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marcelao.SR3\Documents\SG-6\terceirizacoes\Limpeza Caxias 2020\Emergencial\"/>
    </mc:Choice>
  </mc:AlternateContent>
  <bookViews>
    <workbookView xWindow="120" yWindow="105" windowWidth="13260" windowHeight="11370" tabRatio="670"/>
  </bookViews>
  <sheets>
    <sheet name="APRESENTACAO" sheetId="22" r:id="rId1"/>
    <sheet name="LOTE I - Custo M2" sheetId="23" r:id="rId2"/>
    <sheet name="Insumo LOTE I - Custo" sheetId="24" r:id="rId3"/>
    <sheet name="Insumos Cotação" sheetId="38" r:id="rId4"/>
    <sheet name="Uniformes" sheetId="16" r:id="rId5"/>
    <sheet name="Servente 44 seg a sex" sheetId="30" r:id="rId6"/>
    <sheet name="Mem Cal Serv 44 seg a sex" sheetId="31" r:id="rId7"/>
    <sheet name="Servente 44 seg a sex+insal" sheetId="34" r:id="rId8"/>
    <sheet name="Men Cal Serv 44 seg a sex+insal" sheetId="35" r:id="rId9"/>
    <sheet name="Servente Lider 44 seg a sex" sheetId="36" r:id="rId10"/>
    <sheet name="Men Cal Serv Lider 44 seg a sex" sheetId="37" r:id="rId11"/>
    <sheet name="Encarregado 44h seg a sex" sheetId="54" r:id="rId12"/>
    <sheet name="Mem Calc Encerregado 44h" sheetId="55" r:id="rId13"/>
    <sheet name="Controle Mat " sheetId="42" r:id="rId14"/>
    <sheet name="IMR " sheetId="39" r:id="rId15"/>
    <sheet name="Controle de Área" sheetId="58" r:id="rId16"/>
    <sheet name="Consolidador" sheetId="45" r:id="rId17"/>
  </sheets>
  <externalReferences>
    <externalReference r:id="rId18"/>
  </externalReferences>
  <definedNames>
    <definedName name="_GoBack" localSheetId="2">'Insumo LOTE I - Custo'!$F$18</definedName>
    <definedName name="area">[1]CT!$H:$H</definedName>
    <definedName name="Área">[1]CT!$H$3:$H$1118</definedName>
    <definedName name="_xlnm.Print_Area" localSheetId="0">APRESENTACAO!$A$1:$H$45</definedName>
    <definedName name="_xlnm.Print_Area" localSheetId="16">Consolidador!$A$1:$J$52</definedName>
    <definedName name="_xlnm.Print_Area" localSheetId="13">'Controle Mat '!$A$2:$AE$87</definedName>
    <definedName name="_xlnm.Print_Area" localSheetId="11">'Encarregado 44h seg a sex'!$A$1:$D$155</definedName>
    <definedName name="_xlnm.Print_Area" localSheetId="14">'IMR '!$A$1:$M$110</definedName>
    <definedName name="_xlnm.Print_Area" localSheetId="2">'Insumo LOTE I - Custo'!$A$1:$Q$86</definedName>
    <definedName name="_xlnm.Print_Area" localSheetId="3">'Insumos Cotação'!$A$8:$S$96</definedName>
    <definedName name="_xlnm.Print_Area" localSheetId="1">'LOTE I - Custo M2'!$H$69:$V$112</definedName>
    <definedName name="_xlnm.Print_Area" localSheetId="6">'Mem Cal Serv 44 seg a sex'!$A$1:$C$128</definedName>
    <definedName name="_xlnm.Print_Area" localSheetId="12">'Mem Calc Encerregado 44h'!$A$1:$C$130</definedName>
    <definedName name="_xlnm.Print_Area" localSheetId="8">'Men Cal Serv 44 seg a sex+insal'!$A$1:$C$127</definedName>
    <definedName name="_xlnm.Print_Area" localSheetId="10">'Men Cal Serv Lider 44 seg a sex'!$A$1:$C$126</definedName>
    <definedName name="_xlnm.Print_Area" localSheetId="5">'Servente 44 seg a sex'!$A$1:$D$154</definedName>
    <definedName name="_xlnm.Print_Area" localSheetId="7">'Servente 44 seg a sex+insal'!$A$1:$D$154</definedName>
    <definedName name="_xlnm.Print_Area" localSheetId="9">'Servente Lider 44 seg a sex'!$A$1:$D$156</definedName>
    <definedName name="_xlnm.Print_Area" localSheetId="4">Uniformes!$A$1:$D$17</definedName>
    <definedName name="complexo">[1]CT!$A:$A</definedName>
    <definedName name="diurno">[1]CT!$J:$J</definedName>
    <definedName name="limpeza">[1]CT!$I:$I</definedName>
    <definedName name="local">[1]CT!$E:$E</definedName>
    <definedName name="OLE_LINK2" localSheetId="0">APRESENTACAO!#REF!</definedName>
    <definedName name="Ref">[1]CT!$G$3:$G$1118</definedName>
    <definedName name="referencia">[1]CT!$G:$G</definedName>
    <definedName name="sabado">[1]CT!$L:$L</definedName>
    <definedName name="_xlnm.Print_Titles" localSheetId="13">'Controle Mat '!$A:$C</definedName>
    <definedName name="Unidade">[1]CT!$E$3:$E$1118</definedName>
    <definedName name="vespertino">[1]CT!$K:$K</definedName>
  </definedNames>
  <calcPr calcId="152511" iterateDelta="1E-4"/>
</workbook>
</file>

<file path=xl/calcChain.xml><?xml version="1.0" encoding="utf-8"?>
<calcChain xmlns="http://schemas.openxmlformats.org/spreadsheetml/2006/main">
  <c r="B124" i="35" l="1"/>
  <c r="D3" i="16" l="1"/>
  <c r="E24" i="58" l="1"/>
  <c r="E23" i="58"/>
  <c r="E20" i="58"/>
  <c r="E16" i="58"/>
  <c r="E15" i="58"/>
  <c r="D85" i="42"/>
  <c r="D84" i="42"/>
  <c r="D83" i="42"/>
  <c r="D82" i="42"/>
  <c r="D81" i="42"/>
  <c r="D80" i="42"/>
  <c r="D79" i="42"/>
  <c r="D78" i="42"/>
  <c r="D77" i="42"/>
  <c r="D76" i="42"/>
  <c r="D75" i="42"/>
  <c r="D74" i="42"/>
  <c r="D73" i="42"/>
  <c r="D72" i="42"/>
  <c r="D71" i="42"/>
  <c r="D70" i="42"/>
  <c r="D69" i="42"/>
  <c r="D68" i="42"/>
  <c r="D67" i="42"/>
  <c r="D66" i="42"/>
  <c r="D65" i="42"/>
  <c r="D64" i="42"/>
  <c r="D63" i="42"/>
  <c r="D62" i="42"/>
  <c r="D61" i="42"/>
  <c r="D60" i="42"/>
  <c r="D59" i="42"/>
  <c r="D58" i="42"/>
  <c r="D57" i="42"/>
  <c r="D56" i="42"/>
  <c r="D55" i="42"/>
  <c r="D54" i="42"/>
  <c r="D53" i="42"/>
  <c r="D52" i="42"/>
  <c r="D51" i="42"/>
  <c r="D50" i="42"/>
  <c r="D49" i="42"/>
  <c r="D48" i="42"/>
  <c r="D47" i="42"/>
  <c r="D46" i="42"/>
  <c r="D45" i="42"/>
  <c r="D44" i="42"/>
  <c r="D43" i="42"/>
  <c r="D42" i="42"/>
  <c r="D41" i="42"/>
  <c r="D40" i="42"/>
  <c r="D39" i="42"/>
  <c r="D38" i="42"/>
  <c r="D37" i="42"/>
  <c r="D36" i="42"/>
  <c r="D35" i="42"/>
  <c r="D34" i="42"/>
  <c r="D33" i="42"/>
  <c r="D32" i="42"/>
  <c r="D31" i="42"/>
  <c r="D30" i="42"/>
  <c r="D29" i="42"/>
  <c r="D28" i="42"/>
  <c r="D27" i="42"/>
  <c r="D26" i="42"/>
  <c r="D25" i="42"/>
  <c r="D24" i="42"/>
  <c r="D23" i="42"/>
  <c r="D22" i="42"/>
  <c r="D21" i="42"/>
  <c r="D20" i="42"/>
  <c r="D19" i="42"/>
  <c r="D18" i="42"/>
  <c r="D17" i="42"/>
  <c r="D16" i="42"/>
  <c r="D15" i="42"/>
  <c r="D14" i="42"/>
  <c r="D13" i="42"/>
  <c r="D12" i="42"/>
  <c r="D11" i="42"/>
  <c r="D10" i="42"/>
  <c r="D9" i="42"/>
  <c r="D8" i="42"/>
  <c r="D7" i="42"/>
  <c r="D6" i="42"/>
  <c r="D5" i="42"/>
  <c r="D4" i="42"/>
  <c r="J90" i="23"/>
  <c r="E12" i="23" l="1"/>
  <c r="V73" i="23"/>
  <c r="V74" i="23"/>
  <c r="M2" i="24" l="1"/>
  <c r="L2" i="24"/>
  <c r="K2" i="24"/>
  <c r="D22" i="23" l="1"/>
  <c r="D16" i="16" l="1"/>
  <c r="D15" i="16"/>
  <c r="D14" i="16"/>
  <c r="D13" i="16"/>
  <c r="D12" i="16"/>
  <c r="D11" i="16"/>
  <c r="D7" i="16"/>
  <c r="D6" i="16"/>
  <c r="D5" i="16"/>
  <c r="D4" i="16"/>
  <c r="H96" i="23" l="1"/>
  <c r="M14" i="23"/>
  <c r="E40" i="22"/>
  <c r="E38" i="22"/>
  <c r="E36" i="22"/>
  <c r="E34" i="22"/>
  <c r="E32" i="22"/>
  <c r="E30" i="22"/>
  <c r="C41" i="22"/>
  <c r="C39" i="22"/>
  <c r="C37" i="22"/>
  <c r="C35" i="22"/>
  <c r="C33" i="22"/>
  <c r="C31" i="22"/>
  <c r="B32" i="22"/>
  <c r="B34" i="22" s="1"/>
  <c r="B36" i="22" s="1"/>
  <c r="B38" i="22" s="1"/>
  <c r="B40" i="22" s="1"/>
  <c r="J14" i="23" l="1"/>
  <c r="D8" i="16" l="1"/>
  <c r="D17" i="16"/>
  <c r="E25" i="58"/>
  <c r="C59" i="54" l="1"/>
  <c r="C57" i="54"/>
  <c r="C55" i="54"/>
  <c r="C56" i="30"/>
  <c r="D56" i="30" s="1"/>
  <c r="Q84" i="42" l="1"/>
  <c r="R84" i="42" s="1"/>
  <c r="Q69" i="42"/>
  <c r="Q68" i="42"/>
  <c r="R69" i="42"/>
  <c r="R68" i="42"/>
  <c r="I57" i="23"/>
  <c r="I56" i="23"/>
  <c r="I55" i="23"/>
  <c r="I52" i="23"/>
  <c r="I51" i="23"/>
  <c r="I50" i="23"/>
  <c r="I47" i="23"/>
  <c r="I46" i="23"/>
  <c r="I45" i="23"/>
  <c r="I42" i="23"/>
  <c r="I41" i="23"/>
  <c r="I40" i="23"/>
  <c r="I37" i="23"/>
  <c r="I36" i="23"/>
  <c r="I35" i="23"/>
  <c r="I32" i="23"/>
  <c r="I31" i="23"/>
  <c r="I30" i="23"/>
  <c r="I27" i="23"/>
  <c r="I26" i="23"/>
  <c r="I25" i="23"/>
  <c r="I22" i="23"/>
  <c r="I21" i="23"/>
  <c r="I20" i="23"/>
  <c r="B126" i="55" l="1"/>
  <c r="B125" i="55"/>
  <c r="B124" i="37"/>
  <c r="B123" i="37"/>
  <c r="B124" i="31"/>
  <c r="B123" i="31"/>
  <c r="D57" i="54"/>
  <c r="D55" i="54"/>
  <c r="C58" i="36"/>
  <c r="D58" i="36"/>
  <c r="C56" i="36"/>
  <c r="D56" i="36" s="1"/>
  <c r="C54" i="36"/>
  <c r="D54" i="36" s="1"/>
  <c r="C58" i="34"/>
  <c r="C56" i="34"/>
  <c r="D56" i="34" s="1"/>
  <c r="C54" i="34"/>
  <c r="D54" i="34" s="1"/>
  <c r="C58" i="30"/>
  <c r="C54" i="30"/>
  <c r="D54" i="30" s="1"/>
  <c r="C7" i="54"/>
  <c r="C6" i="54"/>
  <c r="C6" i="36"/>
  <c r="C6" i="34"/>
  <c r="C6" i="30"/>
  <c r="D58" i="34" l="1"/>
  <c r="D59" i="54"/>
  <c r="D58" i="30"/>
  <c r="B5" i="35"/>
  <c r="B14" i="35"/>
  <c r="H95" i="38" l="1"/>
  <c r="B5" i="55" l="1"/>
  <c r="B14" i="55"/>
  <c r="D43" i="23" l="1"/>
  <c r="B23" i="55" l="1"/>
  <c r="B23" i="35"/>
  <c r="B125" i="35" l="1"/>
  <c r="L102" i="23" l="1"/>
  <c r="K107" i="23" s="1"/>
  <c r="S33" i="39" l="1"/>
  <c r="N33" i="39" s="1"/>
  <c r="B64" i="55" l="1"/>
  <c r="B42" i="55"/>
  <c r="B57" i="55"/>
  <c r="B35" i="55"/>
  <c r="B20" i="55"/>
  <c r="B11" i="55"/>
  <c r="C143" i="54"/>
  <c r="C124" i="54"/>
  <c r="D124" i="54" s="1"/>
  <c r="C122" i="54"/>
  <c r="D122" i="54" s="1"/>
  <c r="C120" i="54"/>
  <c r="D120" i="54" s="1"/>
  <c r="C118" i="54"/>
  <c r="D105" i="54"/>
  <c r="D111" i="54" s="1"/>
  <c r="C61" i="54"/>
  <c r="D61" i="54" s="1"/>
  <c r="C53" i="54"/>
  <c r="C51" i="54"/>
  <c r="C40" i="54"/>
  <c r="C46" i="54" s="1"/>
  <c r="B127" i="55" s="1"/>
  <c r="D21" i="54"/>
  <c r="D13" i="54"/>
  <c r="D15" i="54" s="1"/>
  <c r="B6" i="55" l="1"/>
  <c r="C17" i="55" s="1"/>
  <c r="D50" i="54" s="1"/>
  <c r="D51" i="54" s="1"/>
  <c r="D24" i="54"/>
  <c r="B120" i="55" s="1"/>
  <c r="C26" i="55"/>
  <c r="D52" i="54" s="1"/>
  <c r="D53" i="54" s="1"/>
  <c r="D33" i="54" l="1"/>
  <c r="B61" i="55" s="1"/>
  <c r="B58" i="55"/>
  <c r="D30" i="54"/>
  <c r="B7" i="55"/>
  <c r="B77" i="55" s="1"/>
  <c r="C81" i="55" s="1"/>
  <c r="D87" i="54" s="1"/>
  <c r="D32" i="54"/>
  <c r="B36" i="55"/>
  <c r="D146" i="54"/>
  <c r="D62" i="54"/>
  <c r="D68" i="54" s="1"/>
  <c r="B38" i="55" l="1"/>
  <c r="B84" i="55"/>
  <c r="C90" i="55" s="1"/>
  <c r="D88" i="54" s="1"/>
  <c r="B93" i="55"/>
  <c r="C98" i="55" s="1"/>
  <c r="D89" i="54" s="1"/>
  <c r="C30" i="54"/>
  <c r="B101" i="55"/>
  <c r="C106" i="55" s="1"/>
  <c r="D91" i="54" s="1"/>
  <c r="B49" i="55"/>
  <c r="C54" i="55" s="1"/>
  <c r="D77" i="54" s="1"/>
  <c r="C77" i="54" s="1"/>
  <c r="D31" i="54"/>
  <c r="D34" i="54" s="1"/>
  <c r="B60" i="55"/>
  <c r="B59" i="55"/>
  <c r="C32" i="54"/>
  <c r="B29" i="55"/>
  <c r="C32" i="55" s="1"/>
  <c r="D74" i="54" s="1"/>
  <c r="B37" i="55"/>
  <c r="B121" i="55"/>
  <c r="B122" i="55" s="1"/>
  <c r="C128" i="55" s="1"/>
  <c r="B111" i="55"/>
  <c r="B112" i="55" s="1"/>
  <c r="B113" i="55" s="1"/>
  <c r="C118" i="55" s="1"/>
  <c r="D97" i="54" s="1"/>
  <c r="D101" i="54" s="1"/>
  <c r="D109" i="54" s="1"/>
  <c r="B39" i="55"/>
  <c r="C33" i="54"/>
  <c r="D94" i="54" l="1"/>
  <c r="D108" i="54" s="1"/>
  <c r="D110" i="54" s="1"/>
  <c r="D112" i="54" s="1"/>
  <c r="D149" i="54" s="1"/>
  <c r="B62" i="55"/>
  <c r="C67" i="55" s="1"/>
  <c r="B40" i="55"/>
  <c r="C43" i="55" s="1"/>
  <c r="C74" i="54"/>
  <c r="D75" i="54"/>
  <c r="C31" i="54"/>
  <c r="D44" i="54"/>
  <c r="D66" i="54"/>
  <c r="D39" i="54"/>
  <c r="D42" i="54"/>
  <c r="D45" i="54"/>
  <c r="D41" i="54"/>
  <c r="D40" i="54"/>
  <c r="D43" i="54"/>
  <c r="D38" i="54"/>
  <c r="C65" i="55" l="1"/>
  <c r="C68" i="55" s="1"/>
  <c r="D79" i="54" s="1"/>
  <c r="C79" i="54" s="1"/>
  <c r="C45" i="55"/>
  <c r="C46" i="55" s="1"/>
  <c r="D76" i="54" s="1"/>
  <c r="D46" i="54"/>
  <c r="D67" i="54" s="1"/>
  <c r="D69" i="54" s="1"/>
  <c r="C76" i="54" l="1"/>
  <c r="D80" i="54"/>
  <c r="D148" i="54" s="1"/>
  <c r="D147" i="54"/>
  <c r="I95" i="23" l="1"/>
  <c r="H95" i="23"/>
  <c r="I94" i="23"/>
  <c r="H94" i="23"/>
  <c r="I93" i="23"/>
  <c r="H93" i="23"/>
  <c r="I92" i="23"/>
  <c r="H92" i="23"/>
  <c r="H91" i="23"/>
  <c r="I74" i="23"/>
  <c r="I90" i="23" s="1"/>
  <c r="H74" i="23"/>
  <c r="H90" i="23" s="1"/>
  <c r="I91" i="23" l="1"/>
  <c r="I96" i="23"/>
  <c r="R14" i="23"/>
  <c r="E10" i="23" s="1"/>
  <c r="D38" i="22" s="1"/>
  <c r="S14" i="23" l="1"/>
  <c r="E11" i="23" s="1"/>
  <c r="D40" i="22" s="1"/>
  <c r="Q14" i="23"/>
  <c r="E9" i="23" s="1"/>
  <c r="P14" i="23"/>
  <c r="E8" i="23" s="1"/>
  <c r="O14" i="23"/>
  <c r="E7" i="23" s="1"/>
  <c r="D36" i="22" s="1"/>
  <c r="E5" i="23"/>
  <c r="D34" i="22" s="1"/>
  <c r="L14" i="23"/>
  <c r="E4" i="23" s="1"/>
  <c r="J34" i="45" l="1"/>
  <c r="J35" i="45" s="1"/>
  <c r="Q85" i="42" l="1"/>
  <c r="R85" i="42" s="1"/>
  <c r="Q83" i="42"/>
  <c r="R83" i="42" s="1"/>
  <c r="Q82" i="42"/>
  <c r="R82" i="42" s="1"/>
  <c r="Q81" i="42"/>
  <c r="R81" i="42" s="1"/>
  <c r="Q80" i="42"/>
  <c r="R80" i="42" s="1"/>
  <c r="Q79" i="42"/>
  <c r="R79" i="42" s="1"/>
  <c r="Q78" i="42"/>
  <c r="R78" i="42" s="1"/>
  <c r="Q77" i="42"/>
  <c r="R77" i="42" s="1"/>
  <c r="Q76" i="42"/>
  <c r="R76" i="42" s="1"/>
  <c r="Q75" i="42"/>
  <c r="R75" i="42" s="1"/>
  <c r="Q74" i="42"/>
  <c r="R74" i="42" s="1"/>
  <c r="Q73" i="42"/>
  <c r="R73" i="42" s="1"/>
  <c r="Q72" i="42"/>
  <c r="R72" i="42" s="1"/>
  <c r="Q71" i="42"/>
  <c r="R71" i="42" s="1"/>
  <c r="Q70" i="42"/>
  <c r="R70" i="42" s="1"/>
  <c r="Q67" i="42"/>
  <c r="R67" i="42" s="1"/>
  <c r="Q66" i="42"/>
  <c r="R66" i="42" s="1"/>
  <c r="Q65" i="42"/>
  <c r="R65" i="42" s="1"/>
  <c r="Q64" i="42"/>
  <c r="R64" i="42" s="1"/>
  <c r="Q63" i="42"/>
  <c r="R63" i="42" s="1"/>
  <c r="Q62" i="42"/>
  <c r="R62" i="42" s="1"/>
  <c r="Q61" i="42"/>
  <c r="R61" i="42" s="1"/>
  <c r="Q60" i="42"/>
  <c r="R60" i="42" s="1"/>
  <c r="Q59" i="42"/>
  <c r="R59" i="42" s="1"/>
  <c r="Q58" i="42"/>
  <c r="R58" i="42" s="1"/>
  <c r="Q57" i="42"/>
  <c r="R57" i="42" s="1"/>
  <c r="Q56" i="42"/>
  <c r="R56" i="42" s="1"/>
  <c r="Q55" i="42"/>
  <c r="R55" i="42" s="1"/>
  <c r="Q54" i="42"/>
  <c r="R54" i="42" s="1"/>
  <c r="Q53" i="42"/>
  <c r="R53" i="42" s="1"/>
  <c r="Q52" i="42"/>
  <c r="R52" i="42" s="1"/>
  <c r="Q51" i="42"/>
  <c r="R51" i="42" s="1"/>
  <c r="Q50" i="42"/>
  <c r="R50" i="42" s="1"/>
  <c r="Q49" i="42"/>
  <c r="R49" i="42" s="1"/>
  <c r="Q48" i="42"/>
  <c r="R48" i="42" s="1"/>
  <c r="Q47" i="42"/>
  <c r="R47" i="42" s="1"/>
  <c r="Q46" i="42"/>
  <c r="R46" i="42" s="1"/>
  <c r="Q45" i="42"/>
  <c r="R45" i="42" s="1"/>
  <c r="Q44" i="42"/>
  <c r="R44" i="42" s="1"/>
  <c r="Q43" i="42"/>
  <c r="R43" i="42" s="1"/>
  <c r="Q42" i="42"/>
  <c r="R42" i="42" s="1"/>
  <c r="Q41" i="42"/>
  <c r="R41" i="42" s="1"/>
  <c r="Q40" i="42"/>
  <c r="R40" i="42" s="1"/>
  <c r="Q39" i="42"/>
  <c r="R39" i="42" s="1"/>
  <c r="Q38" i="42"/>
  <c r="R38" i="42" s="1"/>
  <c r="Q37" i="42"/>
  <c r="R37" i="42" s="1"/>
  <c r="Q36" i="42"/>
  <c r="R36" i="42" s="1"/>
  <c r="Q35" i="42"/>
  <c r="R35" i="42" s="1"/>
  <c r="Q34" i="42"/>
  <c r="R34" i="42" s="1"/>
  <c r="Q33" i="42"/>
  <c r="R33" i="42" s="1"/>
  <c r="Q32" i="42"/>
  <c r="R32" i="42" s="1"/>
  <c r="Q31" i="42"/>
  <c r="R31" i="42" s="1"/>
  <c r="Q30" i="42"/>
  <c r="R30" i="42" s="1"/>
  <c r="Q29" i="42"/>
  <c r="R29" i="42" s="1"/>
  <c r="Q28" i="42"/>
  <c r="R28" i="42" s="1"/>
  <c r="Q27" i="42"/>
  <c r="R27" i="42" s="1"/>
  <c r="Q26" i="42"/>
  <c r="R26" i="42" s="1"/>
  <c r="Q25" i="42"/>
  <c r="R25" i="42" s="1"/>
  <c r="Q24" i="42"/>
  <c r="R24" i="42" s="1"/>
  <c r="Q23" i="42"/>
  <c r="R23" i="42" s="1"/>
  <c r="Q22" i="42"/>
  <c r="R22" i="42" s="1"/>
  <c r="Q21" i="42"/>
  <c r="R21" i="42" s="1"/>
  <c r="Q20" i="42"/>
  <c r="R20" i="42" s="1"/>
  <c r="Q19" i="42"/>
  <c r="R19" i="42" s="1"/>
  <c r="Q18" i="42"/>
  <c r="R18" i="42" s="1"/>
  <c r="Q17" i="42"/>
  <c r="R17" i="42" s="1"/>
  <c r="Q16" i="42"/>
  <c r="R16" i="42" s="1"/>
  <c r="Q15" i="42"/>
  <c r="R15" i="42" s="1"/>
  <c r="Q14" i="42"/>
  <c r="R14" i="42" s="1"/>
  <c r="Q13" i="42"/>
  <c r="R13" i="42" s="1"/>
  <c r="Q12" i="42"/>
  <c r="R12" i="42" s="1"/>
  <c r="Q11" i="42"/>
  <c r="R11" i="42" s="1"/>
  <c r="Q10" i="42"/>
  <c r="R10" i="42" s="1"/>
  <c r="Q9" i="42"/>
  <c r="R9" i="42" s="1"/>
  <c r="Q8" i="42"/>
  <c r="R8" i="42" s="1"/>
  <c r="Q7" i="42"/>
  <c r="R7" i="42" s="1"/>
  <c r="Q6" i="42"/>
  <c r="R6" i="42" s="1"/>
  <c r="Q5" i="42"/>
  <c r="R5" i="42" s="1"/>
  <c r="Q4" i="42"/>
  <c r="R4" i="42" s="1"/>
  <c r="J38" i="39"/>
  <c r="L38" i="39" s="1"/>
  <c r="I38" i="39"/>
  <c r="K38" i="39" s="1"/>
  <c r="M38" i="39" s="1"/>
  <c r="A38" i="39"/>
  <c r="B38" i="39" s="1"/>
  <c r="C38" i="39" s="1"/>
  <c r="J37" i="39"/>
  <c r="L37" i="39" s="1"/>
  <c r="I37" i="39"/>
  <c r="K37" i="39" s="1"/>
  <c r="M37" i="39" s="1"/>
  <c r="A37" i="39"/>
  <c r="B37" i="39" s="1"/>
  <c r="C37" i="39" s="1"/>
  <c r="J36" i="39"/>
  <c r="L36" i="39" s="1"/>
  <c r="I35" i="39"/>
  <c r="H35" i="39"/>
  <c r="H37" i="39" s="1"/>
  <c r="G35" i="39"/>
  <c r="G37" i="39" s="1"/>
  <c r="F35" i="39"/>
  <c r="S34" i="39"/>
  <c r="N34" i="39" s="1"/>
  <c r="S32" i="39"/>
  <c r="S31" i="39"/>
  <c r="N31" i="39" s="1"/>
  <c r="S30" i="39"/>
  <c r="N30" i="39" s="1"/>
  <c r="S29" i="39"/>
  <c r="N29" i="39" s="1"/>
  <c r="S28" i="39"/>
  <c r="N28" i="39" s="1"/>
  <c r="S27" i="39"/>
  <c r="N27" i="39" s="1"/>
  <c r="S26" i="39"/>
  <c r="N26" i="39" s="1"/>
  <c r="S25" i="39"/>
  <c r="N25" i="39" s="1"/>
  <c r="S24" i="39"/>
  <c r="N24" i="39" s="1"/>
  <c r="S23" i="39"/>
  <c r="N23" i="39" s="1"/>
  <c r="S21" i="39"/>
  <c r="N21" i="39" s="1"/>
  <c r="S19" i="39"/>
  <c r="N19" i="39" s="1"/>
  <c r="S18" i="39"/>
  <c r="N18" i="39" s="1"/>
  <c r="S17" i="39"/>
  <c r="N17" i="39" s="1"/>
  <c r="S16" i="39"/>
  <c r="N16" i="39" s="1"/>
  <c r="S14" i="39"/>
  <c r="N14" i="39" s="1"/>
  <c r="K35" i="39" l="1"/>
  <c r="I36" i="39" s="1"/>
  <c r="K36" i="39" s="1"/>
  <c r="M36" i="39" s="1"/>
  <c r="N32" i="39"/>
  <c r="F37" i="39"/>
  <c r="F38" i="39" s="1"/>
  <c r="D36" i="23"/>
  <c r="D29" i="23"/>
  <c r="F9" i="23"/>
  <c r="H38" i="39" l="1"/>
  <c r="A36" i="39" s="1"/>
  <c r="Q73" i="23"/>
  <c r="Q74" i="23"/>
  <c r="K47" i="39" l="1"/>
  <c r="B36" i="39"/>
  <c r="C36" i="39" s="1"/>
  <c r="F7" i="23"/>
  <c r="K96" i="23" s="1"/>
  <c r="D45" i="23"/>
  <c r="D38" i="23"/>
  <c r="D24" i="23"/>
  <c r="D31" i="23"/>
  <c r="B5" i="38"/>
  <c r="M9" i="38" s="1"/>
  <c r="B4" i="38"/>
  <c r="L9" i="38" s="1"/>
  <c r="B3" i="38"/>
  <c r="K9" i="38" s="1"/>
  <c r="B2" i="38"/>
  <c r="I9" i="38" s="1"/>
  <c r="B1" i="38"/>
  <c r="G9" i="38" s="1"/>
  <c r="H96" i="38"/>
  <c r="H94" i="38"/>
  <c r="H93" i="38"/>
  <c r="H92" i="38"/>
  <c r="H91" i="38"/>
  <c r="H90" i="38"/>
  <c r="H89" i="38"/>
  <c r="H88" i="38"/>
  <c r="H87" i="38"/>
  <c r="H86" i="38"/>
  <c r="H85" i="38"/>
  <c r="H84" i="38"/>
  <c r="H83" i="38"/>
  <c r="H82" i="38"/>
  <c r="E79" i="38" l="1"/>
  <c r="F79" i="38" s="1"/>
  <c r="I95" i="38"/>
  <c r="J95" i="38" s="1"/>
  <c r="K95" i="38" s="1"/>
  <c r="L95" i="38" s="1"/>
  <c r="M95" i="38" s="1"/>
  <c r="N95" i="38" s="1"/>
  <c r="E78" i="38"/>
  <c r="F78" i="38" s="1"/>
  <c r="G78" i="38" s="1"/>
  <c r="H78" i="38" s="1"/>
  <c r="I78" i="38" s="1"/>
  <c r="J78" i="38" s="1"/>
  <c r="K93" i="23"/>
  <c r="O74" i="23"/>
  <c r="K95" i="23"/>
  <c r="K94" i="23"/>
  <c r="K91" i="23"/>
  <c r="K92" i="23"/>
  <c r="E11" i="38"/>
  <c r="F11" i="38" s="1"/>
  <c r="G11" i="38" s="1"/>
  <c r="H11" i="38" s="1"/>
  <c r="I11" i="38" s="1"/>
  <c r="J11" i="38" s="1"/>
  <c r="O73" i="23"/>
  <c r="D25" i="23"/>
  <c r="D39" i="23"/>
  <c r="E70" i="38"/>
  <c r="F70" i="38" s="1"/>
  <c r="G70" i="38" s="1"/>
  <c r="H70" i="38" s="1"/>
  <c r="I70" i="38" s="1"/>
  <c r="J70" i="38" s="1"/>
  <c r="E69" i="38"/>
  <c r="F69" i="38" s="1"/>
  <c r="G69" i="38" s="1"/>
  <c r="E54" i="38"/>
  <c r="F54" i="38" s="1"/>
  <c r="G54" i="38" s="1"/>
  <c r="H54" i="38" s="1"/>
  <c r="I54" i="38" s="1"/>
  <c r="J54" i="38" s="1"/>
  <c r="E35" i="38"/>
  <c r="F35" i="38" s="1"/>
  <c r="G35" i="38" s="1"/>
  <c r="H35" i="38" s="1"/>
  <c r="I35" i="38" s="1"/>
  <c r="J35" i="38" s="1"/>
  <c r="E22" i="38"/>
  <c r="F22" i="38" s="1"/>
  <c r="G22" i="38" s="1"/>
  <c r="H22" i="38" s="1"/>
  <c r="I22" i="38" s="1"/>
  <c r="J22" i="38" s="1"/>
  <c r="E60" i="38"/>
  <c r="F60" i="38" s="1"/>
  <c r="G60" i="38" s="1"/>
  <c r="H60" i="38" s="1"/>
  <c r="I60" i="38" s="1"/>
  <c r="J60" i="38" s="1"/>
  <c r="E37" i="38"/>
  <c r="F37" i="38" s="1"/>
  <c r="G37" i="38" s="1"/>
  <c r="H37" i="38" s="1"/>
  <c r="I37" i="38" s="1"/>
  <c r="J37" i="38" s="1"/>
  <c r="E16" i="38"/>
  <c r="F16" i="38" s="1"/>
  <c r="G16" i="38" s="1"/>
  <c r="H16" i="38" s="1"/>
  <c r="I16" i="38" s="1"/>
  <c r="J16" i="38" s="1"/>
  <c r="I96" i="38"/>
  <c r="J96" i="38" s="1"/>
  <c r="K96" i="38" s="1"/>
  <c r="L96" i="38" s="1"/>
  <c r="M96" i="38" s="1"/>
  <c r="N96" i="38" s="1"/>
  <c r="I87" i="38"/>
  <c r="J87" i="38" s="1"/>
  <c r="K87" i="38" s="1"/>
  <c r="L87" i="38" s="1"/>
  <c r="M87" i="38" s="1"/>
  <c r="N87" i="38" s="1"/>
  <c r="E62" i="38"/>
  <c r="F62" i="38" s="1"/>
  <c r="G62" i="38" s="1"/>
  <c r="H62" i="38" s="1"/>
  <c r="I62" i="38" s="1"/>
  <c r="J62" i="38" s="1"/>
  <c r="E38" i="38"/>
  <c r="F38" i="38" s="1"/>
  <c r="G38" i="38" s="1"/>
  <c r="H38" i="38" s="1"/>
  <c r="I38" i="38" s="1"/>
  <c r="J38" i="38" s="1"/>
  <c r="E19" i="38"/>
  <c r="F19" i="38" s="1"/>
  <c r="G19" i="38" s="1"/>
  <c r="H19" i="38" s="1"/>
  <c r="I19" i="38" s="1"/>
  <c r="J19" i="38" s="1"/>
  <c r="I93" i="38"/>
  <c r="J93" i="38" s="1"/>
  <c r="K93" i="38" s="1"/>
  <c r="L93" i="38" s="1"/>
  <c r="M93" i="38" s="1"/>
  <c r="N93" i="38" s="1"/>
  <c r="E80" i="38"/>
  <c r="F80" i="38" s="1"/>
  <c r="G80" i="38" s="1"/>
  <c r="H80" i="38" s="1"/>
  <c r="I80" i="38" s="1"/>
  <c r="J80" i="38" s="1"/>
  <c r="E45" i="38"/>
  <c r="F45" i="38" s="1"/>
  <c r="G45" i="38" s="1"/>
  <c r="H45" i="38" s="1"/>
  <c r="I45" i="38" s="1"/>
  <c r="J45" i="38" s="1"/>
  <c r="E13" i="38"/>
  <c r="F13" i="38" s="1"/>
  <c r="G13" i="38" s="1"/>
  <c r="H13" i="38" s="1"/>
  <c r="I13" i="38" s="1"/>
  <c r="J13" i="38" s="1"/>
  <c r="E56" i="38"/>
  <c r="F56" i="38" s="1"/>
  <c r="G56" i="38" s="1"/>
  <c r="H56" i="38" s="1"/>
  <c r="I56" i="38" s="1"/>
  <c r="J56" i="38" s="1"/>
  <c r="E46" i="38"/>
  <c r="F46" i="38" s="1"/>
  <c r="E24" i="38"/>
  <c r="F24" i="38" s="1"/>
  <c r="E14" i="38"/>
  <c r="F14" i="38" s="1"/>
  <c r="G14" i="38" s="1"/>
  <c r="H14" i="38" s="1"/>
  <c r="I14" i="38" s="1"/>
  <c r="J14" i="38" s="1"/>
  <c r="E71" i="38"/>
  <c r="F71" i="38" s="1"/>
  <c r="G71" i="38" s="1"/>
  <c r="H71" i="38" s="1"/>
  <c r="I71" i="38" s="1"/>
  <c r="J71" i="38" s="1"/>
  <c r="E48" i="38"/>
  <c r="F48" i="38" s="1"/>
  <c r="G48" i="38" s="1"/>
  <c r="H48" i="38" s="1"/>
  <c r="I48" i="38" s="1"/>
  <c r="J48" i="38" s="1"/>
  <c r="E27" i="38"/>
  <c r="F27" i="38" s="1"/>
  <c r="G27" i="38" s="1"/>
  <c r="H27" i="38" s="1"/>
  <c r="I27" i="38" s="1"/>
  <c r="J27" i="38" s="1"/>
  <c r="I91" i="38"/>
  <c r="J91" i="38" s="1"/>
  <c r="K91" i="38" s="1"/>
  <c r="L91" i="38" s="1"/>
  <c r="M91" i="38" s="1"/>
  <c r="N91" i="38" s="1"/>
  <c r="I83" i="38"/>
  <c r="J83" i="38" s="1"/>
  <c r="K83" i="38" s="1"/>
  <c r="L83" i="38" s="1"/>
  <c r="M83" i="38" s="1"/>
  <c r="N83" i="38" s="1"/>
  <c r="E72" i="38"/>
  <c r="F72" i="38" s="1"/>
  <c r="G72" i="38" s="1"/>
  <c r="H72" i="38" s="1"/>
  <c r="I72" i="38" s="1"/>
  <c r="J72" i="38" s="1"/>
  <c r="E51" i="38"/>
  <c r="F51" i="38" s="1"/>
  <c r="G51" i="38" s="1"/>
  <c r="H51" i="38" s="1"/>
  <c r="I51" i="38" s="1"/>
  <c r="J51" i="38" s="1"/>
  <c r="E29" i="38"/>
  <c r="F29" i="38" s="1"/>
  <c r="G29" i="38" s="1"/>
  <c r="H29" i="38" s="1"/>
  <c r="I29" i="38" s="1"/>
  <c r="J29" i="38" s="1"/>
  <c r="I89" i="38"/>
  <c r="J89" i="38" s="1"/>
  <c r="K89" i="38" s="1"/>
  <c r="L89" i="38" s="1"/>
  <c r="M89" i="38" s="1"/>
  <c r="N89" i="38" s="1"/>
  <c r="E75" i="38"/>
  <c r="F75" i="38" s="1"/>
  <c r="G75" i="38" s="1"/>
  <c r="H75" i="38" s="1"/>
  <c r="I75" i="38" s="1"/>
  <c r="J75" i="38" s="1"/>
  <c r="E40" i="38"/>
  <c r="F40" i="38" s="1"/>
  <c r="G40" i="38" s="1"/>
  <c r="H40" i="38" s="1"/>
  <c r="I40" i="38" s="1"/>
  <c r="J40" i="38" s="1"/>
  <c r="N9" i="38"/>
  <c r="E63" i="38"/>
  <c r="F63" i="38" s="1"/>
  <c r="G63" i="38" s="1"/>
  <c r="H63" i="38" s="1"/>
  <c r="I63" i="38" s="1"/>
  <c r="J63" i="38" s="1"/>
  <c r="E53" i="38"/>
  <c r="F53" i="38" s="1"/>
  <c r="G53" i="38" s="1"/>
  <c r="H53" i="38" s="1"/>
  <c r="I53" i="38" s="1"/>
  <c r="J53" i="38" s="1"/>
  <c r="E43" i="38"/>
  <c r="F43" i="38" s="1"/>
  <c r="E30" i="38"/>
  <c r="F30" i="38" s="1"/>
  <c r="G30" i="38" s="1"/>
  <c r="H30" i="38" s="1"/>
  <c r="I30" i="38" s="1"/>
  <c r="J30" i="38" s="1"/>
  <c r="E21" i="38"/>
  <c r="F21" i="38" s="1"/>
  <c r="G21" i="38" s="1"/>
  <c r="H21" i="38" s="1"/>
  <c r="I21" i="38" s="1"/>
  <c r="J21" i="38" s="1"/>
  <c r="I85" i="38"/>
  <c r="J85" i="38" s="1"/>
  <c r="K85" i="38" s="1"/>
  <c r="L85" i="38" s="1"/>
  <c r="M85" i="38" s="1"/>
  <c r="N85" i="38" s="1"/>
  <c r="E66" i="38"/>
  <c r="F66" i="38" s="1"/>
  <c r="G66" i="38" s="1"/>
  <c r="E32" i="38"/>
  <c r="F32" i="38" s="1"/>
  <c r="G32" i="38" s="1"/>
  <c r="H32" i="38" s="1"/>
  <c r="I32" i="38" s="1"/>
  <c r="J32" i="38" s="1"/>
  <c r="E77" i="38"/>
  <c r="F77" i="38" s="1"/>
  <c r="G77" i="38" s="1"/>
  <c r="H77" i="38" s="1"/>
  <c r="I77" i="38" s="1"/>
  <c r="J77" i="38" s="1"/>
  <c r="E15" i="38"/>
  <c r="F15" i="38" s="1"/>
  <c r="E31" i="38"/>
  <c r="F31" i="38" s="1"/>
  <c r="E47" i="38"/>
  <c r="F47" i="38" s="1"/>
  <c r="E55" i="38"/>
  <c r="F55" i="38" s="1"/>
  <c r="E74" i="38"/>
  <c r="F74" i="38" s="1"/>
  <c r="I84" i="38"/>
  <c r="J84" i="38" s="1"/>
  <c r="I88" i="38"/>
  <c r="J88" i="38" s="1"/>
  <c r="I92" i="38"/>
  <c r="J92" i="38" s="1"/>
  <c r="E17" i="38"/>
  <c r="F17" i="38" s="1"/>
  <c r="E25" i="38"/>
  <c r="F25" i="38" s="1"/>
  <c r="E33" i="38"/>
  <c r="F33" i="38" s="1"/>
  <c r="E41" i="38"/>
  <c r="F41" i="38" s="1"/>
  <c r="E49" i="38"/>
  <c r="F49" i="38" s="1"/>
  <c r="E58" i="38"/>
  <c r="F58" i="38" s="1"/>
  <c r="E67" i="38"/>
  <c r="F67" i="38" s="1"/>
  <c r="E76" i="38"/>
  <c r="F76" i="38" s="1"/>
  <c r="E26" i="38"/>
  <c r="F26" i="38" s="1"/>
  <c r="E34" i="38"/>
  <c r="F34" i="38" s="1"/>
  <c r="E42" i="38"/>
  <c r="F42" i="38" s="1"/>
  <c r="E50" i="38"/>
  <c r="F50" i="38" s="1"/>
  <c r="E18" i="38"/>
  <c r="F18" i="38" s="1"/>
  <c r="E59" i="38"/>
  <c r="F59" i="38" s="1"/>
  <c r="E68" i="38"/>
  <c r="F68" i="38" s="1"/>
  <c r="E23" i="38"/>
  <c r="F23" i="38" s="1"/>
  <c r="E39" i="38"/>
  <c r="F39" i="38" s="1"/>
  <c r="E64" i="38"/>
  <c r="F64" i="38" s="1"/>
  <c r="I82" i="38"/>
  <c r="J82" i="38" s="1"/>
  <c r="I86" i="38"/>
  <c r="J86" i="38" s="1"/>
  <c r="I90" i="38"/>
  <c r="J90" i="38" s="1"/>
  <c r="I94" i="38"/>
  <c r="J94" i="38" s="1"/>
  <c r="E12" i="38"/>
  <c r="F12" i="38" s="1"/>
  <c r="E20" i="38"/>
  <c r="F20" i="38" s="1"/>
  <c r="E28" i="38"/>
  <c r="F28" i="38" s="1"/>
  <c r="E36" i="38"/>
  <c r="F36" i="38" s="1"/>
  <c r="E44" i="38"/>
  <c r="F44" i="38" s="1"/>
  <c r="E52" i="38"/>
  <c r="F52" i="38" s="1"/>
  <c r="E61" i="38"/>
  <c r="F61" i="38" s="1"/>
  <c r="R95" i="38" l="1"/>
  <c r="Q95" i="38" s="1"/>
  <c r="N78" i="38"/>
  <c r="L78" i="38" s="1"/>
  <c r="G79" i="38"/>
  <c r="H79" i="38" s="1"/>
  <c r="I79" i="38" s="1"/>
  <c r="J79" i="38" s="1"/>
  <c r="N79" i="38" s="1"/>
  <c r="K90" i="23"/>
  <c r="N32" i="38"/>
  <c r="O32" i="38" s="1"/>
  <c r="N56" i="38"/>
  <c r="K56" i="38" s="1"/>
  <c r="N72" i="38"/>
  <c r="L72" i="38" s="1"/>
  <c r="N35" i="38"/>
  <c r="L35" i="38" s="1"/>
  <c r="R83" i="38"/>
  <c r="S83" i="38" s="1"/>
  <c r="N77" i="38"/>
  <c r="K77" i="38" s="1"/>
  <c r="N62" i="38"/>
  <c r="L62" i="38" s="1"/>
  <c r="N63" i="38"/>
  <c r="O63" i="38" s="1"/>
  <c r="R87" i="38"/>
  <c r="O87" i="38" s="1"/>
  <c r="N60" i="38"/>
  <c r="K60" i="38" s="1"/>
  <c r="N22" i="38"/>
  <c r="O22" i="38" s="1"/>
  <c r="N29" i="38"/>
  <c r="O29" i="38" s="1"/>
  <c r="N27" i="38"/>
  <c r="O27" i="38" s="1"/>
  <c r="R91" i="38"/>
  <c r="S91" i="38" s="1"/>
  <c r="N13" i="38"/>
  <c r="K13" i="38" s="1"/>
  <c r="R96" i="38"/>
  <c r="O96" i="38" s="1"/>
  <c r="N70" i="38"/>
  <c r="L70" i="38" s="1"/>
  <c r="G24" i="38"/>
  <c r="H24" i="38" s="1"/>
  <c r="I24" i="38" s="1"/>
  <c r="J24" i="38" s="1"/>
  <c r="N24" i="38" s="1"/>
  <c r="R93" i="38"/>
  <c r="S93" i="38" s="1"/>
  <c r="N11" i="38"/>
  <c r="O11" i="38" s="1"/>
  <c r="N37" i="38"/>
  <c r="K37" i="38" s="1"/>
  <c r="H66" i="38"/>
  <c r="I66" i="38" s="1"/>
  <c r="J66" i="38" s="1"/>
  <c r="N66" i="38" s="1"/>
  <c r="K66" i="38" s="1"/>
  <c r="G46" i="38"/>
  <c r="H46" i="38" s="1"/>
  <c r="I46" i="38" s="1"/>
  <c r="J46" i="38" s="1"/>
  <c r="N46" i="38" s="1"/>
  <c r="H69" i="38"/>
  <c r="I69" i="38" s="1"/>
  <c r="J69" i="38" s="1"/>
  <c r="N69" i="38" s="1"/>
  <c r="L69" i="38" s="1"/>
  <c r="R85" i="38"/>
  <c r="Q85" i="38" s="1"/>
  <c r="G43" i="38"/>
  <c r="H43" i="38" s="1"/>
  <c r="I43" i="38" s="1"/>
  <c r="J43" i="38" s="1"/>
  <c r="N43" i="38" s="1"/>
  <c r="N48" i="38"/>
  <c r="M48" i="38" s="1"/>
  <c r="N54" i="38"/>
  <c r="M54" i="38" s="1"/>
  <c r="N53" i="38"/>
  <c r="N38" i="38"/>
  <c r="O38" i="38" s="1"/>
  <c r="N71" i="38"/>
  <c r="K71" i="38" s="1"/>
  <c r="N21" i="38"/>
  <c r="M21" i="38" s="1"/>
  <c r="N45" i="38"/>
  <c r="M45" i="38" s="1"/>
  <c r="N80" i="38"/>
  <c r="M80" i="38" s="1"/>
  <c r="N19" i="38"/>
  <c r="K19" i="38" s="1"/>
  <c r="N40" i="38"/>
  <c r="O40" i="38" s="1"/>
  <c r="N51" i="38"/>
  <c r="O51" i="38" s="1"/>
  <c r="N30" i="38"/>
  <c r="M30" i="38" s="1"/>
  <c r="N75" i="38"/>
  <c r="O75" i="38" s="1"/>
  <c r="N14" i="38"/>
  <c r="M14" i="38" s="1"/>
  <c r="R89" i="38"/>
  <c r="Q89" i="38" s="1"/>
  <c r="N16" i="38"/>
  <c r="M16" i="38" s="1"/>
  <c r="K84" i="38"/>
  <c r="L84" i="38" s="1"/>
  <c r="M84" i="38" s="1"/>
  <c r="N84" i="38" s="1"/>
  <c r="R84" i="38" s="1"/>
  <c r="G67" i="38"/>
  <c r="H67" i="38" s="1"/>
  <c r="I67" i="38" s="1"/>
  <c r="J67" i="38" s="1"/>
  <c r="N67" i="38" s="1"/>
  <c r="G23" i="38"/>
  <c r="H23" i="38" s="1"/>
  <c r="I23" i="38" s="1"/>
  <c r="J23" i="38" s="1"/>
  <c r="N23" i="38" s="1"/>
  <c r="G64" i="38"/>
  <c r="H64" i="38" s="1"/>
  <c r="I64" i="38" s="1"/>
  <c r="J64" i="38" s="1"/>
  <c r="N64" i="38" s="1"/>
  <c r="G31" i="38"/>
  <c r="H31" i="38" s="1"/>
  <c r="I31" i="38" s="1"/>
  <c r="J31" i="38" s="1"/>
  <c r="N31" i="38" s="1"/>
  <c r="G61" i="38"/>
  <c r="H61" i="38" s="1"/>
  <c r="I61" i="38" s="1"/>
  <c r="J61" i="38" s="1"/>
  <c r="N61" i="38" s="1"/>
  <c r="K90" i="38"/>
  <c r="L90" i="38" s="1"/>
  <c r="M90" i="38" s="1"/>
  <c r="N90" i="38" s="1"/>
  <c r="R90" i="38" s="1"/>
  <c r="G18" i="38"/>
  <c r="H18" i="38" s="1"/>
  <c r="I18" i="38" s="1"/>
  <c r="J18" i="38" s="1"/>
  <c r="N18" i="38" s="1"/>
  <c r="G49" i="38"/>
  <c r="H49" i="38" s="1"/>
  <c r="I49" i="38" s="1"/>
  <c r="J49" i="38" s="1"/>
  <c r="N49" i="38" s="1"/>
  <c r="G74" i="38"/>
  <c r="H74" i="38" s="1"/>
  <c r="I74" i="38" s="1"/>
  <c r="J74" i="38" s="1"/>
  <c r="N74" i="38" s="1"/>
  <c r="K94" i="38"/>
  <c r="L94" i="38" s="1"/>
  <c r="M94" i="38" s="1"/>
  <c r="N94" i="38" s="1"/>
  <c r="R94" i="38" s="1"/>
  <c r="G68" i="38"/>
  <c r="H68" i="38" s="1"/>
  <c r="I68" i="38" s="1"/>
  <c r="J68" i="38" s="1"/>
  <c r="N68" i="38" s="1"/>
  <c r="G76" i="38"/>
  <c r="H76" i="38" s="1"/>
  <c r="I76" i="38" s="1"/>
  <c r="J76" i="38" s="1"/>
  <c r="N76" i="38" s="1"/>
  <c r="K92" i="38"/>
  <c r="L92" i="38" s="1"/>
  <c r="M92" i="38" s="1"/>
  <c r="N92" i="38" s="1"/>
  <c r="R92" i="38" s="1"/>
  <c r="G28" i="38"/>
  <c r="H28" i="38" s="1"/>
  <c r="I28" i="38" s="1"/>
  <c r="J28" i="38" s="1"/>
  <c r="N28" i="38" s="1"/>
  <c r="G39" i="38"/>
  <c r="H39" i="38" s="1"/>
  <c r="I39" i="38" s="1"/>
  <c r="J39" i="38" s="1"/>
  <c r="N39" i="38" s="1"/>
  <c r="G26" i="38"/>
  <c r="H26" i="38" s="1"/>
  <c r="I26" i="38" s="1"/>
  <c r="J26" i="38" s="1"/>
  <c r="N26" i="38" s="1"/>
  <c r="G17" i="38"/>
  <c r="H17" i="38" s="1"/>
  <c r="I17" i="38" s="1"/>
  <c r="J17" i="38" s="1"/>
  <c r="N17" i="38" s="1"/>
  <c r="G15" i="38"/>
  <c r="H15" i="38" s="1"/>
  <c r="I15" i="38" s="1"/>
  <c r="J15" i="38" s="1"/>
  <c r="N15" i="38" s="1"/>
  <c r="G59" i="38"/>
  <c r="H59" i="38" s="1"/>
  <c r="I59" i="38" s="1"/>
  <c r="J59" i="38" s="1"/>
  <c r="N59" i="38" s="1"/>
  <c r="G12" i="38"/>
  <c r="H12" i="38" s="1"/>
  <c r="I12" i="38" s="1"/>
  <c r="J12" i="38" s="1"/>
  <c r="N12" i="38" s="1"/>
  <c r="K88" i="38"/>
  <c r="L88" i="38" s="1"/>
  <c r="M88" i="38" s="1"/>
  <c r="N88" i="38" s="1"/>
  <c r="R88" i="38" s="1"/>
  <c r="G34" i="38"/>
  <c r="H34" i="38" s="1"/>
  <c r="I34" i="38" s="1"/>
  <c r="J34" i="38" s="1"/>
  <c r="N34" i="38" s="1"/>
  <c r="G44" i="38"/>
  <c r="H44" i="38" s="1"/>
  <c r="I44" i="38" s="1"/>
  <c r="J44" i="38" s="1"/>
  <c r="N44" i="38" s="1"/>
  <c r="K82" i="38"/>
  <c r="L82" i="38" s="1"/>
  <c r="M82" i="38" s="1"/>
  <c r="N82" i="38" s="1"/>
  <c r="R82" i="38" s="1"/>
  <c r="G42" i="38"/>
  <c r="H42" i="38" s="1"/>
  <c r="I42" i="38" s="1"/>
  <c r="J42" i="38" s="1"/>
  <c r="N42" i="38" s="1"/>
  <c r="G33" i="38"/>
  <c r="H33" i="38" s="1"/>
  <c r="I33" i="38" s="1"/>
  <c r="J33" i="38" s="1"/>
  <c r="N33" i="38" s="1"/>
  <c r="G47" i="38"/>
  <c r="H47" i="38" s="1"/>
  <c r="I47" i="38" s="1"/>
  <c r="J47" i="38" s="1"/>
  <c r="N47" i="38" s="1"/>
  <c r="G58" i="38"/>
  <c r="H58" i="38" s="1"/>
  <c r="I58" i="38" s="1"/>
  <c r="J58" i="38" s="1"/>
  <c r="N58" i="38" s="1"/>
  <c r="G20" i="38"/>
  <c r="H20" i="38" s="1"/>
  <c r="I20" i="38" s="1"/>
  <c r="J20" i="38" s="1"/>
  <c r="N20" i="38" s="1"/>
  <c r="G36" i="38"/>
  <c r="H36" i="38" s="1"/>
  <c r="I36" i="38" s="1"/>
  <c r="J36" i="38" s="1"/>
  <c r="N36" i="38" s="1"/>
  <c r="G25" i="38"/>
  <c r="H25" i="38" s="1"/>
  <c r="I25" i="38" s="1"/>
  <c r="J25" i="38" s="1"/>
  <c r="N25" i="38" s="1"/>
  <c r="G52" i="38"/>
  <c r="H52" i="38" s="1"/>
  <c r="I52" i="38" s="1"/>
  <c r="J52" i="38" s="1"/>
  <c r="N52" i="38" s="1"/>
  <c r="K86" i="38"/>
  <c r="L86" i="38" s="1"/>
  <c r="M86" i="38" s="1"/>
  <c r="N86" i="38" s="1"/>
  <c r="R86" i="38" s="1"/>
  <c r="G50" i="38"/>
  <c r="H50" i="38" s="1"/>
  <c r="I50" i="38" s="1"/>
  <c r="J50" i="38" s="1"/>
  <c r="N50" i="38" s="1"/>
  <c r="G41" i="38"/>
  <c r="H41" i="38" s="1"/>
  <c r="I41" i="38" s="1"/>
  <c r="J41" i="38" s="1"/>
  <c r="N41" i="38" s="1"/>
  <c r="G55" i="38"/>
  <c r="H55" i="38" s="1"/>
  <c r="I55" i="38" s="1"/>
  <c r="J55" i="38" s="1"/>
  <c r="N55" i="38" s="1"/>
  <c r="L79" i="24" l="1"/>
  <c r="K79" i="24"/>
  <c r="L81" i="24"/>
  <c r="K81" i="24"/>
  <c r="L71" i="24"/>
  <c r="K71" i="24"/>
  <c r="S72" i="42"/>
  <c r="S82" i="42"/>
  <c r="S80" i="42"/>
  <c r="K89" i="23"/>
  <c r="K102" i="23" s="1"/>
  <c r="V81" i="23"/>
  <c r="S95" i="38"/>
  <c r="O95" i="38"/>
  <c r="P95" i="38"/>
  <c r="O78" i="38"/>
  <c r="O79" i="38"/>
  <c r="L79" i="38"/>
  <c r="K79" i="38"/>
  <c r="M79" i="38"/>
  <c r="M78" i="38"/>
  <c r="K78" i="38"/>
  <c r="K30" i="24"/>
  <c r="M30" i="24"/>
  <c r="L30" i="24"/>
  <c r="N30" i="24"/>
  <c r="M79" i="24"/>
  <c r="N79" i="24"/>
  <c r="N64" i="24"/>
  <c r="M64" i="24"/>
  <c r="M54" i="24"/>
  <c r="N54" i="24"/>
  <c r="K14" i="24"/>
  <c r="M14" i="24"/>
  <c r="N14" i="24"/>
  <c r="K32" i="24"/>
  <c r="N32" i="24"/>
  <c r="L32" i="24"/>
  <c r="M32" i="24"/>
  <c r="K3" i="24"/>
  <c r="N3" i="24"/>
  <c r="M3" i="24"/>
  <c r="K21" i="24"/>
  <c r="M21" i="24"/>
  <c r="N21" i="24"/>
  <c r="K24" i="24"/>
  <c r="N24" i="24"/>
  <c r="M24" i="24"/>
  <c r="M81" i="24"/>
  <c r="N81" i="24"/>
  <c r="K43" i="24"/>
  <c r="M43" i="24"/>
  <c r="N43" i="24"/>
  <c r="L43" i="24"/>
  <c r="K19" i="24"/>
  <c r="N19" i="24"/>
  <c r="M19" i="24"/>
  <c r="N71" i="24"/>
  <c r="M71" i="24"/>
  <c r="K38" i="38"/>
  <c r="P21" i="24"/>
  <c r="O21" i="24"/>
  <c r="L21" i="24"/>
  <c r="O43" i="24"/>
  <c r="P43" i="24"/>
  <c r="O19" i="24"/>
  <c r="L19" i="24"/>
  <c r="P19" i="24"/>
  <c r="P71" i="24"/>
  <c r="O71" i="24"/>
  <c r="P30" i="24"/>
  <c r="O30" i="24"/>
  <c r="O79" i="24"/>
  <c r="P79" i="24"/>
  <c r="P54" i="24"/>
  <c r="L54" i="24"/>
  <c r="O54" i="24"/>
  <c r="O24" i="24"/>
  <c r="L24" i="24"/>
  <c r="P24" i="24"/>
  <c r="O3" i="24"/>
  <c r="L3" i="24"/>
  <c r="P3" i="24"/>
  <c r="L64" i="24"/>
  <c r="P64" i="24"/>
  <c r="O64" i="24"/>
  <c r="O32" i="24"/>
  <c r="P32" i="24"/>
  <c r="O81" i="24"/>
  <c r="P81" i="24"/>
  <c r="L14" i="24"/>
  <c r="O14" i="24"/>
  <c r="P14" i="24"/>
  <c r="O37" i="38"/>
  <c r="M66" i="38"/>
  <c r="O66" i="38"/>
  <c r="L66" i="38"/>
  <c r="L30" i="38"/>
  <c r="M13" i="38"/>
  <c r="M38" i="38"/>
  <c r="L38" i="38"/>
  <c r="M63" i="38"/>
  <c r="P96" i="38"/>
  <c r="K63" i="38"/>
  <c r="S65" i="42"/>
  <c r="K64" i="24"/>
  <c r="Q64" i="24"/>
  <c r="S55" i="42"/>
  <c r="S25" i="42"/>
  <c r="Q24" i="24"/>
  <c r="Q81" i="24"/>
  <c r="S22" i="42"/>
  <c r="Q21" i="24"/>
  <c r="S33" i="42"/>
  <c r="Q32" i="24"/>
  <c r="S4" i="42"/>
  <c r="Q3" i="24"/>
  <c r="S20" i="42"/>
  <c r="Q19" i="24"/>
  <c r="Q71" i="24"/>
  <c r="O72" i="38"/>
  <c r="S44" i="42"/>
  <c r="Q43" i="24"/>
  <c r="Q79" i="24"/>
  <c r="M72" i="38"/>
  <c r="S15" i="42"/>
  <c r="Q14" i="24"/>
  <c r="S31" i="42"/>
  <c r="Q30" i="24"/>
  <c r="K72" i="38"/>
  <c r="O83" i="38"/>
  <c r="P83" i="38"/>
  <c r="Q83" i="38"/>
  <c r="L77" i="38"/>
  <c r="O77" i="38"/>
  <c r="M77" i="38"/>
  <c r="Q54" i="24"/>
  <c r="K54" i="24"/>
  <c r="K62" i="38"/>
  <c r="M62" i="38"/>
  <c r="O62" i="38"/>
  <c r="L60" i="38"/>
  <c r="O56" i="38"/>
  <c r="K35" i="38"/>
  <c r="M35" i="38"/>
  <c r="M32" i="38"/>
  <c r="K70" i="38"/>
  <c r="S87" i="38"/>
  <c r="L63" i="38"/>
  <c r="M75" i="38"/>
  <c r="O60" i="38"/>
  <c r="M56" i="38"/>
  <c r="M51" i="38"/>
  <c r="M60" i="38"/>
  <c r="O69" i="38"/>
  <c r="M27" i="38"/>
  <c r="O35" i="38"/>
  <c r="O54" i="38"/>
  <c r="K32" i="38"/>
  <c r="O21" i="38"/>
  <c r="P87" i="38"/>
  <c r="L56" i="38"/>
  <c r="L32" i="38"/>
  <c r="Q87" i="38"/>
  <c r="K69" i="38"/>
  <c r="M70" i="38"/>
  <c r="O70" i="38"/>
  <c r="L51" i="38"/>
  <c r="S96" i="38"/>
  <c r="Q96" i="38"/>
  <c r="K75" i="38"/>
  <c r="L75" i="38"/>
  <c r="M29" i="38"/>
  <c r="K22" i="38"/>
  <c r="L22" i="38"/>
  <c r="L16" i="38"/>
  <c r="L40" i="38"/>
  <c r="M22" i="38"/>
  <c r="M40" i="38"/>
  <c r="L37" i="38"/>
  <c r="L27" i="38"/>
  <c r="M37" i="38"/>
  <c r="K51" i="38"/>
  <c r="Q93" i="38"/>
  <c r="K40" i="38"/>
  <c r="L13" i="38"/>
  <c r="O93" i="38"/>
  <c r="M11" i="38"/>
  <c r="K54" i="38"/>
  <c r="Q91" i="38"/>
  <c r="K29" i="38"/>
  <c r="K16" i="38"/>
  <c r="P93" i="38"/>
  <c r="L11" i="38"/>
  <c r="K27" i="38"/>
  <c r="L21" i="38"/>
  <c r="O16" i="38"/>
  <c r="L29" i="38"/>
  <c r="O24" i="38"/>
  <c r="L24" i="38"/>
  <c r="M24" i="38"/>
  <c r="K24" i="38"/>
  <c r="M19" i="38"/>
  <c r="K80" i="38"/>
  <c r="L54" i="38"/>
  <c r="L19" i="38"/>
  <c r="L45" i="38"/>
  <c r="L14" i="38"/>
  <c r="O91" i="38"/>
  <c r="P85" i="38"/>
  <c r="O13" i="38"/>
  <c r="K48" i="38"/>
  <c r="K11" i="38"/>
  <c r="P89" i="38"/>
  <c r="P91" i="38"/>
  <c r="K45" i="38"/>
  <c r="O19" i="38"/>
  <c r="L48" i="38"/>
  <c r="S89" i="38"/>
  <c r="M43" i="38"/>
  <c r="O43" i="38"/>
  <c r="L43" i="38"/>
  <c r="K43" i="38"/>
  <c r="L46" i="38"/>
  <c r="M46" i="38"/>
  <c r="K46" i="38"/>
  <c r="O46" i="38"/>
  <c r="K30" i="38"/>
  <c r="O71" i="38"/>
  <c r="K14" i="38"/>
  <c r="K21" i="38"/>
  <c r="O89" i="38"/>
  <c r="O85" i="38"/>
  <c r="S85" i="38"/>
  <c r="O30" i="38"/>
  <c r="L80" i="38"/>
  <c r="O48" i="38"/>
  <c r="M69" i="38"/>
  <c r="L71" i="38"/>
  <c r="O14" i="38"/>
  <c r="L53" i="38"/>
  <c r="O53" i="38"/>
  <c r="M53" i="38"/>
  <c r="K53" i="38"/>
  <c r="O80" i="38"/>
  <c r="M71" i="38"/>
  <c r="O45" i="38"/>
  <c r="K18" i="38"/>
  <c r="L18" i="38"/>
  <c r="M18" i="38"/>
  <c r="O18" i="38"/>
  <c r="O33" i="38"/>
  <c r="M33" i="38"/>
  <c r="L33" i="38"/>
  <c r="K33" i="38"/>
  <c r="L74" i="38"/>
  <c r="M74" i="38"/>
  <c r="O74" i="38"/>
  <c r="K74" i="38"/>
  <c r="P82" i="38"/>
  <c r="Q82" i="38"/>
  <c r="S82" i="38"/>
  <c r="O82" i="38"/>
  <c r="K42" i="38"/>
  <c r="M42" i="38"/>
  <c r="L42" i="38"/>
  <c r="O42" i="38"/>
  <c r="M28" i="38"/>
  <c r="O28" i="38"/>
  <c r="L28" i="38"/>
  <c r="K28" i="38"/>
  <c r="K59" i="38"/>
  <c r="L59" i="38"/>
  <c r="M59" i="38"/>
  <c r="O59" i="38"/>
  <c r="M61" i="38"/>
  <c r="L61" i="38"/>
  <c r="O61" i="38"/>
  <c r="K61" i="38"/>
  <c r="K50" i="38"/>
  <c r="M50" i="38"/>
  <c r="L50" i="38"/>
  <c r="O50" i="38"/>
  <c r="O49" i="38"/>
  <c r="M49" i="38"/>
  <c r="L49" i="38"/>
  <c r="K49" i="38"/>
  <c r="L31" i="38"/>
  <c r="M31" i="38"/>
  <c r="O31" i="38"/>
  <c r="K31" i="38"/>
  <c r="K34" i="38"/>
  <c r="M34" i="38"/>
  <c r="L34" i="38"/>
  <c r="O34" i="38"/>
  <c r="P86" i="38"/>
  <c r="S86" i="38"/>
  <c r="O86" i="38"/>
  <c r="Q86" i="38"/>
  <c r="M25" i="38"/>
  <c r="O25" i="38"/>
  <c r="L25" i="38"/>
  <c r="K25" i="38"/>
  <c r="P92" i="38"/>
  <c r="Q92" i="38"/>
  <c r="S92" i="38"/>
  <c r="O92" i="38"/>
  <c r="O67" i="38"/>
  <c r="M67" i="38"/>
  <c r="L67" i="38"/>
  <c r="K67" i="38"/>
  <c r="L55" i="38"/>
  <c r="M55" i="38"/>
  <c r="K55" i="38"/>
  <c r="O55" i="38"/>
  <c r="M52" i="38"/>
  <c r="O52" i="38"/>
  <c r="L52" i="38"/>
  <c r="K52" i="38"/>
  <c r="M36" i="38"/>
  <c r="O36" i="38"/>
  <c r="L36" i="38"/>
  <c r="K36" i="38"/>
  <c r="O58" i="38"/>
  <c r="M58" i="38"/>
  <c r="L58" i="38"/>
  <c r="K58" i="38"/>
  <c r="M12" i="38"/>
  <c r="O12" i="38"/>
  <c r="L12" i="38"/>
  <c r="K12" i="38"/>
  <c r="L15" i="38"/>
  <c r="M15" i="38"/>
  <c r="O15" i="38"/>
  <c r="K15" i="38"/>
  <c r="M76" i="38"/>
  <c r="O76" i="38"/>
  <c r="K76" i="38"/>
  <c r="L76" i="38"/>
  <c r="P94" i="38"/>
  <c r="S94" i="38"/>
  <c r="O94" i="38"/>
  <c r="Q94" i="38"/>
  <c r="P90" i="38"/>
  <c r="Q90" i="38"/>
  <c r="S90" i="38"/>
  <c r="O90" i="38"/>
  <c r="L23" i="38"/>
  <c r="O23" i="38"/>
  <c r="K23" i="38"/>
  <c r="M23" i="38"/>
  <c r="P88" i="38"/>
  <c r="Q88" i="38"/>
  <c r="O88" i="38"/>
  <c r="S88" i="38"/>
  <c r="K68" i="38"/>
  <c r="L68" i="38"/>
  <c r="M68" i="38"/>
  <c r="O68" i="38"/>
  <c r="P84" i="38"/>
  <c r="Q84" i="38"/>
  <c r="S84" i="38"/>
  <c r="O84" i="38"/>
  <c r="L39" i="38"/>
  <c r="O39" i="38"/>
  <c r="K39" i="38"/>
  <c r="M39" i="38"/>
  <c r="L64" i="38"/>
  <c r="M64" i="38"/>
  <c r="K64" i="38"/>
  <c r="O64" i="38"/>
  <c r="K26" i="38"/>
  <c r="L26" i="38"/>
  <c r="M26" i="38"/>
  <c r="O26" i="38"/>
  <c r="O41" i="38"/>
  <c r="M41" i="38"/>
  <c r="L41" i="38"/>
  <c r="K41" i="38"/>
  <c r="M20" i="38"/>
  <c r="L20" i="38"/>
  <c r="O20" i="38"/>
  <c r="K20" i="38"/>
  <c r="L47" i="38"/>
  <c r="M47" i="38"/>
  <c r="O47" i="38"/>
  <c r="K47" i="38"/>
  <c r="M44" i="38"/>
  <c r="O44" i="38"/>
  <c r="L44" i="38"/>
  <c r="K44" i="38"/>
  <c r="O17" i="38"/>
  <c r="M17" i="38"/>
  <c r="K17" i="38"/>
  <c r="L17" i="38"/>
  <c r="K83" i="24" l="1"/>
  <c r="L83" i="24"/>
  <c r="M83" i="24"/>
  <c r="L78" i="24"/>
  <c r="K78" i="24"/>
  <c r="K74" i="24"/>
  <c r="L74" i="24"/>
  <c r="L70" i="24"/>
  <c r="K70" i="24"/>
  <c r="L75" i="24"/>
  <c r="K75" i="24"/>
  <c r="L84" i="24"/>
  <c r="K84" i="24"/>
  <c r="L73" i="24"/>
  <c r="K73" i="24"/>
  <c r="M82" i="24"/>
  <c r="L82" i="24"/>
  <c r="K82" i="24"/>
  <c r="L77" i="24"/>
  <c r="K77" i="24"/>
  <c r="K76" i="24"/>
  <c r="L76" i="24"/>
  <c r="K80" i="24"/>
  <c r="L80" i="24"/>
  <c r="L72" i="24"/>
  <c r="K72" i="24"/>
  <c r="S69" i="42"/>
  <c r="K68" i="24"/>
  <c r="L68" i="24"/>
  <c r="L69" i="24"/>
  <c r="K69" i="24"/>
  <c r="L67" i="24"/>
  <c r="K67" i="24"/>
  <c r="S76" i="42"/>
  <c r="S85" i="42"/>
  <c r="W69" i="42"/>
  <c r="AC69" i="42"/>
  <c r="V69" i="42"/>
  <c r="U69" i="42"/>
  <c r="T69" i="42"/>
  <c r="AE69" i="42"/>
  <c r="AD69" i="42"/>
  <c r="Z69" i="42"/>
  <c r="AB69" i="42"/>
  <c r="Y69" i="42"/>
  <c r="X69" i="42"/>
  <c r="AA69" i="42"/>
  <c r="S73" i="42"/>
  <c r="S79" i="42"/>
  <c r="S71" i="42"/>
  <c r="O67" i="24"/>
  <c r="S68" i="42"/>
  <c r="S70" i="42"/>
  <c r="S78" i="42"/>
  <c r="S75" i="42"/>
  <c r="S83" i="42"/>
  <c r="S77" i="42"/>
  <c r="S30" i="42"/>
  <c r="W30" i="42" s="1"/>
  <c r="S84" i="42"/>
  <c r="S81" i="42"/>
  <c r="S74" i="42"/>
  <c r="U98" i="23"/>
  <c r="K105" i="23"/>
  <c r="Q67" i="24"/>
  <c r="P67" i="24"/>
  <c r="Q83" i="24"/>
  <c r="M67" i="24"/>
  <c r="N67" i="24"/>
  <c r="N83" i="24"/>
  <c r="O83" i="24"/>
  <c r="P83" i="24"/>
  <c r="N68" i="24"/>
  <c r="O68" i="24"/>
  <c r="P68" i="24"/>
  <c r="Q68" i="24"/>
  <c r="M68" i="24"/>
  <c r="N84" i="24"/>
  <c r="O84" i="24"/>
  <c r="P84" i="24"/>
  <c r="Q84" i="24"/>
  <c r="M84" i="24"/>
  <c r="M49" i="24"/>
  <c r="N49" i="24"/>
  <c r="K36" i="24"/>
  <c r="N36" i="24"/>
  <c r="M36" i="24"/>
  <c r="L36" i="24"/>
  <c r="K31" i="24"/>
  <c r="M31" i="24"/>
  <c r="L31" i="24"/>
  <c r="N31" i="24"/>
  <c r="K15" i="24"/>
  <c r="M15" i="24"/>
  <c r="N15" i="24"/>
  <c r="N69" i="24"/>
  <c r="M69" i="24"/>
  <c r="K35" i="24"/>
  <c r="M35" i="24"/>
  <c r="L35" i="24"/>
  <c r="N35" i="24"/>
  <c r="K8" i="24"/>
  <c r="N8" i="24"/>
  <c r="M8" i="24"/>
  <c r="M53" i="24"/>
  <c r="N53" i="24"/>
  <c r="N62" i="24"/>
  <c r="M62" i="24"/>
  <c r="K7" i="24"/>
  <c r="M7" i="24"/>
  <c r="N7" i="24"/>
  <c r="N52" i="24"/>
  <c r="M52" i="24"/>
  <c r="K46" i="24"/>
  <c r="M46" i="24"/>
  <c r="N46" i="24"/>
  <c r="L46" i="24"/>
  <c r="K26" i="24"/>
  <c r="N26" i="24"/>
  <c r="M26" i="24"/>
  <c r="K16" i="24"/>
  <c r="N16" i="24"/>
  <c r="M16" i="24"/>
  <c r="N51" i="24"/>
  <c r="M51" i="24"/>
  <c r="K33" i="24"/>
  <c r="M33" i="24"/>
  <c r="L33" i="24"/>
  <c r="N33" i="24"/>
  <c r="K6" i="24"/>
  <c r="M6" i="24"/>
  <c r="N6" i="24"/>
  <c r="K13" i="24"/>
  <c r="N13" i="24"/>
  <c r="M13" i="24"/>
  <c r="M55" i="24"/>
  <c r="N55" i="24"/>
  <c r="N76" i="24"/>
  <c r="M76" i="24"/>
  <c r="K47" i="24"/>
  <c r="L47" i="24"/>
  <c r="M47" i="24"/>
  <c r="N47" i="24"/>
  <c r="K42" i="24"/>
  <c r="N42" i="24"/>
  <c r="M42" i="24"/>
  <c r="L42" i="24"/>
  <c r="N50" i="24"/>
  <c r="M50" i="24"/>
  <c r="K34" i="24"/>
  <c r="M34" i="24"/>
  <c r="N34" i="24"/>
  <c r="L34" i="24"/>
  <c r="K10" i="24"/>
  <c r="N10" i="24"/>
  <c r="M10" i="24"/>
  <c r="K22" i="24"/>
  <c r="N22" i="24"/>
  <c r="M22" i="24"/>
  <c r="K38" i="24"/>
  <c r="N38" i="24"/>
  <c r="L38" i="24"/>
  <c r="M38" i="24"/>
  <c r="N77" i="24"/>
  <c r="M77" i="24"/>
  <c r="K5" i="24"/>
  <c r="M5" i="24"/>
  <c r="N5" i="24"/>
  <c r="M59" i="24"/>
  <c r="N59" i="24"/>
  <c r="Q29" i="24"/>
  <c r="N57" i="24"/>
  <c r="M57" i="24"/>
  <c r="K41" i="24"/>
  <c r="M41" i="24"/>
  <c r="L41" i="24"/>
  <c r="N41" i="24"/>
  <c r="M75" i="24"/>
  <c r="N75" i="24"/>
  <c r="K17" i="24"/>
  <c r="M17" i="24"/>
  <c r="N17" i="24"/>
  <c r="K20" i="24"/>
  <c r="M20" i="24"/>
  <c r="N20" i="24"/>
  <c r="K40" i="24"/>
  <c r="N40" i="24"/>
  <c r="M40" i="24"/>
  <c r="L40" i="24"/>
  <c r="K27" i="24"/>
  <c r="N27" i="24"/>
  <c r="M27" i="24"/>
  <c r="K12" i="24"/>
  <c r="M12" i="24"/>
  <c r="N12" i="24"/>
  <c r="M70" i="24"/>
  <c r="N70" i="24"/>
  <c r="N58" i="24"/>
  <c r="M58" i="24"/>
  <c r="N60" i="24"/>
  <c r="M60" i="24"/>
  <c r="N66" i="24"/>
  <c r="M66" i="24"/>
  <c r="N56" i="24"/>
  <c r="M56" i="24"/>
  <c r="N65" i="24"/>
  <c r="M65" i="24"/>
  <c r="K4" i="24"/>
  <c r="M4" i="24"/>
  <c r="N4" i="24"/>
  <c r="K28" i="24"/>
  <c r="M28" i="24"/>
  <c r="N28" i="24"/>
  <c r="N74" i="24"/>
  <c r="M74" i="24"/>
  <c r="K11" i="24"/>
  <c r="N11" i="24"/>
  <c r="M11" i="24"/>
  <c r="K25" i="24"/>
  <c r="N25" i="24"/>
  <c r="M25" i="24"/>
  <c r="N82" i="24"/>
  <c r="K44" i="24"/>
  <c r="M44" i="24"/>
  <c r="L44" i="24"/>
  <c r="N44" i="24"/>
  <c r="M61" i="24"/>
  <c r="N61" i="24"/>
  <c r="K29" i="24"/>
  <c r="M29" i="24"/>
  <c r="N29" i="24"/>
  <c r="K18" i="24"/>
  <c r="N18" i="24"/>
  <c r="M18" i="24"/>
  <c r="K37" i="24"/>
  <c r="M37" i="24"/>
  <c r="N37" i="24"/>
  <c r="L37" i="24"/>
  <c r="K48" i="24"/>
  <c r="N48" i="24"/>
  <c r="L48" i="24"/>
  <c r="M48" i="24"/>
  <c r="K9" i="24"/>
  <c r="N9" i="24"/>
  <c r="M9" i="24"/>
  <c r="K39" i="24"/>
  <c r="M39" i="24"/>
  <c r="L39" i="24"/>
  <c r="N39" i="24"/>
  <c r="N72" i="24"/>
  <c r="M72" i="24"/>
  <c r="N78" i="24"/>
  <c r="M78" i="24"/>
  <c r="M80" i="24"/>
  <c r="N80" i="24"/>
  <c r="K23" i="24"/>
  <c r="M23" i="24"/>
  <c r="N23" i="24"/>
  <c r="M63" i="24"/>
  <c r="N63" i="24"/>
  <c r="K45" i="24"/>
  <c r="M45" i="24"/>
  <c r="N45" i="24"/>
  <c r="L45" i="24"/>
  <c r="M73" i="24"/>
  <c r="N73" i="24"/>
  <c r="P37" i="24"/>
  <c r="O37" i="24"/>
  <c r="O16" i="24"/>
  <c r="L16" i="24"/>
  <c r="P16" i="24"/>
  <c r="O51" i="24"/>
  <c r="L51" i="24"/>
  <c r="P51" i="24"/>
  <c r="P48" i="24"/>
  <c r="O48" i="24"/>
  <c r="P9" i="24"/>
  <c r="O9" i="24"/>
  <c r="L9" i="24"/>
  <c r="P33" i="24"/>
  <c r="O33" i="24"/>
  <c r="P6" i="24"/>
  <c r="O6" i="24"/>
  <c r="L6" i="24"/>
  <c r="O13" i="24"/>
  <c r="L13" i="24"/>
  <c r="P13" i="24"/>
  <c r="P65" i="24"/>
  <c r="O65" i="24"/>
  <c r="L65" i="24"/>
  <c r="O4" i="24"/>
  <c r="L4" i="24"/>
  <c r="P4" i="24"/>
  <c r="O28" i="24"/>
  <c r="L28" i="24"/>
  <c r="P28" i="24"/>
  <c r="O74" i="24"/>
  <c r="P74" i="24"/>
  <c r="O11" i="24"/>
  <c r="P11" i="24"/>
  <c r="L11" i="24"/>
  <c r="P62" i="24"/>
  <c r="O62" i="24"/>
  <c r="L62" i="24"/>
  <c r="S57" i="42"/>
  <c r="Z57" i="42" s="1"/>
  <c r="O56" i="24"/>
  <c r="L56" i="24"/>
  <c r="P56" i="24"/>
  <c r="L58" i="24"/>
  <c r="P58" i="24"/>
  <c r="O58" i="24"/>
  <c r="O39" i="24"/>
  <c r="P39" i="24"/>
  <c r="P80" i="24"/>
  <c r="O80" i="24"/>
  <c r="P34" i="24"/>
  <c r="O34" i="24"/>
  <c r="O38" i="24"/>
  <c r="P38" i="24"/>
  <c r="P49" i="24"/>
  <c r="O49" i="24"/>
  <c r="L49" i="24"/>
  <c r="P41" i="24"/>
  <c r="O41" i="24"/>
  <c r="P25" i="24"/>
  <c r="L25" i="24"/>
  <c r="O25" i="24"/>
  <c r="P75" i="24"/>
  <c r="O75" i="24"/>
  <c r="L66" i="24"/>
  <c r="P66" i="24"/>
  <c r="O66" i="24"/>
  <c r="L18" i="24"/>
  <c r="P18" i="24"/>
  <c r="O18" i="24"/>
  <c r="L26" i="24"/>
  <c r="O26" i="24"/>
  <c r="P26" i="24"/>
  <c r="O60" i="24"/>
  <c r="L60" i="24"/>
  <c r="P60" i="24"/>
  <c r="O78" i="24"/>
  <c r="P78" i="24"/>
  <c r="O23" i="24"/>
  <c r="P23" i="24"/>
  <c r="L23" i="24"/>
  <c r="O45" i="24"/>
  <c r="P45" i="24"/>
  <c r="O76" i="24"/>
  <c r="P76" i="24"/>
  <c r="P47" i="24"/>
  <c r="O47" i="24"/>
  <c r="L50" i="24"/>
  <c r="O50" i="24"/>
  <c r="P50" i="24"/>
  <c r="L22" i="24"/>
  <c r="P22" i="24"/>
  <c r="O22" i="24"/>
  <c r="P5" i="24"/>
  <c r="O5" i="24"/>
  <c r="L5" i="24"/>
  <c r="O36" i="24"/>
  <c r="P36" i="24"/>
  <c r="P82" i="24"/>
  <c r="O82" i="24"/>
  <c r="O44" i="24"/>
  <c r="P44" i="24"/>
  <c r="O20" i="24"/>
  <c r="L20" i="24"/>
  <c r="P20" i="24"/>
  <c r="O69" i="24"/>
  <c r="P69" i="24"/>
  <c r="P40" i="24"/>
  <c r="O40" i="24"/>
  <c r="P61" i="24"/>
  <c r="O61" i="24"/>
  <c r="L61" i="24"/>
  <c r="O35" i="24"/>
  <c r="P35" i="24"/>
  <c r="O8" i="24"/>
  <c r="P8" i="24"/>
  <c r="L8" i="24"/>
  <c r="O27" i="24"/>
  <c r="L27" i="24"/>
  <c r="P27" i="24"/>
  <c r="O53" i="24"/>
  <c r="L53" i="24"/>
  <c r="P53" i="24"/>
  <c r="O29" i="24"/>
  <c r="L29" i="24"/>
  <c r="P29" i="24"/>
  <c r="O72" i="24"/>
  <c r="P72" i="24"/>
  <c r="O63" i="24"/>
  <c r="P63" i="24"/>
  <c r="L63" i="24"/>
  <c r="P73" i="24"/>
  <c r="O73" i="24"/>
  <c r="L55" i="24"/>
  <c r="O55" i="24"/>
  <c r="P55" i="24"/>
  <c r="P42" i="24"/>
  <c r="O42" i="24"/>
  <c r="L10" i="24"/>
  <c r="P10" i="24"/>
  <c r="O10" i="24"/>
  <c r="O77" i="24"/>
  <c r="P77" i="24"/>
  <c r="O59" i="24"/>
  <c r="L59" i="24"/>
  <c r="P59" i="24"/>
  <c r="P57" i="24"/>
  <c r="O57" i="24"/>
  <c r="L57" i="24"/>
  <c r="O31" i="24"/>
  <c r="P31" i="24"/>
  <c r="L15" i="24"/>
  <c r="O15" i="24"/>
  <c r="P15" i="24"/>
  <c r="P17" i="24"/>
  <c r="O17" i="24"/>
  <c r="L17" i="24"/>
  <c r="O12" i="24"/>
  <c r="L12" i="24"/>
  <c r="P12" i="24"/>
  <c r="P7" i="24"/>
  <c r="O7" i="24"/>
  <c r="L7" i="24"/>
  <c r="O52" i="24"/>
  <c r="L52" i="24"/>
  <c r="P52" i="24"/>
  <c r="O70" i="24"/>
  <c r="P70" i="24"/>
  <c r="P46" i="24"/>
  <c r="O46" i="24"/>
  <c r="K56" i="24"/>
  <c r="X65" i="42"/>
  <c r="Y65" i="42"/>
  <c r="AB65" i="42"/>
  <c r="T65" i="42"/>
  <c r="AC65" i="42"/>
  <c r="U65" i="42"/>
  <c r="V65" i="42"/>
  <c r="AA65" i="42"/>
  <c r="AD65" i="42"/>
  <c r="AE65" i="42"/>
  <c r="W65" i="42"/>
  <c r="Z65" i="42"/>
  <c r="Q56" i="24"/>
  <c r="AB80" i="42"/>
  <c r="T80" i="42"/>
  <c r="AC80" i="42"/>
  <c r="U80" i="42"/>
  <c r="V80" i="42"/>
  <c r="W80" i="42"/>
  <c r="X80" i="42"/>
  <c r="Y80" i="42"/>
  <c r="Z80" i="42"/>
  <c r="AA80" i="42"/>
  <c r="AD80" i="42"/>
  <c r="AE80" i="42"/>
  <c r="AB82" i="42"/>
  <c r="T82" i="42"/>
  <c r="AC82" i="42"/>
  <c r="U82" i="42"/>
  <c r="AD82" i="42"/>
  <c r="X82" i="42"/>
  <c r="Y82" i="42"/>
  <c r="W82" i="42"/>
  <c r="Z82" i="42"/>
  <c r="AA82" i="42"/>
  <c r="V82" i="42"/>
  <c r="AE82" i="42"/>
  <c r="X55" i="42"/>
  <c r="Y55" i="42"/>
  <c r="Z55" i="42"/>
  <c r="AB55" i="42"/>
  <c r="T55" i="42"/>
  <c r="AC55" i="42"/>
  <c r="U55" i="42"/>
  <c r="V55" i="42"/>
  <c r="AA55" i="42"/>
  <c r="AD55" i="42"/>
  <c r="AE55" i="42"/>
  <c r="W55" i="42"/>
  <c r="AB72" i="42"/>
  <c r="T72" i="42"/>
  <c r="AC72" i="42"/>
  <c r="U72" i="42"/>
  <c r="V72" i="42"/>
  <c r="AE72" i="42"/>
  <c r="X72" i="42"/>
  <c r="Y72" i="42"/>
  <c r="W72" i="42"/>
  <c r="Z72" i="42"/>
  <c r="AA72" i="42"/>
  <c r="AD72" i="42"/>
  <c r="Q82" i="24"/>
  <c r="S45" i="42"/>
  <c r="Q44" i="24"/>
  <c r="Q69" i="24"/>
  <c r="S36" i="42"/>
  <c r="Q35" i="24"/>
  <c r="S54" i="42"/>
  <c r="S8" i="42"/>
  <c r="Q7" i="24"/>
  <c r="S17" i="42"/>
  <c r="Q16" i="24"/>
  <c r="S49" i="42"/>
  <c r="Q48" i="24"/>
  <c r="AD31" i="42"/>
  <c r="AC31" i="42"/>
  <c r="Y31" i="42"/>
  <c r="U31" i="42"/>
  <c r="T31" i="42"/>
  <c r="X31" i="42"/>
  <c r="AB31" i="42"/>
  <c r="Z31" i="42"/>
  <c r="V31" i="42"/>
  <c r="AA31" i="42"/>
  <c r="W31" i="42"/>
  <c r="AE31" i="42"/>
  <c r="S7" i="42"/>
  <c r="Q6" i="24"/>
  <c r="S14" i="42"/>
  <c r="Q13" i="24"/>
  <c r="S67" i="42"/>
  <c r="Q66" i="24"/>
  <c r="K66" i="24"/>
  <c r="S63" i="42"/>
  <c r="Y4" i="42"/>
  <c r="W4" i="42"/>
  <c r="X4" i="42"/>
  <c r="V4" i="42"/>
  <c r="AB4" i="42"/>
  <c r="AD4" i="42"/>
  <c r="AA4" i="42"/>
  <c r="AE4" i="42"/>
  <c r="Z4" i="42"/>
  <c r="T4" i="42"/>
  <c r="AC4" i="42"/>
  <c r="U4" i="42"/>
  <c r="AA25" i="42"/>
  <c r="W25" i="42"/>
  <c r="V25" i="42"/>
  <c r="AE25" i="42"/>
  <c r="AD25" i="42"/>
  <c r="U25" i="42"/>
  <c r="AC25" i="42"/>
  <c r="X25" i="42"/>
  <c r="T25" i="42"/>
  <c r="Y25" i="42"/>
  <c r="AB25" i="42"/>
  <c r="Z25" i="42"/>
  <c r="S66" i="42"/>
  <c r="K65" i="24"/>
  <c r="Q65" i="24"/>
  <c r="S5" i="42"/>
  <c r="Q4" i="24"/>
  <c r="S29" i="42"/>
  <c r="Q28" i="24"/>
  <c r="Q74" i="24"/>
  <c r="S12" i="42"/>
  <c r="Q11" i="24"/>
  <c r="X44" i="42"/>
  <c r="AD44" i="42"/>
  <c r="AE44" i="42"/>
  <c r="W44" i="42"/>
  <c r="U44" i="42"/>
  <c r="AC44" i="42"/>
  <c r="T44" i="42"/>
  <c r="AB44" i="42"/>
  <c r="Y44" i="42"/>
  <c r="V44" i="42"/>
  <c r="Z44" i="42"/>
  <c r="AA44" i="42"/>
  <c r="S21" i="42"/>
  <c r="Q20" i="24"/>
  <c r="S41" i="42"/>
  <c r="Q40" i="24"/>
  <c r="S9" i="42"/>
  <c r="Q8" i="24"/>
  <c r="S53" i="42"/>
  <c r="S19" i="42"/>
  <c r="Q18" i="24"/>
  <c r="S52" i="42"/>
  <c r="Q72" i="24"/>
  <c r="Q80" i="24"/>
  <c r="S24" i="42"/>
  <c r="Q23" i="24"/>
  <c r="S46" i="42"/>
  <c r="Q45" i="24"/>
  <c r="U33" i="42"/>
  <c r="T33" i="42"/>
  <c r="Y33" i="42"/>
  <c r="AC33" i="42"/>
  <c r="Z33" i="42"/>
  <c r="AB33" i="42"/>
  <c r="X33" i="42"/>
  <c r="AA33" i="42"/>
  <c r="W33" i="42"/>
  <c r="V33" i="42"/>
  <c r="AD33" i="42"/>
  <c r="AE33" i="42"/>
  <c r="Q76" i="24"/>
  <c r="S48" i="42"/>
  <c r="Q47" i="24"/>
  <c r="S43" i="42"/>
  <c r="Q42" i="24"/>
  <c r="S51" i="42"/>
  <c r="S35" i="42"/>
  <c r="Q34" i="24"/>
  <c r="S11" i="42"/>
  <c r="Q10" i="24"/>
  <c r="S23" i="42"/>
  <c r="Q22" i="24"/>
  <c r="S39" i="42"/>
  <c r="Q38" i="24"/>
  <c r="Q77" i="24"/>
  <c r="S6" i="42"/>
  <c r="Q5" i="24"/>
  <c r="S60" i="42"/>
  <c r="Y30" i="42"/>
  <c r="S37" i="42"/>
  <c r="Q36" i="24"/>
  <c r="S32" i="42"/>
  <c r="Q31" i="24"/>
  <c r="S16" i="42"/>
  <c r="Q15" i="24"/>
  <c r="S18" i="42"/>
  <c r="Q17" i="24"/>
  <c r="S62" i="42"/>
  <c r="S28" i="42"/>
  <c r="Q27" i="24"/>
  <c r="S13" i="42"/>
  <c r="Q12" i="24"/>
  <c r="Q70" i="24"/>
  <c r="S47" i="42"/>
  <c r="Q46" i="24"/>
  <c r="AB15" i="42"/>
  <c r="Y15" i="42"/>
  <c r="W15" i="42"/>
  <c r="AA15" i="42"/>
  <c r="X15" i="42"/>
  <c r="AE15" i="42"/>
  <c r="V15" i="42"/>
  <c r="T15" i="42"/>
  <c r="AD15" i="42"/>
  <c r="U15" i="42"/>
  <c r="AC15" i="42"/>
  <c r="Z15" i="42"/>
  <c r="AB20" i="42"/>
  <c r="V20" i="42"/>
  <c r="AA20" i="42"/>
  <c r="Z20" i="42"/>
  <c r="Y20" i="42"/>
  <c r="X20" i="42"/>
  <c r="AD20" i="42"/>
  <c r="T20" i="42"/>
  <c r="W20" i="42"/>
  <c r="U20" i="42"/>
  <c r="AC20" i="42"/>
  <c r="AE20" i="42"/>
  <c r="S59" i="42"/>
  <c r="S27" i="42"/>
  <c r="Q26" i="24"/>
  <c r="S38" i="42"/>
  <c r="Q37" i="24"/>
  <c r="S61" i="42"/>
  <c r="S10" i="42"/>
  <c r="Q9" i="24"/>
  <c r="S34" i="42"/>
  <c r="Q33" i="24"/>
  <c r="S40" i="42"/>
  <c r="Q39" i="24"/>
  <c r="Q78" i="24"/>
  <c r="S64" i="42"/>
  <c r="Q63" i="24"/>
  <c r="K63" i="24"/>
  <c r="Q73" i="24"/>
  <c r="S56" i="42"/>
  <c r="S50" i="42"/>
  <c r="S58" i="42"/>
  <c r="S42" i="42"/>
  <c r="Q41" i="24"/>
  <c r="S26" i="42"/>
  <c r="Q25" i="24"/>
  <c r="Q75" i="24"/>
  <c r="AB22" i="42"/>
  <c r="AA22" i="42"/>
  <c r="AD22" i="42"/>
  <c r="Z22" i="42"/>
  <c r="Y22" i="42"/>
  <c r="V22" i="42"/>
  <c r="AE22" i="42"/>
  <c r="U22" i="42"/>
  <c r="T22" i="42"/>
  <c r="X22" i="42"/>
  <c r="W22" i="42"/>
  <c r="AC22" i="42"/>
  <c r="K62" i="24"/>
  <c r="Q62" i="24"/>
  <c r="K61" i="24"/>
  <c r="Q61" i="24"/>
  <c r="K58" i="24"/>
  <c r="Q58" i="24"/>
  <c r="K60" i="24"/>
  <c r="Q60" i="24"/>
  <c r="K59" i="24"/>
  <c r="Q59" i="24"/>
  <c r="Q57" i="24"/>
  <c r="K57" i="24"/>
  <c r="K55" i="24"/>
  <c r="Q55" i="24"/>
  <c r="Q53" i="24"/>
  <c r="K53" i="24"/>
  <c r="K52" i="24"/>
  <c r="Q52" i="24"/>
  <c r="K51" i="24"/>
  <c r="Q51" i="24"/>
  <c r="Q50" i="24"/>
  <c r="K50" i="24"/>
  <c r="Q49" i="24"/>
  <c r="K49" i="24"/>
  <c r="B125" i="37"/>
  <c r="B63" i="37"/>
  <c r="B41" i="37"/>
  <c r="B56" i="37"/>
  <c r="B34" i="37"/>
  <c r="B19" i="37"/>
  <c r="B10" i="37"/>
  <c r="B5" i="37"/>
  <c r="B22" i="37" s="1"/>
  <c r="C25" i="37" s="1"/>
  <c r="D51" i="36" s="1"/>
  <c r="C142" i="36"/>
  <c r="C123" i="36"/>
  <c r="D123" i="36" s="1"/>
  <c r="C121" i="36"/>
  <c r="D121" i="36" s="1"/>
  <c r="C119" i="36"/>
  <c r="D119" i="36" s="1"/>
  <c r="C117" i="36"/>
  <c r="C60" i="36"/>
  <c r="D60" i="36" s="1"/>
  <c r="C52" i="36"/>
  <c r="C50" i="36"/>
  <c r="C39" i="36"/>
  <c r="C45" i="36" s="1"/>
  <c r="D12" i="36"/>
  <c r="B6" i="37" s="1"/>
  <c r="B64" i="35"/>
  <c r="B42" i="35"/>
  <c r="B57" i="35"/>
  <c r="B35" i="35"/>
  <c r="B20" i="35"/>
  <c r="B11" i="35"/>
  <c r="C26" i="35"/>
  <c r="D51" i="34" s="1"/>
  <c r="C142" i="34"/>
  <c r="C123" i="34"/>
  <c r="D123" i="34" s="1"/>
  <c r="C121" i="34"/>
  <c r="D121" i="34" s="1"/>
  <c r="C119" i="34"/>
  <c r="D119" i="34" s="1"/>
  <c r="C117" i="34"/>
  <c r="C60" i="34"/>
  <c r="D60" i="34" s="1"/>
  <c r="C52" i="34"/>
  <c r="C50" i="34"/>
  <c r="C39" i="34"/>
  <c r="C45" i="34" s="1"/>
  <c r="B126" i="35" s="1"/>
  <c r="D12" i="34"/>
  <c r="B6" i="35" s="1"/>
  <c r="D12" i="30"/>
  <c r="D14" i="30" s="1"/>
  <c r="B5" i="31"/>
  <c r="B22" i="31" s="1"/>
  <c r="C25" i="31" s="1"/>
  <c r="AA30" i="42" l="1"/>
  <c r="AD30" i="42"/>
  <c r="V30" i="42"/>
  <c r="AB30" i="42"/>
  <c r="T30" i="42"/>
  <c r="W68" i="42"/>
  <c r="AE68" i="42"/>
  <c r="V68" i="42"/>
  <c r="U68" i="42"/>
  <c r="T68" i="42"/>
  <c r="AC68" i="42"/>
  <c r="AB68" i="42"/>
  <c r="AD68" i="42"/>
  <c r="AA68" i="42"/>
  <c r="Z68" i="42"/>
  <c r="Y68" i="42"/>
  <c r="X68" i="42"/>
  <c r="Z30" i="42"/>
  <c r="AE30" i="42"/>
  <c r="U30" i="42"/>
  <c r="X30" i="42"/>
  <c r="AC30" i="42"/>
  <c r="W84" i="42"/>
  <c r="V84" i="42"/>
  <c r="AE84" i="42"/>
  <c r="AB84" i="42"/>
  <c r="U84" i="42"/>
  <c r="T84" i="42"/>
  <c r="AD84" i="42"/>
  <c r="AC84" i="42"/>
  <c r="Y84" i="42"/>
  <c r="AA84" i="42"/>
  <c r="Z84" i="42"/>
  <c r="X84" i="42"/>
  <c r="D52" i="36"/>
  <c r="D20" i="36"/>
  <c r="K85" i="24"/>
  <c r="U57" i="42"/>
  <c r="AD57" i="42"/>
  <c r="W57" i="42"/>
  <c r="Y57" i="42"/>
  <c r="AB57" i="42"/>
  <c r="T57" i="42"/>
  <c r="N85" i="24"/>
  <c r="M85" i="24"/>
  <c r="P85" i="24"/>
  <c r="L85" i="24"/>
  <c r="O85" i="24"/>
  <c r="AC57" i="42"/>
  <c r="V57" i="42"/>
  <c r="AA57" i="42"/>
  <c r="X57" i="42"/>
  <c r="AE57" i="42"/>
  <c r="Q85" i="24"/>
  <c r="AB85" i="42"/>
  <c r="T85" i="42"/>
  <c r="U85" i="42"/>
  <c r="V85" i="42"/>
  <c r="W85" i="42"/>
  <c r="AC85" i="42"/>
  <c r="AD85" i="42"/>
  <c r="AE85" i="42"/>
  <c r="X85" i="42"/>
  <c r="Y85" i="42"/>
  <c r="Z85" i="42"/>
  <c r="AA85" i="42"/>
  <c r="X59" i="42"/>
  <c r="Y59" i="42"/>
  <c r="Z59" i="42"/>
  <c r="AB59" i="42"/>
  <c r="T59" i="42"/>
  <c r="AC59" i="42"/>
  <c r="U59" i="42"/>
  <c r="V59" i="42"/>
  <c r="AA59" i="42"/>
  <c r="AD59" i="42"/>
  <c r="AE59" i="42"/>
  <c r="W59" i="42"/>
  <c r="X71" i="42"/>
  <c r="Y71" i="42"/>
  <c r="AB71" i="42"/>
  <c r="T71" i="42"/>
  <c r="AC71" i="42"/>
  <c r="U71" i="42"/>
  <c r="AD71" i="42"/>
  <c r="V71" i="42"/>
  <c r="AE71" i="42"/>
  <c r="W71" i="42"/>
  <c r="Z71" i="42"/>
  <c r="AA71" i="42"/>
  <c r="X51" i="42"/>
  <c r="AB51" i="42"/>
  <c r="T51" i="42"/>
  <c r="AA51" i="42"/>
  <c r="AC51" i="42"/>
  <c r="U51" i="42"/>
  <c r="V51" i="42"/>
  <c r="AD51" i="42"/>
  <c r="AE51" i="42"/>
  <c r="W51" i="42"/>
  <c r="Y51" i="42"/>
  <c r="Z51" i="42"/>
  <c r="X73" i="42"/>
  <c r="Y73" i="42"/>
  <c r="Z73" i="42"/>
  <c r="AB73" i="42"/>
  <c r="T73" i="42"/>
  <c r="AC73" i="42"/>
  <c r="U73" i="42"/>
  <c r="V73" i="42"/>
  <c r="AD73" i="42"/>
  <c r="AE73" i="42"/>
  <c r="W73" i="42"/>
  <c r="AA73" i="42"/>
  <c r="AB54" i="42"/>
  <c r="T54" i="42"/>
  <c r="U54" i="42"/>
  <c r="V54" i="42"/>
  <c r="W54" i="42"/>
  <c r="X54" i="42"/>
  <c r="Y54" i="42"/>
  <c r="Z54" i="42"/>
  <c r="AA54" i="42"/>
  <c r="AC54" i="42"/>
  <c r="AD54" i="42"/>
  <c r="AE54" i="42"/>
  <c r="AB70" i="42"/>
  <c r="T70" i="42"/>
  <c r="AC70" i="42"/>
  <c r="AD70" i="42"/>
  <c r="AE70" i="42"/>
  <c r="X70" i="42"/>
  <c r="Y70" i="42"/>
  <c r="Z70" i="42"/>
  <c r="W70" i="42"/>
  <c r="AA70" i="42"/>
  <c r="U70" i="42"/>
  <c r="V70" i="42"/>
  <c r="X83" i="42"/>
  <c r="Y83" i="42"/>
  <c r="AB83" i="42"/>
  <c r="T83" i="42"/>
  <c r="AC83" i="42"/>
  <c r="U83" i="42"/>
  <c r="AD83" i="42"/>
  <c r="V83" i="42"/>
  <c r="AE83" i="42"/>
  <c r="W83" i="42"/>
  <c r="Z83" i="42"/>
  <c r="AA83" i="42"/>
  <c r="AB62" i="42"/>
  <c r="T62" i="42"/>
  <c r="AC62" i="42"/>
  <c r="AD62" i="42"/>
  <c r="X62" i="42"/>
  <c r="W62" i="42"/>
  <c r="Y62" i="42"/>
  <c r="AE62" i="42"/>
  <c r="Z62" i="42"/>
  <c r="AA62" i="42"/>
  <c r="U62" i="42"/>
  <c r="V62" i="42"/>
  <c r="AB52" i="42"/>
  <c r="T52" i="42"/>
  <c r="AC52" i="42"/>
  <c r="V52" i="42"/>
  <c r="W52" i="42"/>
  <c r="X52" i="42"/>
  <c r="Y52" i="42"/>
  <c r="Z52" i="42"/>
  <c r="AE52" i="42"/>
  <c r="AA52" i="42"/>
  <c r="U52" i="42"/>
  <c r="AD52" i="42"/>
  <c r="AB56" i="42"/>
  <c r="T56" i="42"/>
  <c r="AC56" i="42"/>
  <c r="V56" i="42"/>
  <c r="W56" i="42"/>
  <c r="X56" i="42"/>
  <c r="AE56" i="42"/>
  <c r="Y56" i="42"/>
  <c r="Z56" i="42"/>
  <c r="AA56" i="42"/>
  <c r="U56" i="42"/>
  <c r="AD56" i="42"/>
  <c r="AB64" i="42"/>
  <c r="T64" i="42"/>
  <c r="U64" i="42"/>
  <c r="AD64" i="42"/>
  <c r="W64" i="42"/>
  <c r="X64" i="42"/>
  <c r="Y64" i="42"/>
  <c r="Z64" i="42"/>
  <c r="AA64" i="42"/>
  <c r="AC64" i="42"/>
  <c r="V64" i="42"/>
  <c r="AE64" i="42"/>
  <c r="X53" i="42"/>
  <c r="Z53" i="42"/>
  <c r="AB53" i="42"/>
  <c r="T53" i="42"/>
  <c r="AC53" i="42"/>
  <c r="U53" i="42"/>
  <c r="AD53" i="42"/>
  <c r="V53" i="42"/>
  <c r="AA53" i="42"/>
  <c r="AE53" i="42"/>
  <c r="W53" i="42"/>
  <c r="Y53" i="42"/>
  <c r="X75" i="42"/>
  <c r="Y75" i="42"/>
  <c r="Z75" i="42"/>
  <c r="AB75" i="42"/>
  <c r="T75" i="42"/>
  <c r="AA75" i="42"/>
  <c r="AC75" i="42"/>
  <c r="U75" i="42"/>
  <c r="AD75" i="42"/>
  <c r="V75" i="42"/>
  <c r="AE75" i="42"/>
  <c r="W75" i="42"/>
  <c r="X79" i="42"/>
  <c r="Y79" i="42"/>
  <c r="AB79" i="42"/>
  <c r="T79" i="42"/>
  <c r="AC79" i="42"/>
  <c r="U79" i="42"/>
  <c r="AD79" i="42"/>
  <c r="V79" i="42"/>
  <c r="AE79" i="42"/>
  <c r="W79" i="42"/>
  <c r="Z79" i="42"/>
  <c r="AA79" i="42"/>
  <c r="AB78" i="42"/>
  <c r="T78" i="42"/>
  <c r="AC78" i="42"/>
  <c r="U78" i="42"/>
  <c r="AD78" i="42"/>
  <c r="AE78" i="42"/>
  <c r="X78" i="42"/>
  <c r="Y78" i="42"/>
  <c r="Z78" i="42"/>
  <c r="AA78" i="42"/>
  <c r="V78" i="42"/>
  <c r="W78" i="42"/>
  <c r="X67" i="42"/>
  <c r="Y67" i="42"/>
  <c r="Z67" i="42"/>
  <c r="AB67" i="42"/>
  <c r="T67" i="42"/>
  <c r="AC67" i="42"/>
  <c r="U67" i="42"/>
  <c r="AD67" i="42"/>
  <c r="V67" i="42"/>
  <c r="AA67" i="42"/>
  <c r="AE67" i="42"/>
  <c r="W67" i="42"/>
  <c r="AB50" i="42"/>
  <c r="T50" i="42"/>
  <c r="AC50" i="42"/>
  <c r="AD50" i="42"/>
  <c r="W50" i="42"/>
  <c r="X50" i="42"/>
  <c r="Y50" i="42"/>
  <c r="Z50" i="42"/>
  <c r="AA50" i="42"/>
  <c r="U50" i="42"/>
  <c r="V50" i="42"/>
  <c r="AE50" i="42"/>
  <c r="AB66" i="42"/>
  <c r="T66" i="42"/>
  <c r="AC66" i="42"/>
  <c r="V66" i="42"/>
  <c r="W66" i="42"/>
  <c r="X66" i="42"/>
  <c r="Y66" i="42"/>
  <c r="Z66" i="42"/>
  <c r="AA66" i="42"/>
  <c r="U66" i="42"/>
  <c r="AD66" i="42"/>
  <c r="AE66" i="42"/>
  <c r="AB58" i="42"/>
  <c r="T58" i="42"/>
  <c r="U58" i="42"/>
  <c r="AD58" i="42"/>
  <c r="AE58" i="42"/>
  <c r="X58" i="42"/>
  <c r="Y58" i="42"/>
  <c r="Z58" i="42"/>
  <c r="AA58" i="42"/>
  <c r="AC58" i="42"/>
  <c r="V58" i="42"/>
  <c r="W58" i="42"/>
  <c r="X77" i="42"/>
  <c r="Y77" i="42"/>
  <c r="Z77" i="42"/>
  <c r="AA77" i="42"/>
  <c r="AB77" i="42"/>
  <c r="T77" i="42"/>
  <c r="AC77" i="42"/>
  <c r="U77" i="42"/>
  <c r="AD77" i="42"/>
  <c r="V77" i="42"/>
  <c r="AE77" i="42"/>
  <c r="W77" i="42"/>
  <c r="X81" i="42"/>
  <c r="Y81" i="42"/>
  <c r="Z81" i="42"/>
  <c r="AB81" i="42"/>
  <c r="T81" i="42"/>
  <c r="AC81" i="42"/>
  <c r="U81" i="42"/>
  <c r="AD81" i="42"/>
  <c r="V81" i="42"/>
  <c r="AA81" i="42"/>
  <c r="AE81" i="42"/>
  <c r="W81" i="42"/>
  <c r="AB74" i="42"/>
  <c r="T74" i="42"/>
  <c r="AC74" i="42"/>
  <c r="V74" i="42"/>
  <c r="AE74" i="42"/>
  <c r="W74" i="42"/>
  <c r="X74" i="42"/>
  <c r="Y74" i="42"/>
  <c r="Z74" i="42"/>
  <c r="AA74" i="42"/>
  <c r="U74" i="42"/>
  <c r="AD74" i="42"/>
  <c r="X61" i="42"/>
  <c r="Y61" i="42"/>
  <c r="Z61" i="42"/>
  <c r="AB61" i="42"/>
  <c r="T61" i="42"/>
  <c r="AC61" i="42"/>
  <c r="U61" i="42"/>
  <c r="AD61" i="42"/>
  <c r="V61" i="42"/>
  <c r="AA61" i="42"/>
  <c r="AE61" i="42"/>
  <c r="W61" i="42"/>
  <c r="AB60" i="42"/>
  <c r="T60" i="42"/>
  <c r="AC60" i="42"/>
  <c r="AD60" i="42"/>
  <c r="W60" i="42"/>
  <c r="X60" i="42"/>
  <c r="Y60" i="42"/>
  <c r="Z60" i="42"/>
  <c r="AA60" i="42"/>
  <c r="U60" i="42"/>
  <c r="V60" i="42"/>
  <c r="AE60" i="42"/>
  <c r="AB76" i="42"/>
  <c r="T76" i="42"/>
  <c r="AC76" i="42"/>
  <c r="U76" i="42"/>
  <c r="AD76" i="42"/>
  <c r="X76" i="42"/>
  <c r="Y76" i="42"/>
  <c r="W76" i="42"/>
  <c r="Z76" i="42"/>
  <c r="AA76" i="42"/>
  <c r="V76" i="42"/>
  <c r="AE76" i="42"/>
  <c r="X63" i="42"/>
  <c r="Z63" i="42"/>
  <c r="AA63" i="42"/>
  <c r="AB63" i="42"/>
  <c r="T63" i="42"/>
  <c r="AC63" i="42"/>
  <c r="U63" i="42"/>
  <c r="V63" i="42"/>
  <c r="AD63" i="42"/>
  <c r="AE63" i="42"/>
  <c r="W63" i="42"/>
  <c r="Y63" i="42"/>
  <c r="B13" i="37"/>
  <c r="C16" i="37" s="1"/>
  <c r="D49" i="36" s="1"/>
  <c r="D50" i="36" s="1"/>
  <c r="X26" i="42"/>
  <c r="U26" i="42"/>
  <c r="AE26" i="42"/>
  <c r="W26" i="42"/>
  <c r="AC26" i="42"/>
  <c r="T26" i="42"/>
  <c r="AB26" i="42"/>
  <c r="AD26" i="42"/>
  <c r="AA26" i="42"/>
  <c r="Z26" i="42"/>
  <c r="V26" i="42"/>
  <c r="Y26" i="42"/>
  <c r="T19" i="42"/>
  <c r="Y19" i="42"/>
  <c r="AA19" i="42"/>
  <c r="W19" i="42"/>
  <c r="AB19" i="42"/>
  <c r="X19" i="42"/>
  <c r="AE19" i="42"/>
  <c r="V19" i="42"/>
  <c r="Z19" i="42"/>
  <c r="AD19" i="42"/>
  <c r="AC19" i="42"/>
  <c r="U19" i="42"/>
  <c r="U45" i="42"/>
  <c r="T45" i="42"/>
  <c r="Y45" i="42"/>
  <c r="AC45" i="42"/>
  <c r="Z45" i="42"/>
  <c r="AB45" i="42"/>
  <c r="X45" i="42"/>
  <c r="AA45" i="42"/>
  <c r="W45" i="42"/>
  <c r="AD45" i="42"/>
  <c r="V45" i="42"/>
  <c r="AE45" i="42"/>
  <c r="AB40" i="42"/>
  <c r="Z40" i="42"/>
  <c r="AA40" i="42"/>
  <c r="Y40" i="42"/>
  <c r="V40" i="42"/>
  <c r="X40" i="42"/>
  <c r="AD40" i="42"/>
  <c r="T40" i="42"/>
  <c r="AC40" i="42"/>
  <c r="W40" i="42"/>
  <c r="AE40" i="42"/>
  <c r="U40" i="42"/>
  <c r="AB47" i="42"/>
  <c r="X47" i="42"/>
  <c r="AE47" i="42"/>
  <c r="AA47" i="42"/>
  <c r="W47" i="42"/>
  <c r="V47" i="42"/>
  <c r="AD47" i="42"/>
  <c r="Z47" i="42"/>
  <c r="U47" i="42"/>
  <c r="Y47" i="42"/>
  <c r="AC47" i="42"/>
  <c r="T47" i="42"/>
  <c r="AD18" i="42"/>
  <c r="Z18" i="42"/>
  <c r="AA18" i="42"/>
  <c r="Y18" i="42"/>
  <c r="V18" i="42"/>
  <c r="X18" i="42"/>
  <c r="U18" i="42"/>
  <c r="AB18" i="42"/>
  <c r="AE18" i="42"/>
  <c r="AC18" i="42"/>
  <c r="T18" i="42"/>
  <c r="W18" i="42"/>
  <c r="W5" i="42"/>
  <c r="AE5" i="42"/>
  <c r="U5" i="42"/>
  <c r="Y5" i="42"/>
  <c r="AD5" i="42"/>
  <c r="T5" i="42"/>
  <c r="X5" i="42"/>
  <c r="AB5" i="42"/>
  <c r="V5" i="42"/>
  <c r="AA5" i="42"/>
  <c r="Z5" i="42"/>
  <c r="AC5" i="42"/>
  <c r="X28" i="42"/>
  <c r="U28" i="42"/>
  <c r="AE28" i="42"/>
  <c r="W28" i="42"/>
  <c r="AC28" i="42"/>
  <c r="T28" i="42"/>
  <c r="AB28" i="42"/>
  <c r="V28" i="42"/>
  <c r="Y28" i="42"/>
  <c r="AA28" i="42"/>
  <c r="AD28" i="42"/>
  <c r="Z28" i="42"/>
  <c r="X16" i="42"/>
  <c r="U16" i="42"/>
  <c r="T16" i="42"/>
  <c r="W16" i="42"/>
  <c r="AC16" i="42"/>
  <c r="AE16" i="42"/>
  <c r="AB16" i="42"/>
  <c r="V16" i="42"/>
  <c r="AA16" i="42"/>
  <c r="Z16" i="42"/>
  <c r="AD16" i="42"/>
  <c r="Y16" i="42"/>
  <c r="T39" i="42"/>
  <c r="Y39" i="42"/>
  <c r="W39" i="42"/>
  <c r="AB39" i="42"/>
  <c r="X39" i="42"/>
  <c r="AA39" i="42"/>
  <c r="AE39" i="42"/>
  <c r="V39" i="42"/>
  <c r="Z39" i="42"/>
  <c r="AD39" i="42"/>
  <c r="U39" i="42"/>
  <c r="AC39" i="42"/>
  <c r="X12" i="42"/>
  <c r="U12" i="42"/>
  <c r="T12" i="42"/>
  <c r="W12" i="42"/>
  <c r="AC12" i="42"/>
  <c r="AE12" i="42"/>
  <c r="AB12" i="42"/>
  <c r="V12" i="42"/>
  <c r="Y12" i="42"/>
  <c r="AD12" i="42"/>
  <c r="AA12" i="42"/>
  <c r="Z12" i="42"/>
  <c r="AD36" i="42"/>
  <c r="Z36" i="42"/>
  <c r="AA36" i="42"/>
  <c r="Y36" i="42"/>
  <c r="V36" i="42"/>
  <c r="X36" i="42"/>
  <c r="U36" i="42"/>
  <c r="W36" i="42"/>
  <c r="AE36" i="42"/>
  <c r="AC36" i="42"/>
  <c r="T36" i="42"/>
  <c r="AB36" i="42"/>
  <c r="V27" i="42"/>
  <c r="AD27" i="42"/>
  <c r="U27" i="42"/>
  <c r="AC27" i="42"/>
  <c r="Z27" i="42"/>
  <c r="T27" i="42"/>
  <c r="Y27" i="42"/>
  <c r="X27" i="42"/>
  <c r="W27" i="42"/>
  <c r="AE27" i="42"/>
  <c r="AB27" i="42"/>
  <c r="AA27" i="42"/>
  <c r="AA9" i="42"/>
  <c r="U9" i="42"/>
  <c r="W9" i="42"/>
  <c r="Z9" i="42"/>
  <c r="AE9" i="42"/>
  <c r="V9" i="42"/>
  <c r="X9" i="42"/>
  <c r="Y9" i="42"/>
  <c r="AD9" i="42"/>
  <c r="AB9" i="42"/>
  <c r="AC9" i="42"/>
  <c r="T9" i="42"/>
  <c r="X10" i="42"/>
  <c r="U10" i="42"/>
  <c r="T10" i="42"/>
  <c r="W10" i="42"/>
  <c r="AC10" i="42"/>
  <c r="AE10" i="42"/>
  <c r="AB10" i="42"/>
  <c r="AD10" i="42"/>
  <c r="V10" i="42"/>
  <c r="AA10" i="42"/>
  <c r="Y10" i="42"/>
  <c r="Z10" i="42"/>
  <c r="AD13" i="42"/>
  <c r="T13" i="42"/>
  <c r="Y13" i="42"/>
  <c r="AC13" i="42"/>
  <c r="U13" i="42"/>
  <c r="AB13" i="42"/>
  <c r="X13" i="42"/>
  <c r="AA13" i="42"/>
  <c r="Z13" i="42"/>
  <c r="W13" i="42"/>
  <c r="AE13" i="42"/>
  <c r="V13" i="42"/>
  <c r="V24" i="42"/>
  <c r="Z24" i="42"/>
  <c r="AA24" i="42"/>
  <c r="Y24" i="42"/>
  <c r="AD24" i="42"/>
  <c r="X24" i="42"/>
  <c r="U24" i="42"/>
  <c r="T24" i="42"/>
  <c r="AB24" i="42"/>
  <c r="AC24" i="42"/>
  <c r="W24" i="42"/>
  <c r="AE24" i="42"/>
  <c r="AA41" i="42"/>
  <c r="W41" i="42"/>
  <c r="AE41" i="42"/>
  <c r="V41" i="42"/>
  <c r="AD41" i="42"/>
  <c r="U41" i="42"/>
  <c r="T41" i="42"/>
  <c r="Y41" i="42"/>
  <c r="AB41" i="42"/>
  <c r="Z41" i="42"/>
  <c r="X41" i="42"/>
  <c r="AC41" i="42"/>
  <c r="Z14" i="42"/>
  <c r="V14" i="42"/>
  <c r="W14" i="42"/>
  <c r="AC14" i="42"/>
  <c r="X14" i="42"/>
  <c r="U14" i="42"/>
  <c r="AE14" i="42"/>
  <c r="T14" i="42"/>
  <c r="AB14" i="42"/>
  <c r="AD14" i="42"/>
  <c r="AA14" i="42"/>
  <c r="Y14" i="42"/>
  <c r="U49" i="42"/>
  <c r="T49" i="42"/>
  <c r="Y49" i="42"/>
  <c r="AC49" i="42"/>
  <c r="Z49" i="42"/>
  <c r="AB49" i="42"/>
  <c r="X49" i="42"/>
  <c r="AA49" i="42"/>
  <c r="W49" i="42"/>
  <c r="AE49" i="42"/>
  <c r="AD49" i="42"/>
  <c r="V49" i="42"/>
  <c r="V8" i="42"/>
  <c r="Z8" i="42"/>
  <c r="AA8" i="42"/>
  <c r="Y8" i="42"/>
  <c r="AD8" i="42"/>
  <c r="X8" i="42"/>
  <c r="U8" i="42"/>
  <c r="AC8" i="42"/>
  <c r="T8" i="42"/>
  <c r="W8" i="42"/>
  <c r="AE8" i="42"/>
  <c r="AB8" i="42"/>
  <c r="AB38" i="42"/>
  <c r="AA38" i="42"/>
  <c r="AD38" i="42"/>
  <c r="Z38" i="42"/>
  <c r="Y38" i="42"/>
  <c r="V38" i="42"/>
  <c r="U38" i="42"/>
  <c r="W38" i="42"/>
  <c r="AC38" i="42"/>
  <c r="X38" i="42"/>
  <c r="AE38" i="42"/>
  <c r="T38" i="42"/>
  <c r="AA37" i="42"/>
  <c r="W37" i="42"/>
  <c r="V37" i="42"/>
  <c r="AE37" i="42"/>
  <c r="AD37" i="42"/>
  <c r="U37" i="42"/>
  <c r="AC37" i="42"/>
  <c r="T37" i="42"/>
  <c r="Z37" i="42"/>
  <c r="Y37" i="42"/>
  <c r="AB37" i="42"/>
  <c r="X37" i="42"/>
  <c r="W6" i="42"/>
  <c r="AD6" i="42"/>
  <c r="Z6" i="42"/>
  <c r="AA6" i="42"/>
  <c r="Y6" i="42"/>
  <c r="X6" i="42"/>
  <c r="U6" i="42"/>
  <c r="AB6" i="42"/>
  <c r="V6" i="42"/>
  <c r="AC6" i="42"/>
  <c r="AE6" i="42"/>
  <c r="T6" i="42"/>
  <c r="W11" i="42"/>
  <c r="V11" i="42"/>
  <c r="AE11" i="42"/>
  <c r="AD11" i="42"/>
  <c r="AC11" i="42"/>
  <c r="T11" i="42"/>
  <c r="Z11" i="42"/>
  <c r="AA11" i="42"/>
  <c r="AB11" i="42"/>
  <c r="Y11" i="42"/>
  <c r="U11" i="42"/>
  <c r="X11" i="42"/>
  <c r="X42" i="42"/>
  <c r="U42" i="42"/>
  <c r="AE42" i="42"/>
  <c r="W42" i="42"/>
  <c r="AC42" i="42"/>
  <c r="T42" i="42"/>
  <c r="AB42" i="42"/>
  <c r="AD42" i="42"/>
  <c r="Z42" i="42"/>
  <c r="Y42" i="42"/>
  <c r="V42" i="42"/>
  <c r="AA42" i="42"/>
  <c r="V34" i="42"/>
  <c r="Z34" i="42"/>
  <c r="AA34" i="42"/>
  <c r="Y34" i="42"/>
  <c r="AD34" i="42"/>
  <c r="X34" i="42"/>
  <c r="U34" i="42"/>
  <c r="AE34" i="42"/>
  <c r="T34" i="42"/>
  <c r="W34" i="42"/>
  <c r="AC34" i="42"/>
  <c r="AB34" i="42"/>
  <c r="X48" i="42"/>
  <c r="AD48" i="42"/>
  <c r="AE48" i="42"/>
  <c r="W48" i="42"/>
  <c r="U48" i="42"/>
  <c r="AC48" i="42"/>
  <c r="T48" i="42"/>
  <c r="AB48" i="42"/>
  <c r="AA48" i="42"/>
  <c r="Z48" i="42"/>
  <c r="Y48" i="42"/>
  <c r="V48" i="42"/>
  <c r="Y46" i="42"/>
  <c r="V46" i="42"/>
  <c r="U46" i="42"/>
  <c r="X46" i="42"/>
  <c r="AD46" i="42"/>
  <c r="W46" i="42"/>
  <c r="AE46" i="42"/>
  <c r="AC46" i="42"/>
  <c r="T46" i="42"/>
  <c r="AB46" i="42"/>
  <c r="AA46" i="42"/>
  <c r="Z46" i="42"/>
  <c r="X32" i="42"/>
  <c r="U32" i="42"/>
  <c r="AE32" i="42"/>
  <c r="W32" i="42"/>
  <c r="AC32" i="42"/>
  <c r="T32" i="42"/>
  <c r="AB32" i="42"/>
  <c r="AD32" i="42"/>
  <c r="V32" i="42"/>
  <c r="AA32" i="42"/>
  <c r="Y32" i="42"/>
  <c r="Z32" i="42"/>
  <c r="V23" i="42"/>
  <c r="U23" i="42"/>
  <c r="AD23" i="42"/>
  <c r="AC23" i="42"/>
  <c r="Z23" i="42"/>
  <c r="T23" i="42"/>
  <c r="Y23" i="42"/>
  <c r="X23" i="42"/>
  <c r="W23" i="42"/>
  <c r="AB23" i="42"/>
  <c r="AA23" i="42"/>
  <c r="AE23" i="42"/>
  <c r="U29" i="42"/>
  <c r="T29" i="42"/>
  <c r="AC29" i="42"/>
  <c r="Y29" i="42"/>
  <c r="X29" i="42"/>
  <c r="AB29" i="42"/>
  <c r="Z29" i="42"/>
  <c r="AA29" i="42"/>
  <c r="W29" i="42"/>
  <c r="AD29" i="42"/>
  <c r="AE29" i="42"/>
  <c r="V29" i="42"/>
  <c r="V43" i="42"/>
  <c r="U43" i="42"/>
  <c r="AD43" i="42"/>
  <c r="AC43" i="42"/>
  <c r="Z43" i="42"/>
  <c r="T43" i="42"/>
  <c r="Y43" i="42"/>
  <c r="AE43" i="42"/>
  <c r="AB43" i="42"/>
  <c r="AA43" i="42"/>
  <c r="X43" i="42"/>
  <c r="W43" i="42"/>
  <c r="T35" i="42"/>
  <c r="X35" i="42"/>
  <c r="AA35" i="42"/>
  <c r="W35" i="42"/>
  <c r="AB35" i="42"/>
  <c r="Z35" i="42"/>
  <c r="AE35" i="42"/>
  <c r="V35" i="42"/>
  <c r="AD35" i="42"/>
  <c r="U35" i="42"/>
  <c r="AC35" i="42"/>
  <c r="Y35" i="42"/>
  <c r="AA21" i="42"/>
  <c r="Z21" i="42"/>
  <c r="AE21" i="42"/>
  <c r="W21" i="42"/>
  <c r="V21" i="42"/>
  <c r="AD21" i="42"/>
  <c r="AC21" i="42"/>
  <c r="Y21" i="42"/>
  <c r="U21" i="42"/>
  <c r="AB21" i="42"/>
  <c r="X21" i="42"/>
  <c r="T21" i="42"/>
  <c r="T7" i="42"/>
  <c r="Z7" i="42"/>
  <c r="X7" i="42"/>
  <c r="AB7" i="42"/>
  <c r="Y7" i="42"/>
  <c r="AA7" i="42"/>
  <c r="U7" i="42"/>
  <c r="W7" i="42"/>
  <c r="AD7" i="42"/>
  <c r="AC7" i="42"/>
  <c r="AE7" i="42"/>
  <c r="V7" i="42"/>
  <c r="U17" i="42"/>
  <c r="T17" i="42"/>
  <c r="AC17" i="42"/>
  <c r="Y17" i="42"/>
  <c r="X17" i="42"/>
  <c r="AB17" i="42"/>
  <c r="Z17" i="42"/>
  <c r="AA17" i="42"/>
  <c r="W17" i="42"/>
  <c r="V17" i="42"/>
  <c r="AE17" i="42"/>
  <c r="AD17" i="42"/>
  <c r="C17" i="35"/>
  <c r="D49" i="34" s="1"/>
  <c r="D52" i="34"/>
  <c r="B13" i="31"/>
  <c r="D14" i="36"/>
  <c r="D14" i="34"/>
  <c r="B63" i="31"/>
  <c r="B41" i="31"/>
  <c r="B6" i="31"/>
  <c r="B56" i="31"/>
  <c r="B34" i="31"/>
  <c r="D51" i="30"/>
  <c r="B19" i="31"/>
  <c r="B10" i="31"/>
  <c r="C142" i="30"/>
  <c r="C123" i="30"/>
  <c r="D123" i="30" s="1"/>
  <c r="C121" i="30"/>
  <c r="C119" i="30"/>
  <c r="D119" i="30" s="1"/>
  <c r="C117" i="30"/>
  <c r="C60" i="30"/>
  <c r="D60" i="30" s="1"/>
  <c r="C52" i="30"/>
  <c r="C50" i="30"/>
  <c r="C39" i="30"/>
  <c r="C45" i="30" s="1"/>
  <c r="B125" i="31" s="1"/>
  <c r="D61" i="36" l="1"/>
  <c r="D67" i="36" s="1"/>
  <c r="D23" i="36"/>
  <c r="B7" i="37" s="1"/>
  <c r="M86" i="24"/>
  <c r="T90" i="23" s="1"/>
  <c r="AD1" i="42"/>
  <c r="X86" i="42"/>
  <c r="Z86" i="42"/>
  <c r="AA86" i="42"/>
  <c r="U86" i="42"/>
  <c r="AB86" i="42"/>
  <c r="V86" i="42"/>
  <c r="AC86" i="42"/>
  <c r="Y86" i="42"/>
  <c r="T86" i="42"/>
  <c r="W86" i="42"/>
  <c r="AE86" i="42"/>
  <c r="AD86" i="42"/>
  <c r="D23" i="34"/>
  <c r="D145" i="34" s="1"/>
  <c r="C16" i="31"/>
  <c r="D50" i="34"/>
  <c r="D61" i="34" s="1"/>
  <c r="D67" i="34" s="1"/>
  <c r="D121" i="30"/>
  <c r="D52" i="30"/>
  <c r="D29" i="36" l="1"/>
  <c r="B36" i="37" s="1"/>
  <c r="D145" i="36"/>
  <c r="D32" i="36"/>
  <c r="C32" i="36" s="1"/>
  <c r="B57" i="37"/>
  <c r="D31" i="36"/>
  <c r="B37" i="37" s="1"/>
  <c r="B35" i="37"/>
  <c r="B118" i="37"/>
  <c r="U88" i="42"/>
  <c r="T88" i="42"/>
  <c r="W88" i="42"/>
  <c r="AB88" i="42"/>
  <c r="AC88" i="42"/>
  <c r="Y88" i="42"/>
  <c r="X88" i="42"/>
  <c r="Z88" i="42"/>
  <c r="AE88" i="42"/>
  <c r="AA88" i="42"/>
  <c r="AD88" i="42"/>
  <c r="V88" i="42"/>
  <c r="D49" i="30"/>
  <c r="D50" i="30" s="1"/>
  <c r="B76" i="37"/>
  <c r="C80" i="37" s="1"/>
  <c r="D86" i="36" s="1"/>
  <c r="B48" i="37"/>
  <c r="C53" i="37" s="1"/>
  <c r="D76" i="36" s="1"/>
  <c r="B109" i="37"/>
  <c r="B110" i="37" s="1"/>
  <c r="B111" i="37" s="1"/>
  <c r="C116" i="37" s="1"/>
  <c r="D96" i="36" s="1"/>
  <c r="B83" i="37"/>
  <c r="C89" i="37" s="1"/>
  <c r="D87" i="36" s="1"/>
  <c r="B92" i="37"/>
  <c r="C97" i="37" s="1"/>
  <c r="D88" i="36" s="1"/>
  <c r="B28" i="37"/>
  <c r="C31" i="37" s="1"/>
  <c r="D73" i="36" s="1"/>
  <c r="B100" i="37"/>
  <c r="C105" i="37" s="1"/>
  <c r="D90" i="36" s="1"/>
  <c r="D32" i="34"/>
  <c r="B39" i="35" s="1"/>
  <c r="B119" i="35"/>
  <c r="B58" i="35"/>
  <c r="B36" i="35"/>
  <c r="B7" i="35"/>
  <c r="D29" i="34"/>
  <c r="D31" i="34"/>
  <c r="D30" i="36"/>
  <c r="D23" i="30"/>
  <c r="B60" i="37" l="1"/>
  <c r="B38" i="37"/>
  <c r="C31" i="36"/>
  <c r="B59" i="37"/>
  <c r="C29" i="36"/>
  <c r="B58" i="37"/>
  <c r="B119" i="37"/>
  <c r="B120" i="37" s="1"/>
  <c r="C126" i="37" s="1"/>
  <c r="D30" i="34"/>
  <c r="C30" i="34" s="1"/>
  <c r="D61" i="30"/>
  <c r="D67" i="30" s="1"/>
  <c r="B61" i="37"/>
  <c r="C64" i="37" s="1"/>
  <c r="B39" i="37"/>
  <c r="C44" i="37" s="1"/>
  <c r="D93" i="36"/>
  <c r="D107" i="36" s="1"/>
  <c r="D100" i="36"/>
  <c r="D108" i="36" s="1"/>
  <c r="C76" i="36"/>
  <c r="D74" i="36"/>
  <c r="C73" i="36"/>
  <c r="C32" i="34"/>
  <c r="B61" i="35"/>
  <c r="C31" i="34"/>
  <c r="B37" i="35"/>
  <c r="B59" i="35"/>
  <c r="B120" i="35"/>
  <c r="B121" i="35" s="1"/>
  <c r="C127" i="35" s="1"/>
  <c r="B38" i="35"/>
  <c r="B60" i="35"/>
  <c r="B110" i="35"/>
  <c r="B111" i="35" s="1"/>
  <c r="B112" i="35" s="1"/>
  <c r="C117" i="35" s="1"/>
  <c r="D96" i="34" s="1"/>
  <c r="B101" i="35"/>
  <c r="C106" i="35" s="1"/>
  <c r="D90" i="34" s="1"/>
  <c r="B84" i="35"/>
  <c r="C90" i="35" s="1"/>
  <c r="D87" i="34" s="1"/>
  <c r="B77" i="35"/>
  <c r="C81" i="35" s="1"/>
  <c r="D86" i="34" s="1"/>
  <c r="B29" i="35"/>
  <c r="C32" i="35" s="1"/>
  <c r="D73" i="34" s="1"/>
  <c r="B93" i="35"/>
  <c r="C98" i="35" s="1"/>
  <c r="D88" i="34" s="1"/>
  <c r="B49" i="35"/>
  <c r="C54" i="35" s="1"/>
  <c r="D76" i="34" s="1"/>
  <c r="C29" i="34"/>
  <c r="D33" i="36"/>
  <c r="C30" i="36"/>
  <c r="D31" i="30"/>
  <c r="B118" i="31"/>
  <c r="B7" i="31"/>
  <c r="B35" i="31"/>
  <c r="B57" i="31"/>
  <c r="D32" i="30"/>
  <c r="C32" i="30" s="1"/>
  <c r="D29" i="30"/>
  <c r="D145" i="30"/>
  <c r="D33" i="34" l="1"/>
  <c r="D37" i="34" s="1"/>
  <c r="C66" i="37"/>
  <c r="C67" i="37" s="1"/>
  <c r="D78" i="36" s="1"/>
  <c r="D109" i="36"/>
  <c r="B62" i="35"/>
  <c r="C67" i="35" s="1"/>
  <c r="C42" i="37"/>
  <c r="C45" i="37" s="1"/>
  <c r="D75" i="36" s="1"/>
  <c r="B40" i="35"/>
  <c r="C43" i="35" s="1"/>
  <c r="D93" i="34"/>
  <c r="D107" i="34" s="1"/>
  <c r="D74" i="34"/>
  <c r="C73" i="34"/>
  <c r="C76" i="34"/>
  <c r="D100" i="34"/>
  <c r="D108" i="34" s="1"/>
  <c r="D65" i="36"/>
  <c r="D37" i="36"/>
  <c r="D41" i="36"/>
  <c r="D40" i="36"/>
  <c r="D42" i="36"/>
  <c r="D39" i="36"/>
  <c r="D44" i="36"/>
  <c r="D38" i="36"/>
  <c r="D43" i="36"/>
  <c r="B59" i="31"/>
  <c r="B37" i="31"/>
  <c r="C31" i="30"/>
  <c r="B92" i="31"/>
  <c r="C97" i="31" s="1"/>
  <c r="B100" i="31"/>
  <c r="C105" i="31" s="1"/>
  <c r="B48" i="31"/>
  <c r="C53" i="31" s="1"/>
  <c r="B76" i="31"/>
  <c r="C80" i="31" s="1"/>
  <c r="B109" i="31"/>
  <c r="B110" i="31" s="1"/>
  <c r="B111" i="31" s="1"/>
  <c r="C116" i="31" s="1"/>
  <c r="B28" i="31"/>
  <c r="B83" i="31"/>
  <c r="C89" i="31" s="1"/>
  <c r="D30" i="30"/>
  <c r="B38" i="31"/>
  <c r="B60" i="31"/>
  <c r="C29" i="30"/>
  <c r="B36" i="31"/>
  <c r="B58" i="31"/>
  <c r="B119" i="31"/>
  <c r="B120" i="31" s="1"/>
  <c r="C126" i="31" s="1"/>
  <c r="D38" i="34" l="1"/>
  <c r="D44" i="34"/>
  <c r="D65" i="34"/>
  <c r="D43" i="34"/>
  <c r="D40" i="34"/>
  <c r="D39" i="34"/>
  <c r="D42" i="34"/>
  <c r="D41" i="34"/>
  <c r="D86" i="30"/>
  <c r="D87" i="30"/>
  <c r="D90" i="30"/>
  <c r="D96" i="30"/>
  <c r="D88" i="30"/>
  <c r="D76" i="30"/>
  <c r="C78" i="36"/>
  <c r="C65" i="35"/>
  <c r="C68" i="35" s="1"/>
  <c r="D78" i="34" s="1"/>
  <c r="C78" i="34" s="1"/>
  <c r="C75" i="36"/>
  <c r="D79" i="36"/>
  <c r="D147" i="36" s="1"/>
  <c r="C31" i="31"/>
  <c r="C45" i="35"/>
  <c r="C46" i="35" s="1"/>
  <c r="D75" i="34" s="1"/>
  <c r="D109" i="34"/>
  <c r="D45" i="36"/>
  <c r="D66" i="36" s="1"/>
  <c r="D68" i="36" s="1"/>
  <c r="B39" i="31"/>
  <c r="C44" i="31" s="1"/>
  <c r="B61" i="31"/>
  <c r="C66" i="31" s="1"/>
  <c r="C30" i="30"/>
  <c r="D33" i="30"/>
  <c r="D45" i="34" l="1"/>
  <c r="D66" i="34" s="1"/>
  <c r="D68" i="34" s="1"/>
  <c r="D146" i="34" s="1"/>
  <c r="D73" i="30"/>
  <c r="D38" i="30"/>
  <c r="D37" i="30"/>
  <c r="C75" i="34"/>
  <c r="D79" i="34"/>
  <c r="D147" i="34" s="1"/>
  <c r="D104" i="34"/>
  <c r="D110" i="34" s="1"/>
  <c r="D111" i="34" s="1"/>
  <c r="D148" i="34" s="1"/>
  <c r="D146" i="36"/>
  <c r="C42" i="31"/>
  <c r="C45" i="31" s="1"/>
  <c r="C64" i="31"/>
  <c r="C67" i="31" s="1"/>
  <c r="D43" i="30"/>
  <c r="D41" i="30"/>
  <c r="D39" i="30"/>
  <c r="D44" i="30"/>
  <c r="D42" i="30"/>
  <c r="D65" i="30"/>
  <c r="D40" i="30"/>
  <c r="D75" i="30" l="1"/>
  <c r="D78" i="30"/>
  <c r="D45" i="30"/>
  <c r="D66" i="30" s="1"/>
  <c r="D68" i="30" s="1"/>
  <c r="D146" i="30" l="1"/>
  <c r="C76" i="30" l="1"/>
  <c r="D74" i="30"/>
  <c r="C73" i="30"/>
  <c r="D93" i="30"/>
  <c r="D107" i="30" s="1"/>
  <c r="D79" i="30" l="1"/>
  <c r="D147" i="30" l="1"/>
  <c r="D100" i="30"/>
  <c r="D108" i="30" s="1"/>
  <c r="C75" i="30"/>
  <c r="C78" i="30"/>
  <c r="D109" i="30" l="1"/>
  <c r="D104" i="30" l="1"/>
  <c r="D110" i="30" s="1"/>
  <c r="D111" i="30" s="1"/>
  <c r="D148" i="30" l="1"/>
  <c r="I73" i="23" l="1"/>
  <c r="I89" i="23" s="1"/>
  <c r="H73" i="23"/>
  <c r="H89" i="23" s="1"/>
  <c r="D116" i="36" l="1"/>
  <c r="D116" i="34"/>
  <c r="D117" i="34" s="1"/>
  <c r="D124" i="34" s="1"/>
  <c r="D116" i="30"/>
  <c r="F8" i="23"/>
  <c r="F6" i="23"/>
  <c r="F5" i="23"/>
  <c r="F4" i="23"/>
  <c r="F3" i="23"/>
  <c r="F2" i="23"/>
  <c r="J96" i="23" l="1"/>
  <c r="M96" i="23" s="1"/>
  <c r="M74" i="23"/>
  <c r="L74" i="23"/>
  <c r="K74" i="23"/>
  <c r="J74" i="23"/>
  <c r="N73" i="23"/>
  <c r="N74" i="23"/>
  <c r="P74" i="23"/>
  <c r="D149" i="34"/>
  <c r="D150" i="34" s="1"/>
  <c r="D129" i="34"/>
  <c r="D130" i="34" s="1"/>
  <c r="D131" i="34" s="1"/>
  <c r="D132" i="34" s="1"/>
  <c r="D104" i="36"/>
  <c r="D111" i="36" s="1"/>
  <c r="D148" i="36" s="1"/>
  <c r="D117" i="36"/>
  <c r="D124" i="36" s="1"/>
  <c r="D117" i="30"/>
  <c r="D124" i="30" s="1"/>
  <c r="J73" i="23"/>
  <c r="P73" i="23"/>
  <c r="M73" i="23"/>
  <c r="L73" i="23"/>
  <c r="D32" i="23"/>
  <c r="J92" i="23" l="1"/>
  <c r="T74" i="23"/>
  <c r="U74" i="23" s="1"/>
  <c r="D149" i="30"/>
  <c r="D150" i="30" s="1"/>
  <c r="D129" i="30"/>
  <c r="D130" i="30" s="1"/>
  <c r="D131" i="30" s="1"/>
  <c r="D132" i="30" s="1"/>
  <c r="D140" i="34"/>
  <c r="D135" i="34"/>
  <c r="D136" i="34"/>
  <c r="D149" i="36"/>
  <c r="D150" i="36" s="1"/>
  <c r="D129" i="36"/>
  <c r="D130" i="36" s="1"/>
  <c r="D131" i="36" s="1"/>
  <c r="D132" i="36" s="1"/>
  <c r="J91" i="23" l="1"/>
  <c r="M91" i="23" s="1"/>
  <c r="M90" i="23"/>
  <c r="J94" i="23"/>
  <c r="M94" i="23" s="1"/>
  <c r="M92" i="23"/>
  <c r="D136" i="30"/>
  <c r="D140" i="30"/>
  <c r="D135" i="30"/>
  <c r="D142" i="34"/>
  <c r="D151" i="34" s="1"/>
  <c r="D153" i="34" s="1"/>
  <c r="D140" i="36"/>
  <c r="D136" i="36"/>
  <c r="D135" i="36"/>
  <c r="J95" i="23" l="1"/>
  <c r="J47" i="23"/>
  <c r="F40" i="39"/>
  <c r="D142" i="36"/>
  <c r="D151" i="36" s="1"/>
  <c r="D153" i="36" s="1"/>
  <c r="D142" i="30"/>
  <c r="D151" i="30" s="1"/>
  <c r="J40" i="23" l="1"/>
  <c r="J30" i="23"/>
  <c r="J65" i="23"/>
  <c r="J55" i="23"/>
  <c r="J35" i="23"/>
  <c r="J25" i="23"/>
  <c r="J20" i="23"/>
  <c r="J60" i="23"/>
  <c r="J45" i="23"/>
  <c r="J50" i="23"/>
  <c r="M95" i="23"/>
  <c r="D153" i="30"/>
  <c r="J51" i="23" l="1"/>
  <c r="J31" i="23"/>
  <c r="J36" i="23"/>
  <c r="J41" i="23"/>
  <c r="J56" i="23"/>
  <c r="J21" i="23"/>
  <c r="J61" i="23"/>
  <c r="L60" i="23" s="1"/>
  <c r="J66" i="23"/>
  <c r="L65" i="23" s="1"/>
  <c r="J26" i="23"/>
  <c r="D117" i="54"/>
  <c r="D118" i="54" s="1"/>
  <c r="D125" i="54" s="1"/>
  <c r="D150" i="54" l="1"/>
  <c r="D151" i="54" s="1"/>
  <c r="D130" i="54"/>
  <c r="D131" i="54" s="1"/>
  <c r="D132" i="54" s="1"/>
  <c r="D133" i="54" s="1"/>
  <c r="K66" i="23"/>
  <c r="K61" i="23"/>
  <c r="D141" i="54" l="1"/>
  <c r="D136" i="54"/>
  <c r="D137" i="54"/>
  <c r="D46" i="23"/>
  <c r="D143" i="54" l="1"/>
  <c r="D152" i="54" s="1"/>
  <c r="D154" i="54" s="1"/>
  <c r="M61" i="23" l="1"/>
  <c r="R7" i="23" s="1"/>
  <c r="N14" i="23"/>
  <c r="E6" i="23" s="1"/>
  <c r="E2" i="23"/>
  <c r="D30" i="22" s="1"/>
  <c r="K14" i="23"/>
  <c r="E3" i="23" s="1"/>
  <c r="D32" i="22" s="1"/>
  <c r="K73" i="23"/>
  <c r="T73" i="23" s="1"/>
  <c r="U73" i="23" s="1"/>
  <c r="F38" i="22" l="1"/>
  <c r="G38" i="22" s="1"/>
  <c r="H38" i="22" s="1"/>
  <c r="F23" i="58"/>
  <c r="H23" i="58" s="1"/>
  <c r="J89" i="23"/>
  <c r="M66" i="23"/>
  <c r="S7" i="23" s="1"/>
  <c r="F24" i="58" s="1"/>
  <c r="H24" i="58" s="1"/>
  <c r="R15" i="23"/>
  <c r="U81" i="23"/>
  <c r="U97" i="23" s="1"/>
  <c r="T86" i="23"/>
  <c r="U90" i="23" l="1"/>
  <c r="S15" i="23"/>
  <c r="F40" i="22"/>
  <c r="G40" i="22" s="1"/>
  <c r="H40" i="22" s="1"/>
  <c r="J93" i="23"/>
  <c r="T87" i="23"/>
  <c r="K30" i="23" l="1"/>
  <c r="K20" i="23"/>
  <c r="K35" i="23"/>
  <c r="K55" i="23"/>
  <c r="K45" i="23"/>
  <c r="K40" i="23"/>
  <c r="K25" i="23"/>
  <c r="K50" i="23"/>
  <c r="M93" i="23"/>
  <c r="M89" i="23"/>
  <c r="U88" i="23" l="1"/>
  <c r="U100" i="23" s="1"/>
  <c r="J102" i="23"/>
  <c r="M102" i="23"/>
  <c r="U101" i="23" l="1"/>
  <c r="K26" i="23"/>
  <c r="L25" i="23" s="1"/>
  <c r="K41" i="23"/>
  <c r="K47" i="23"/>
  <c r="L47" i="23" s="1"/>
  <c r="M47" i="23" s="1"/>
  <c r="O7" i="23" s="1"/>
  <c r="K51" i="23"/>
  <c r="K21" i="23"/>
  <c r="L20" i="23" s="1"/>
  <c r="K31" i="23"/>
  <c r="L30" i="23" s="1"/>
  <c r="K36" i="23"/>
  <c r="L35" i="23" s="1"/>
  <c r="K56" i="23"/>
  <c r="L56" i="23" l="1"/>
  <c r="L55" i="23"/>
  <c r="L51" i="23"/>
  <c r="L50" i="23"/>
  <c r="L41" i="23"/>
  <c r="L40" i="23"/>
  <c r="L36" i="23"/>
  <c r="L21" i="23"/>
  <c r="L31" i="23"/>
  <c r="L26" i="23"/>
  <c r="M26" i="23" s="1"/>
  <c r="K7" i="23" s="1"/>
  <c r="F16" i="58" s="1"/>
  <c r="H16" i="58" s="1"/>
  <c r="F20" i="58"/>
  <c r="H20" i="58" s="1"/>
  <c r="O15" i="23"/>
  <c r="F36" i="22"/>
  <c r="G36" i="22" s="1"/>
  <c r="H36" i="22" s="1"/>
  <c r="M51" i="23" l="1"/>
  <c r="P7" i="23" s="1"/>
  <c r="M41" i="23"/>
  <c r="N7" i="23" s="1"/>
  <c r="M56" i="23"/>
  <c r="Q7" i="23" s="1"/>
  <c r="M31" i="23"/>
  <c r="L7" i="23" s="1"/>
  <c r="M21" i="23"/>
  <c r="J7" i="23" s="1"/>
  <c r="J15" i="23" s="1"/>
  <c r="M36" i="23"/>
  <c r="M7" i="23" s="1"/>
  <c r="K15" i="23"/>
  <c r="F32" i="22"/>
  <c r="G32" i="22" s="1"/>
  <c r="H32" i="22" s="1"/>
  <c r="F19" i="58" l="1"/>
  <c r="H19" i="58" s="1"/>
  <c r="N15" i="23"/>
  <c r="F22" i="58"/>
  <c r="H22" i="58" s="1"/>
  <c r="Q15" i="23"/>
  <c r="F21" i="58"/>
  <c r="H21" i="58" s="1"/>
  <c r="P15" i="23"/>
  <c r="T12" i="23"/>
  <c r="F30" i="22"/>
  <c r="G30" i="22" s="1"/>
  <c r="H30" i="22" s="1"/>
  <c r="T13" i="23"/>
  <c r="T10" i="23"/>
  <c r="T11" i="23"/>
  <c r="F15" i="58"/>
  <c r="F25" i="58" s="1"/>
  <c r="F18" i="58"/>
  <c r="H18" i="58" s="1"/>
  <c r="F34" i="22"/>
  <c r="G34" i="22" s="1"/>
  <c r="H34" i="22" s="1"/>
  <c r="M15" i="23"/>
  <c r="L15" i="23"/>
  <c r="F17" i="58"/>
  <c r="H17" i="58" s="1"/>
  <c r="H15" i="58" l="1"/>
  <c r="H25" i="58" s="1"/>
  <c r="T14" i="23"/>
  <c r="G26" i="22" s="1"/>
  <c r="H26" i="22" s="1"/>
  <c r="G43" i="22"/>
  <c r="H43" i="22"/>
  <c r="U92" i="23" l="1"/>
  <c r="U93" i="23"/>
  <c r="U95" i="23" s="1"/>
  <c r="T16" i="23"/>
  <c r="K44" i="39"/>
  <c r="K46" i="39" s="1"/>
  <c r="K48" i="39" s="1"/>
  <c r="U94" i="23" l="1"/>
</calcChain>
</file>

<file path=xl/sharedStrings.xml><?xml version="1.0" encoding="utf-8"?>
<sst xmlns="http://schemas.openxmlformats.org/spreadsheetml/2006/main" count="2596" uniqueCount="682">
  <si>
    <t>Referência</t>
  </si>
  <si>
    <t>Característica</t>
  </si>
  <si>
    <t>Interna</t>
  </si>
  <si>
    <t>A.1</t>
  </si>
  <si>
    <t>A.2</t>
  </si>
  <si>
    <t>A.3</t>
  </si>
  <si>
    <t>A.4</t>
  </si>
  <si>
    <t>Laboratórios</t>
  </si>
  <si>
    <t>Externa</t>
  </si>
  <si>
    <t>B.1</t>
  </si>
  <si>
    <t>Esquadrias</t>
  </si>
  <si>
    <t>C.1</t>
  </si>
  <si>
    <t>Área Física Total (m²):</t>
  </si>
  <si>
    <t>Período:</t>
  </si>
  <si>
    <t>Mensal</t>
  </si>
  <si>
    <t>Carga semanal:</t>
  </si>
  <si>
    <t>Característica:</t>
  </si>
  <si>
    <t>Unidade / Local</t>
  </si>
  <si>
    <t>Turno</t>
  </si>
  <si>
    <t>Custo Total (R$)</t>
  </si>
  <si>
    <t>Diurno</t>
  </si>
  <si>
    <t>Área A.4 (m²)</t>
  </si>
  <si>
    <t>CREOLINA 750ml</t>
  </si>
  <si>
    <t>DESODORIZADOR DE AMBIENTE</t>
  </si>
  <si>
    <t>ESPONJA DE LIMPEZA</t>
  </si>
  <si>
    <t>FLANELA 30 x 40 cm UND.</t>
  </si>
  <si>
    <t>LIMPADOR MULTIUSO emb.500 ml</t>
  </si>
  <si>
    <t>LUSTRA MÓVEL Frasco 200 ml</t>
  </si>
  <si>
    <t>PALHA DE AÇO FINA (fardo)</t>
  </si>
  <si>
    <t>PANO DE CHÃO alvejado</t>
  </si>
  <si>
    <t>PANO DE PIA</t>
  </si>
  <si>
    <t>PANO MULTIUSO (pct c/ 5 und)</t>
  </si>
  <si>
    <t>VASSOURA DE PIA</t>
  </si>
  <si>
    <t>VASSOURA PIAÇAVA 30CM</t>
  </si>
  <si>
    <t>VASSOURA PIAÇAVA 40CM</t>
  </si>
  <si>
    <t>ESCOVA OVAL NYLON</t>
  </si>
  <si>
    <t>LIXEIRA PEDAL GRANDE 100L</t>
  </si>
  <si>
    <t>LIXEIRA PEDAL MÉDIA 50L</t>
  </si>
  <si>
    <t>PÁ DE LIXO SEM TAMPA</t>
  </si>
  <si>
    <t>VASSOURA DE TETO CABO 170CM</t>
  </si>
  <si>
    <t>ASPIRADOR INDUSTRIAL</t>
  </si>
  <si>
    <t>CONE SINALIZADOR</t>
  </si>
  <si>
    <t>ESCADA DOBRÁVEL DE 2,40M</t>
  </si>
  <si>
    <t>ESCADA DOBRÁVEL DE 3,82M</t>
  </si>
  <si>
    <t>ESCADA DE ALUMÍNIO 10 DEGRAUS</t>
  </si>
  <si>
    <t>ESCADA EXTENSÍVEL DE 23 DEGRAUS</t>
  </si>
  <si>
    <t>SINALIZADOR (PISO MOLHADO)</t>
  </si>
  <si>
    <t>Mão-de-obra - Área Interna (A.1)</t>
  </si>
  <si>
    <t>Produtividade/m²</t>
  </si>
  <si>
    <t>Preço Homem-mês</t>
  </si>
  <si>
    <t>Insumos Diversos</t>
  </si>
  <si>
    <t>Trabalhadores nas Empresas de Asseio e Conservação</t>
  </si>
  <si>
    <t>Composição da Remuneração</t>
  </si>
  <si>
    <t>Valor (R$)</t>
  </si>
  <si>
    <t>A</t>
  </si>
  <si>
    <t>B</t>
  </si>
  <si>
    <t>C</t>
  </si>
  <si>
    <t>D</t>
  </si>
  <si>
    <t>E</t>
  </si>
  <si>
    <t>F</t>
  </si>
  <si>
    <t>G</t>
  </si>
  <si>
    <t>Intervalo Intrajornada</t>
  </si>
  <si>
    <t>H</t>
  </si>
  <si>
    <t>Outros (especificar)</t>
  </si>
  <si>
    <t>Total da Remuneração</t>
  </si>
  <si>
    <t>Transporte</t>
  </si>
  <si>
    <t>Crédito PIS/COFINS</t>
  </si>
  <si>
    <t>Total</t>
  </si>
  <si>
    <t>4.1</t>
  </si>
  <si>
    <t>%</t>
  </si>
  <si>
    <t>INSS</t>
  </si>
  <si>
    <t>INCRA</t>
  </si>
  <si>
    <t>Salário Educação</t>
  </si>
  <si>
    <t>FGTS</t>
  </si>
  <si>
    <t>SEBRAE</t>
  </si>
  <si>
    <t>TOTAL</t>
  </si>
  <si>
    <t>4.2</t>
  </si>
  <si>
    <t>Adicional de Férias</t>
  </si>
  <si>
    <t>Subtotal</t>
  </si>
  <si>
    <t>Provisão para Rescisão</t>
  </si>
  <si>
    <t>Férias</t>
  </si>
  <si>
    <t>Custos Indiretos, Tributos e Lucro</t>
  </si>
  <si>
    <t>Custos Indiretos</t>
  </si>
  <si>
    <t>Lucro</t>
  </si>
  <si>
    <t>Valor líquido mensal dos serviços (sem os tributos)</t>
  </si>
  <si>
    <t>Valor mensal dos serviços (incluindo os tributos) - Base para o cálculo dos tributos</t>
  </si>
  <si>
    <t>Tributos</t>
  </si>
  <si>
    <t>PIS</t>
  </si>
  <si>
    <t>COFINS</t>
  </si>
  <si>
    <t>5143-20</t>
  </si>
  <si>
    <t>Mão-de-obra - Área Interna (A.2)</t>
  </si>
  <si>
    <t>Mão-de-obra - Área Interna (A.3)</t>
  </si>
  <si>
    <t>Mão-de-obra - Área Interna (A.4)</t>
  </si>
  <si>
    <t>Conversões de Áreas</t>
  </si>
  <si>
    <t>Área Total Convertida</t>
  </si>
  <si>
    <t>Conversão</t>
  </si>
  <si>
    <t>Qtd Serventes Estimada</t>
  </si>
  <si>
    <t>Área A.5 (m²)</t>
  </si>
  <si>
    <t xml:space="preserve">Externa </t>
  </si>
  <si>
    <t>A.5</t>
  </si>
  <si>
    <t>Mão-de-obra - Área Interna (A.5)</t>
  </si>
  <si>
    <t>Tipo / Especificações</t>
  </si>
  <si>
    <t>Qtd Semestral</t>
  </si>
  <si>
    <t>Custo  Unitário</t>
  </si>
  <si>
    <t>Custo Mensal</t>
  </si>
  <si>
    <t>Calça comprida na cor Azul, em Brim, com presilhas para cinto (modelo tradicional).</t>
  </si>
  <si>
    <t>Camiseta de malha meia manga em algodão Logo da Empresa a esquerda - "A SERVIÇO DA UFRJ" nas costas</t>
  </si>
  <si>
    <t xml:space="preserve">Jaleco em brim azul marinho, 100% algodão  contendo a inscrição “A serviço da UFRJ” </t>
  </si>
  <si>
    <t>Crachá em PVC laminado para identificação, frente colorida e verso em preto e branco, com alta resistência e flexibilidade. Frente: nome completo, foto digitalizada, identificação da CONTRATADA e inscrição “A serviço da UFRJ”. Verso: unidade em que desempenha suas atividades e informações adicionais que a CONTRATADA considerar pertinentes</t>
  </si>
  <si>
    <t>Área Total Convertida (m2)</t>
  </si>
  <si>
    <t>Homem - m2</t>
  </si>
  <si>
    <t>Total R$/m²</t>
  </si>
  <si>
    <t>Custo do M2 de área limpa total</t>
  </si>
  <si>
    <t>Custo Total Mensal</t>
  </si>
  <si>
    <t>% de Insumos sobre a mão de obra</t>
  </si>
  <si>
    <t>Mão-de-obra - Área Externa (B.1)</t>
  </si>
  <si>
    <t>Processo Administrativo nº.</t>
  </si>
  <si>
    <t>Licitação nº.</t>
  </si>
  <si>
    <t>Dia ___/___/_____ às ___:___ horas</t>
  </si>
  <si>
    <t> Discriminação dos Serviços (dados referentes à contratação)</t>
  </si>
  <si>
    <t xml:space="preserve">Data de apresentação da proposta (dia/mês/ano) </t>
  </si>
  <si>
    <t xml:space="preserve">Município/UF </t>
  </si>
  <si>
    <t>Rio de Janeiro/RJ</t>
  </si>
  <si>
    <t>Ano Acordo, Convenção ou Sentença Normativa em Dissídio Coletivo</t>
  </si>
  <si>
    <t>Nº de meses de execução contratual</t>
  </si>
  <si>
    <t>Salários da Categoria</t>
  </si>
  <si>
    <t>Identificação do Serviço</t>
  </si>
  <si>
    <t>Tipo de Serviço</t>
  </si>
  <si>
    <t>Unidade de Medida</t>
  </si>
  <si>
    <t>16 horas</t>
  </si>
  <si>
    <t>Ki</t>
  </si>
  <si>
    <t>13º Salário</t>
  </si>
  <si>
    <t>Mão-de-obra - Área Esquadria Externa (C.1)</t>
  </si>
  <si>
    <t xml:space="preserve">Área Total sem Conversão (m2) </t>
  </si>
  <si>
    <t>PRODUTO COM FORNECIMENTO BIMESTRAL</t>
  </si>
  <si>
    <t>PRODUTO COM FORNECIMENTO TRIMESTRAL</t>
  </si>
  <si>
    <t>PRODUTO COM FORNECIMENTO SEMESTRAL</t>
  </si>
  <si>
    <t>Mão-de-obra - Área Esquadria Externa (C.2)</t>
  </si>
  <si>
    <t>Número Estimado de Encarregados (1 para cada 30 serventes)</t>
  </si>
  <si>
    <r>
      <t>Índice de produtividade (m</t>
    </r>
    <r>
      <rPr>
        <b/>
        <vertAlign val="superscript"/>
        <sz val="8"/>
        <rFont val="Spranq eco sans"/>
        <family val="2"/>
      </rPr>
      <t>2</t>
    </r>
    <r>
      <rPr>
        <b/>
        <sz val="8"/>
        <rFont val="Spranq eco sans"/>
        <family val="2"/>
      </rPr>
      <t>)</t>
    </r>
  </si>
  <si>
    <r>
      <t>Área Física (m</t>
    </r>
    <r>
      <rPr>
        <b/>
        <vertAlign val="superscript"/>
        <sz val="8"/>
        <rFont val="Spranq eco sans"/>
        <family val="2"/>
      </rPr>
      <t>2</t>
    </r>
    <r>
      <rPr>
        <b/>
        <sz val="8"/>
        <rFont val="Spranq eco sans"/>
        <family val="2"/>
      </rPr>
      <t>)</t>
    </r>
  </si>
  <si>
    <r>
      <t>preço por m</t>
    </r>
    <r>
      <rPr>
        <b/>
        <vertAlign val="superscript"/>
        <sz val="8"/>
        <rFont val="Spranq eco sans"/>
        <family val="2"/>
      </rPr>
      <t>2</t>
    </r>
  </si>
  <si>
    <r>
      <t>Área A.1 (m</t>
    </r>
    <r>
      <rPr>
        <b/>
        <vertAlign val="superscript"/>
        <sz val="8"/>
        <rFont val="Spranq eco sans"/>
        <family val="2"/>
      </rPr>
      <t>2</t>
    </r>
    <r>
      <rPr>
        <b/>
        <sz val="8"/>
        <rFont val="Spranq eco sans"/>
        <family val="2"/>
      </rPr>
      <t>)</t>
    </r>
  </si>
  <si>
    <r>
      <t>Área A.2 (m</t>
    </r>
    <r>
      <rPr>
        <b/>
        <vertAlign val="superscript"/>
        <sz val="8"/>
        <rFont val="Spranq eco sans"/>
        <family val="2"/>
      </rPr>
      <t>2</t>
    </r>
    <r>
      <rPr>
        <b/>
        <sz val="8"/>
        <rFont val="Spranq eco sans"/>
        <family val="2"/>
      </rPr>
      <t>)</t>
    </r>
  </si>
  <si>
    <r>
      <t>Área A.3 (m</t>
    </r>
    <r>
      <rPr>
        <b/>
        <vertAlign val="superscript"/>
        <sz val="8"/>
        <rFont val="Spranq eco sans"/>
        <family val="2"/>
      </rPr>
      <t>2</t>
    </r>
    <r>
      <rPr>
        <b/>
        <sz val="8"/>
        <rFont val="Spranq eco sans"/>
        <family val="2"/>
      </rPr>
      <t>)</t>
    </r>
  </si>
  <si>
    <r>
      <t>Área B.1 (m</t>
    </r>
    <r>
      <rPr>
        <b/>
        <vertAlign val="superscript"/>
        <sz val="8"/>
        <rFont val="Spranq eco sans"/>
        <family val="2"/>
      </rPr>
      <t>2</t>
    </r>
    <r>
      <rPr>
        <b/>
        <sz val="8"/>
        <rFont val="Spranq eco sans"/>
        <family val="2"/>
      </rPr>
      <t>)</t>
    </r>
  </si>
  <si>
    <r>
      <t>Área C.1 (m</t>
    </r>
    <r>
      <rPr>
        <b/>
        <vertAlign val="superscript"/>
        <sz val="8"/>
        <rFont val="Spranq eco sans"/>
        <family val="2"/>
      </rPr>
      <t>2</t>
    </r>
    <r>
      <rPr>
        <b/>
        <sz val="8"/>
        <rFont val="Spranq eco sans"/>
        <family val="2"/>
      </rPr>
      <t>)</t>
    </r>
  </si>
  <si>
    <r>
      <t>Área C.2 (m</t>
    </r>
    <r>
      <rPr>
        <b/>
        <vertAlign val="superscript"/>
        <sz val="8"/>
        <rFont val="Spranq eco sans"/>
        <family val="2"/>
      </rPr>
      <t>2</t>
    </r>
    <r>
      <rPr>
        <b/>
        <sz val="8"/>
        <rFont val="Spranq eco sans"/>
        <family val="2"/>
      </rPr>
      <t>)</t>
    </r>
  </si>
  <si>
    <t>Resumo de Pessoal</t>
  </si>
  <si>
    <t>Servente</t>
  </si>
  <si>
    <t>Encarregado</t>
  </si>
  <si>
    <t>44 (quarenta e quatro) horas - segunda a sexta-feira, com variação no turno para cumprimento das 4 (quatro) horas excedentes</t>
  </si>
  <si>
    <t>Ordinária</t>
  </si>
  <si>
    <t>Salões, Halls e Corredores</t>
  </si>
  <si>
    <t>Esquadrias Face Interna</t>
  </si>
  <si>
    <t>Esquadrias Face Externa</t>
  </si>
  <si>
    <t>Servente - 44h seg a  sex - Diurno</t>
  </si>
  <si>
    <t>Camiseta de malha meia manga em algodão Logo da Empresa na parte da frente - "A SERVIÇO DA UFRJ" nas costas</t>
  </si>
  <si>
    <t>Bota de segurança - ref. Marluvas 10vb48 ou similar</t>
  </si>
  <si>
    <t>Oficinas</t>
  </si>
  <si>
    <t>PLANILHA DE CUSTOS E FORMAÇÃO DE PREÇOS - MÃO DE OBRA</t>
  </si>
  <si>
    <t>Dados para composição dos custos referentes a mão de obra</t>
  </si>
  <si>
    <t>Tipo de Serviço:</t>
  </si>
  <si>
    <t>Classificação Brasileira de Ocupações (CBO)</t>
  </si>
  <si>
    <t>Salário Normativo da Categoria Profissional</t>
  </si>
  <si>
    <t xml:space="preserve">Categoria Profissional </t>
  </si>
  <si>
    <t xml:space="preserve">Data-Base da Categoria (dia/mês/ano) </t>
  </si>
  <si>
    <t>Módulo 1 - Composição da Remuneração</t>
  </si>
  <si>
    <t>Salário-Base</t>
  </si>
  <si>
    <t>Adicional de Periculosidade</t>
  </si>
  <si>
    <t>Adicional de Insalubridade</t>
  </si>
  <si>
    <t>Adicional Noturno</t>
  </si>
  <si>
    <t>Adicional de Hora Noturna Reduzida</t>
  </si>
  <si>
    <t>DSR sobre o Adicional Noturno</t>
  </si>
  <si>
    <t>Adicional de Hora Extra no Feriado Trabalhado</t>
  </si>
  <si>
    <t>DSR sobre a Hora Extra no Feriado Trabalhado</t>
  </si>
  <si>
    <t>I</t>
  </si>
  <si>
    <t>Adicional de Liderança / Gratificação de Encarregado</t>
  </si>
  <si>
    <t>J</t>
  </si>
  <si>
    <t>Intervalo Intrajornada (caso o empregado trabalhe no periodo destinado)</t>
  </si>
  <si>
    <t>K</t>
  </si>
  <si>
    <t>Módulo 2 - Encargos e Benefícios Anuais, Mensais e Diários</t>
  </si>
  <si>
    <t>Sub-Módulo 2.1 - 13º Salário, Férias e Adicional de Férias</t>
  </si>
  <si>
    <t>2.1</t>
  </si>
  <si>
    <t>13º Salário, Férias e Adicional de Férias</t>
  </si>
  <si>
    <t>Férias e Adicional de Férias</t>
  </si>
  <si>
    <t xml:space="preserve">Férias </t>
  </si>
  <si>
    <t>B.2</t>
  </si>
  <si>
    <t>Sub-Módulo 2.2 - Encargos Previdenciários (GPS), Fundo de Garantia por Tempo de Serviço (FGTS) e outras contribuições</t>
  </si>
  <si>
    <t>2.2</t>
  </si>
  <si>
    <t>GPS, FGTS e outras contribuições</t>
  </si>
  <si>
    <t>SAT (Risco ambiental do trabalho)</t>
  </si>
  <si>
    <t>SESC ou SESI</t>
  </si>
  <si>
    <t>SENAI - SENAC</t>
  </si>
  <si>
    <t>Sub-Módulo 2.3 - Benefícios Mensais e Diários</t>
  </si>
  <si>
    <t>2.3</t>
  </si>
  <si>
    <t>Benefícios Mensais e Diários</t>
  </si>
  <si>
    <t>Auxílio-Refeição/Alimentação</t>
  </si>
  <si>
    <t>Assistência Médica e Familiar</t>
  </si>
  <si>
    <t>D.1</t>
  </si>
  <si>
    <t>E.1</t>
  </si>
  <si>
    <t>Outros (Seguro de Vida / Invalidez / Auxílio Funeral)</t>
  </si>
  <si>
    <t>F.1</t>
  </si>
  <si>
    <t>Quadro Resumo do Módulo 2 - Encargos e Benefícios anuais, mensais e diários</t>
  </si>
  <si>
    <t>Encargos e Benefícios Anuais, Mensais e Diários</t>
  </si>
  <si>
    <t>Módulo 3 - Provisão para Rescisão</t>
  </si>
  <si>
    <t>Aviso-Prévio Indenizado</t>
  </si>
  <si>
    <t>Incidência do FGTS sobre o Aviso-Prévio Indenizado</t>
  </si>
  <si>
    <t>Multa sobre FGTS e contribuição social sobre o Aviso Prévio Indenizado</t>
  </si>
  <si>
    <t>Aviso-Prévio Trabalhado</t>
  </si>
  <si>
    <t>Incidência dos encargos do módulo 2.2 sobre o Aviso-Prévio Trabalhado</t>
  </si>
  <si>
    <t>Multa do FGTS e contribuição social sobre o Aviso-Prévio Trabalhado</t>
  </si>
  <si>
    <t>Módulo 4 - Custo de Reposição do Profissional Ausente</t>
  </si>
  <si>
    <t>Sub-Módulo 4.1 - Ausências Legais</t>
  </si>
  <si>
    <t>Ausências Legais</t>
  </si>
  <si>
    <t>Licença Paternidade</t>
  </si>
  <si>
    <t xml:space="preserve">Ausência por acidente de trabalho </t>
  </si>
  <si>
    <t>Ausência por Doença</t>
  </si>
  <si>
    <t xml:space="preserve">Incidência dos encargos do módulo 2.2 sobre o Módulo </t>
  </si>
  <si>
    <t>4.1.1</t>
  </si>
  <si>
    <t>Afastamento Maternidade (120 dias)</t>
  </si>
  <si>
    <t>Férias pagas ao Substituto pelos 120 dias de Reposição</t>
  </si>
  <si>
    <t>Incidência dos encargos do módulo 2.2 sobre as Férias pagas ao Subistituto pelos 120 dias de Reposição</t>
  </si>
  <si>
    <t>Incidência dos encargos do módulo 2.2 sobre a Remuneração e o 13 salário proporcionais aos 120 dias de Reposição</t>
  </si>
  <si>
    <r>
      <t xml:space="preserve">Intervalo de repouso e alimentação (somente se houver cobertura do profissional no período de intervalo para repouso e alimentação) </t>
    </r>
    <r>
      <rPr>
        <vertAlign val="superscript"/>
        <sz val="10"/>
        <color theme="1"/>
        <rFont val="Spranq eco sans"/>
        <family val="2"/>
      </rPr>
      <t>(2)</t>
    </r>
  </si>
  <si>
    <t>Quadro-Resumo do Módulo 4 - Custo de Reposição do Profissional Ausente</t>
  </si>
  <si>
    <t>Total das Ausências Legais</t>
  </si>
  <si>
    <t>Módulo 5 - Insumos Diversos</t>
  </si>
  <si>
    <t>Uniformes</t>
  </si>
  <si>
    <t>Materiais</t>
  </si>
  <si>
    <t>Equipamentos</t>
  </si>
  <si>
    <t>Módulo 6 - Custos Indiretos, Tributos e Lucro</t>
  </si>
  <si>
    <t>Tributos Federais</t>
  </si>
  <si>
    <t>C.1.1</t>
  </si>
  <si>
    <t>C.1.2</t>
  </si>
  <si>
    <t>C.2</t>
  </si>
  <si>
    <t>Tributos Estaduais</t>
  </si>
  <si>
    <t>C.2.1</t>
  </si>
  <si>
    <t>ICMS</t>
  </si>
  <si>
    <t>C.3</t>
  </si>
  <si>
    <t>Tributos Municipais</t>
  </si>
  <si>
    <t>C.3.1</t>
  </si>
  <si>
    <t>ISS</t>
  </si>
  <si>
    <t>C.4</t>
  </si>
  <si>
    <t>Outros Tributos (especificar)</t>
  </si>
  <si>
    <t>QUADRO RESUMO DO CUSTO POR EMPREGADO</t>
  </si>
  <si>
    <t>MÓDULO 1 - Composição da Remuneração</t>
  </si>
  <si>
    <t xml:space="preserve">B </t>
  </si>
  <si>
    <t>MÓDULO 2 - Encargos e Benefícios Anuais, Mensais e Diários</t>
  </si>
  <si>
    <t>MÓDULO 3 - Provisão para Rescisão</t>
  </si>
  <si>
    <t>MÓDULO 4 - Custo da Reposição do Profissional Ausente</t>
  </si>
  <si>
    <t>MÓDULO 5 - Insumos Diversos</t>
  </si>
  <si>
    <t>A + B + C + D + E</t>
  </si>
  <si>
    <t>MÓDULO 6 - Custos indiretos, Lucro e Tributos</t>
  </si>
  <si>
    <t>VALOR TOTAL POR EMPREGADO</t>
  </si>
  <si>
    <t>Divisor de Horas no mês</t>
  </si>
  <si>
    <t>Total de Dias do Ano</t>
  </si>
  <si>
    <t>Total de Dias Trabalhados no Mês por empregado</t>
  </si>
  <si>
    <t>Total da Remuneração (Módulo 1)</t>
  </si>
  <si>
    <t xml:space="preserve">Total de Dias do Ano </t>
  </si>
  <si>
    <t>Número de Meses</t>
  </si>
  <si>
    <t xml:space="preserve">% de Funcionários Trabalhando </t>
  </si>
  <si>
    <t>Memória de Cálculo Vale Transporte (Módulo 2)</t>
  </si>
  <si>
    <t>Número de Vales Transportes / mês</t>
  </si>
  <si>
    <t>Valor da Tarifa Modal</t>
  </si>
  <si>
    <t>Desconto legal sobre o valor do salário</t>
  </si>
  <si>
    <t>Valor do Vale Transporte</t>
  </si>
  <si>
    <t>Memória de Cálculo Vale Alimentação (Módulo 2)</t>
  </si>
  <si>
    <t>Valor do Vale Alimentação / Refeição</t>
  </si>
  <si>
    <t xml:space="preserve">Desconto legal </t>
  </si>
  <si>
    <t>Memória de Cálculo Aviso Prévio Indenizado (Módulo 3)</t>
  </si>
  <si>
    <t>Número de Meses do Ano</t>
  </si>
  <si>
    <t>Porcentagem de dispensa sem justa causa com Aviso Prévio Indenizado</t>
  </si>
  <si>
    <t>Valor do Aviso Prévio Indenizado</t>
  </si>
  <si>
    <t>Memória de Cálculo Multa FGTS e Contribuição Social sobre o Aviso Prévio Indenizado (Módulo 3)</t>
  </si>
  <si>
    <t>Porcentagem de dispensas sem justa Causa Com Aviso Prévio Indenizado</t>
  </si>
  <si>
    <t>Total de Remuneração</t>
  </si>
  <si>
    <t>Base de Cálculo</t>
  </si>
  <si>
    <t>Multa sobre FGTS</t>
  </si>
  <si>
    <t>Alíquiota mensal de Recolhimento do FGTS</t>
  </si>
  <si>
    <t>Valor da Multa FGTS sobre Aviso Prévio Indenizado</t>
  </si>
  <si>
    <t>Multa sobre Contribuição Social</t>
  </si>
  <si>
    <t>Valor da Multa sobre Contribuição Social</t>
  </si>
  <si>
    <t xml:space="preserve">Valor da Multa FGTS e Contribuição Social sobre o Aviso Prévio Indenizado </t>
  </si>
  <si>
    <t>Memória de Cálculo Aviso Prévio Trabalhado (Módulo 3)</t>
  </si>
  <si>
    <t>Dias do Mês</t>
  </si>
  <si>
    <t>Número de dias de redução de jornada</t>
  </si>
  <si>
    <t>Porcentagem de dispensa sem justa causa com Aviso Prévio Trabalhado</t>
  </si>
  <si>
    <t>Valor do Aviso Prévio Trabalhado</t>
  </si>
  <si>
    <t>Memória de Cálculo Multa FGTS e Contribuição Social sobre o Aviso Prévio Trabalhado (Módulo 3)</t>
  </si>
  <si>
    <t>Porcentagem de dispensas sem justa Causa Com Aviso Prévio Trabalhado</t>
  </si>
  <si>
    <t>Valor da Multa FGTS e Contribuição Social sobre o Aviso Prévio Trabalhado</t>
  </si>
  <si>
    <t>Memória de Cálculo Férias (Módulo 4)</t>
  </si>
  <si>
    <t>Considerando que o valor pago ao substituto durante as férias do empregado já consta na remuneração (Módulo 1) e que o valor pago ao empregado para fazer frente ao custo de suas férias acrescidas do terço constitucional já foram apuradas na letra B  do sub-módulo 2.1, não existe custo a ser apontado nesta rubrica.</t>
  </si>
  <si>
    <t>Memória de Cálculo Ausencias Legais (Módulo 4)</t>
  </si>
  <si>
    <t xml:space="preserve">Total de Remuneração </t>
  </si>
  <si>
    <t>Meses do Ano</t>
  </si>
  <si>
    <t xml:space="preserve">Média de Ausencias por Ano </t>
  </si>
  <si>
    <t xml:space="preserve">Valor das Ausencias Legais </t>
  </si>
  <si>
    <t>Memória de Cálculo Licença-Paternidade (Módulo 4)</t>
  </si>
  <si>
    <t xml:space="preserve">Média de Dias de Licença por ano </t>
  </si>
  <si>
    <t>Porcentagem de incidência de ocorrência da Licença-Paternidade</t>
  </si>
  <si>
    <t>Porcentagem de mão de obra masculina contratada</t>
  </si>
  <si>
    <t xml:space="preserve">Valor da Licença-Paternidade </t>
  </si>
  <si>
    <t>Memória de Cálculo Ausencia por Acidente de Trabalho (Módulo 4)</t>
  </si>
  <si>
    <t>Média de dias pagos pela empresa</t>
  </si>
  <si>
    <t xml:space="preserve">Porcentagem de ocorrência de acidentes de trabalho </t>
  </si>
  <si>
    <t>Valor da Ausencia por Acidente de Trabalho</t>
  </si>
  <si>
    <t>Memória de Cálculo Ausencia por Doença (Módulo 4)</t>
  </si>
  <si>
    <t>Porcentagem de ocorrência por doença</t>
  </si>
  <si>
    <t>Valor da Ausencia por Doença</t>
  </si>
  <si>
    <t>Memória de Cálculo Afastamento Maternidade (Módulo 4)</t>
  </si>
  <si>
    <t>Férias pagas ao Substituto pelos 120 dias de reposição</t>
  </si>
  <si>
    <t xml:space="preserve">Terço Constitucional </t>
  </si>
  <si>
    <t xml:space="preserve">Meses de Afastamento </t>
  </si>
  <si>
    <t>Porcentagem de ocorrência do Afastamento Maternidade</t>
  </si>
  <si>
    <t>Porcentagem de mão de obra feminina contratada</t>
  </si>
  <si>
    <t>Valor da Licença-Maternidade - Férias do Substituto</t>
  </si>
  <si>
    <t>Incidência dos encargos (módulo 2.2) - proporcionais 120 dias de Reposição</t>
  </si>
  <si>
    <t xml:space="preserve">Incidência dos encargos (módulo 2.2) </t>
  </si>
  <si>
    <t>Valor da Licença-Maternidade - Incidência de Encargos</t>
  </si>
  <si>
    <t>Servente 44h Seg a Sex</t>
  </si>
  <si>
    <t>MEMORIAL DE CÁLCULO  - SERVENTE 44H SEG A SEX</t>
  </si>
  <si>
    <t xml:space="preserve">Servente Lider 44h Seg a Sex </t>
  </si>
  <si>
    <t>MEMORIAL DE CÁLCULO  - SERVENTE LIDER 44H SEG A SEX</t>
  </si>
  <si>
    <t>PRODUTO
COM
FORNECIMENTO MENSAL</t>
  </si>
  <si>
    <t>UND</t>
  </si>
  <si>
    <t>Valor Unitário s/ tributos e pós-crédito PIS/COFINS</t>
  </si>
  <si>
    <t>Valor Unitário incluindo tributos</t>
  </si>
  <si>
    <t>Valor Mensal do Insumo</t>
  </si>
  <si>
    <t>L</t>
  </si>
  <si>
    <t>PCT</t>
  </si>
  <si>
    <t>KG</t>
  </si>
  <si>
    <t>PRODUTO
COM
FORNECIMENTO BIMESTRAL</t>
  </si>
  <si>
    <t>PRODUTO
COM
FORNECIMENTO TRIMESTRAL</t>
  </si>
  <si>
    <t>PRODUTO
COM
FORNECIMENTO SEMESTRAL</t>
  </si>
  <si>
    <t>ESPANADOR UND</t>
  </si>
  <si>
    <t>PRODUTO
COM
FORNECIMENTO PERMANENTE (vida útil de 5 anos)</t>
  </si>
  <si>
    <t>Vida útil do bem em meses</t>
  </si>
  <si>
    <t>Taxa anual de depreciação</t>
  </si>
  <si>
    <t>Número de meses contratados</t>
  </si>
  <si>
    <t>Apropriação mensal</t>
  </si>
  <si>
    <t>COLETOR DE LIXO FINO 50L</t>
  </si>
  <si>
    <t>ENCERADEIRA INDUSTRIAL</t>
  </si>
  <si>
    <t>LAVADORA ALTA PRESSÃO (1.450LB)</t>
  </si>
  <si>
    <t>Banheiros</t>
  </si>
  <si>
    <t>1/Produtividade</t>
  </si>
  <si>
    <t>1/188,76 horas trab. Mês</t>
  </si>
  <si>
    <t>1/(Produtividade*30)</t>
  </si>
  <si>
    <t>Mão-de-obra - Área Interna (A.6)</t>
  </si>
  <si>
    <t>A.6</t>
  </si>
  <si>
    <t>Área A.6 (m²)</t>
  </si>
  <si>
    <t>Almoxarifado / Galpão</t>
  </si>
  <si>
    <r>
      <t>Área B.2 (m</t>
    </r>
    <r>
      <rPr>
        <b/>
        <vertAlign val="superscript"/>
        <sz val="8"/>
        <rFont val="Spranq eco sans"/>
        <family val="2"/>
      </rPr>
      <t>2</t>
    </r>
    <r>
      <rPr>
        <b/>
        <sz val="8"/>
        <rFont val="Spranq eco sans"/>
        <family val="2"/>
      </rPr>
      <t>)</t>
    </r>
  </si>
  <si>
    <t>Mão-de-obra - Área Externa (B.2)</t>
  </si>
  <si>
    <t>QUANTIDADE</t>
  </si>
  <si>
    <t>ITEM</t>
  </si>
  <si>
    <t>PRODUTO COM FORNECIMENTO PERMANENTE (vida útil de 5 anos) </t>
  </si>
  <si>
    <t>PRODUTOS COM FORNECIMENTO MENSAL</t>
  </si>
  <si>
    <t>o Valor dos insumos é calculado na planilha "INSUMOS COTAÇÃO"</t>
  </si>
  <si>
    <t>Universidade Federal do Rio de Janeiro</t>
  </si>
  <si>
    <t>UNIDADE:</t>
  </si>
  <si>
    <t>EMPRESA:</t>
  </si>
  <si>
    <t>CONTRATO:</t>
  </si>
  <si>
    <t>MÊS/ANO:</t>
  </si>
  <si>
    <t>Marque com "X' a nota correspondente</t>
  </si>
  <si>
    <r>
      <t xml:space="preserve">Módulo A - </t>
    </r>
    <r>
      <rPr>
        <b/>
        <sz val="9"/>
        <color indexed="8"/>
        <rFont val="Spranq eco sans"/>
        <family val="2"/>
      </rPr>
      <t>EQUIPAMENTO / PRODUTO</t>
    </r>
  </si>
  <si>
    <t>BOM</t>
  </si>
  <si>
    <t>REGULAR</t>
  </si>
  <si>
    <t>RUIM</t>
  </si>
  <si>
    <t xml:space="preserve"> FISCAL DO CONTRATO</t>
  </si>
  <si>
    <t>ASSINATURA E CARIMBO:</t>
  </si>
  <si>
    <t>DATA:</t>
  </si>
  <si>
    <t>Equipamentos e Produtos de Limpeza</t>
  </si>
  <si>
    <t>X</t>
  </si>
  <si>
    <r>
      <t>Módulo B -</t>
    </r>
    <r>
      <rPr>
        <b/>
        <sz val="9"/>
        <color indexed="8"/>
        <rFont val="Spranq eco sans"/>
        <family val="2"/>
      </rPr>
      <t xml:space="preserve"> PESSOAL / APRESENTAÇÃO / EPI</t>
    </r>
  </si>
  <si>
    <t>Quantidade da Equipe</t>
  </si>
  <si>
    <t>Apresentação - Uniformização</t>
  </si>
  <si>
    <t>B.3</t>
  </si>
  <si>
    <t>Equipamento de Proteção Individual</t>
  </si>
  <si>
    <t>B.4</t>
  </si>
  <si>
    <t>Qualidade da Equipe</t>
  </si>
  <si>
    <r>
      <t xml:space="preserve">Módulo C - </t>
    </r>
    <r>
      <rPr>
        <b/>
        <sz val="9"/>
        <color indexed="8"/>
        <rFont val="Spranq eco sans"/>
        <family val="2"/>
      </rPr>
      <t>FREQUÊNCIA DOS SERVIÇOS</t>
    </r>
  </si>
  <si>
    <t>Cumprimento de cronograma e atividades</t>
  </si>
  <si>
    <r>
      <t xml:space="preserve">Módulo D - </t>
    </r>
    <r>
      <rPr>
        <b/>
        <sz val="9"/>
        <color indexed="8"/>
        <rFont val="Spranq eco sans"/>
        <family val="2"/>
      </rPr>
      <t>INSPEÇÃO DOS SERVIÇOS NAS ÁREAS</t>
    </r>
  </si>
  <si>
    <t>Não se Aplica</t>
  </si>
  <si>
    <t>ACESSÓRIOS SANITÁRIOS (espelhos, toalheiro, saboneteia e afins)</t>
  </si>
  <si>
    <t>D.2</t>
  </si>
  <si>
    <t>LOUÇAS SANITÁRIAS (vaso, mictório)</t>
  </si>
  <si>
    <t xml:space="preserve"> DIRETOR DA UNIDADE</t>
  </si>
  <si>
    <t>D.3</t>
  </si>
  <si>
    <t>MÓVEIS</t>
  </si>
  <si>
    <t>D.4</t>
  </si>
  <si>
    <t>PAREDES e AZULEJOS</t>
  </si>
  <si>
    <t>D.5</t>
  </si>
  <si>
    <t>PIA e CUBA</t>
  </si>
  <si>
    <t>D.6</t>
  </si>
  <si>
    <t>PISO</t>
  </si>
  <si>
    <t>D.7</t>
  </si>
  <si>
    <t>RECIPIENTE PARA RESÍDUOS (lixeira)</t>
  </si>
  <si>
    <t>D.8</t>
  </si>
  <si>
    <t>SAÍDA DE AR CONDICIONADO e EXAUSTOR</t>
  </si>
  <si>
    <t>D.9</t>
  </si>
  <si>
    <t>TETO</t>
  </si>
  <si>
    <t>D.10</t>
  </si>
  <si>
    <t>VIDROS, ESQUADRIAS ou FACHADA ENVIDRAÇADA</t>
  </si>
  <si>
    <t>D.11</t>
  </si>
  <si>
    <t>RECOLHIMENTO DE RESÍDUOS (recolhimento do lixo até o destino interno)</t>
  </si>
  <si>
    <t>D.12</t>
  </si>
  <si>
    <t>ESCADA, ELEVADOR OU RAMPA</t>
  </si>
  <si>
    <t>Nota Obtida</t>
  </si>
  <si>
    <t>Qtd de Itens avaliados</t>
  </si>
  <si>
    <t>Equivalência</t>
  </si>
  <si>
    <t>Pontos obtidos</t>
  </si>
  <si>
    <t>Total de Pontos</t>
  </si>
  <si>
    <t>Pontos</t>
  </si>
  <si>
    <r>
      <t>Número de Serventes previstos para sua unidade</t>
    </r>
    <r>
      <rPr>
        <i/>
        <vertAlign val="superscript"/>
        <sz val="9"/>
        <color indexed="8"/>
        <rFont val="Spranq eco sans"/>
        <family val="2"/>
      </rPr>
      <t>(*)</t>
    </r>
    <r>
      <rPr>
        <i/>
        <sz val="9"/>
        <color indexed="8"/>
        <rFont val="Spranq eco sans"/>
        <family val="2"/>
      </rPr>
      <t>:</t>
    </r>
  </si>
  <si>
    <t>Número de Serventes presentes no mês avaliado:</t>
  </si>
  <si>
    <t>NOTA</t>
  </si>
  <si>
    <t>RESULTADO</t>
  </si>
  <si>
    <t>% DE LIBERAÇÃO</t>
  </si>
  <si>
    <t>NOTA MAIOR OU IGUAL A 93 PONTOS</t>
  </si>
  <si>
    <t>NOTA ENTRE 92 E  90 PONTOS</t>
  </si>
  <si>
    <t>Percentual de liberação</t>
  </si>
  <si>
    <t>NOTA ENTRE 89 E 88 PONTOS</t>
  </si>
  <si>
    <t>Valor liberado para Faturamento</t>
  </si>
  <si>
    <t>NOTA ENTRE 87 E 86 PONTOS</t>
  </si>
  <si>
    <t xml:space="preserve">NOTA ENTRE 85 E 84 PONTOS </t>
  </si>
  <si>
    <t xml:space="preserve">NOTA ENTRE 83 E 82 PONTOS </t>
  </si>
  <si>
    <t>NOTA MENOR OU IGUAL A 81 PONTOS</t>
  </si>
  <si>
    <t>pag 01/02</t>
  </si>
  <si>
    <t>OCORRÊNCIAS OBSERVADAS EM RELAÇÃO À CONTRATADA – JUSTIFICATIVAS DA AVALIAÇÃO:</t>
  </si>
  <si>
    <t>Este relatório resumo é obrigatório principalmente nos casos em que a fiscalização apontar falhas na execução do contrato atribuindo notas inferiores a 03 (três) nos itens avaliados.  Deve ser usado para relatar todas as falhas ocorridas durante a execução do objeto.</t>
  </si>
  <si>
    <t>CIENTE DO DIRETOR DA UNIDADE</t>
  </si>
  <si>
    <t>CIENTE DO FISCAL DO CONTRATO</t>
  </si>
  <si>
    <t>pag 02/02</t>
  </si>
  <si>
    <t>Instrumento de Medição de Resultado (IMR)</t>
  </si>
  <si>
    <t>PRÓ-REITORIA DE GESTÃO E GOVERNANÇA - PR6</t>
  </si>
  <si>
    <t>Valor Unitário Mensal</t>
  </si>
  <si>
    <t>Controle Anual dos Recebimentos ao longo do ano de contato</t>
  </si>
  <si>
    <t>Qtd Anual Estimada</t>
  </si>
  <si>
    <t>1º mês de Contrato</t>
  </si>
  <si>
    <t>2º mês de Contrato</t>
  </si>
  <si>
    <t>3º mês de Contrato</t>
  </si>
  <si>
    <t>4º mês de Contrato</t>
  </si>
  <si>
    <t>5º mês de Contrato</t>
  </si>
  <si>
    <t>6º mês de Contrato</t>
  </si>
  <si>
    <t>7º mês de Contrato</t>
  </si>
  <si>
    <t>8º mês de Contrato</t>
  </si>
  <si>
    <t>9º mês de Contrato</t>
  </si>
  <si>
    <t>10º mês de Contrato</t>
  </si>
  <si>
    <t>11º mês de Contrato</t>
  </si>
  <si>
    <t>12º mês de Contrato</t>
  </si>
  <si>
    <r>
      <t>Valor mensal do contrato</t>
    </r>
    <r>
      <rPr>
        <vertAlign val="superscript"/>
        <sz val="9"/>
        <color indexed="8"/>
        <rFont val="Spranq eco sans"/>
        <family val="2"/>
      </rPr>
      <t xml:space="preserve"> </t>
    </r>
  </si>
  <si>
    <r>
      <t>Valor mensal c/ mão de Obra</t>
    </r>
    <r>
      <rPr>
        <vertAlign val="superscript"/>
        <sz val="9"/>
        <color indexed="8"/>
        <rFont val="Spranq eco sans"/>
        <family val="2"/>
      </rPr>
      <t xml:space="preserve"> </t>
    </r>
  </si>
  <si>
    <t>Valor mensal c/ material</t>
  </si>
  <si>
    <t>Saldo</t>
  </si>
  <si>
    <t>Controle dos Pagamentos a serem efetuados ao longo do ano de contato</t>
  </si>
  <si>
    <t>Pessoal</t>
  </si>
  <si>
    <t>Normal</t>
  </si>
  <si>
    <t>Banheiro</t>
  </si>
  <si>
    <t>4101-05</t>
  </si>
  <si>
    <t>Insumos</t>
  </si>
  <si>
    <t>Externa Pisos e Pavimentos</t>
  </si>
  <si>
    <t>Descrição</t>
  </si>
  <si>
    <t>Valor Mensal Estimado</t>
  </si>
  <si>
    <t>Total da Área</t>
  </si>
  <si>
    <t>Total Mensal Estimado</t>
  </si>
  <si>
    <t>QTD. Mensal</t>
  </si>
  <si>
    <t>1º</t>
  </si>
  <si>
    <t>2º</t>
  </si>
  <si>
    <t>3º</t>
  </si>
  <si>
    <t>4º</t>
  </si>
  <si>
    <t>5º</t>
  </si>
  <si>
    <t>6º</t>
  </si>
  <si>
    <t>7º</t>
  </si>
  <si>
    <t>8º</t>
  </si>
  <si>
    <t>9º</t>
  </si>
  <si>
    <t>10º</t>
  </si>
  <si>
    <t>11º</t>
  </si>
  <si>
    <t>12º</t>
  </si>
  <si>
    <t>Data:_______/________/_________</t>
  </si>
  <si>
    <t>Valor Mensal à Receber</t>
  </si>
  <si>
    <t>CERA VERMELHA - Embalagem c/ 750 ml</t>
  </si>
  <si>
    <t>DETERGENTE LÍQUIDO Embalagem c/ 5l</t>
  </si>
  <si>
    <t>DETERGENTE Embalagem c/ 5l</t>
  </si>
  <si>
    <t>DETERGENTE Embalagem c/ 500ml</t>
  </si>
  <si>
    <t>DESINFETANTE Embalagem c/ 18 litros</t>
  </si>
  <si>
    <t>CLORO Embalagem c/ 5 litros</t>
  </si>
  <si>
    <t>CERA - REMOVEDOR Embalagem c/ 18 litros</t>
  </si>
  <si>
    <t>CERA PASTOSA (CARNAÚBA) Embalagem c/ 400gr</t>
  </si>
  <si>
    <t>CERA LIQ. PRETA Embalagem c/ 18 litros.</t>
  </si>
  <si>
    <t>CERA LÍQ. INCOLOR Embalagem c/ 18 litros</t>
  </si>
  <si>
    <t>CERA LIQ. AMARELA Embalagem c/ 18 litros</t>
  </si>
  <si>
    <t>ÁLCOOL 46º Embalagem c/ 1L</t>
  </si>
  <si>
    <t>ÁGUA SANITÁRIA Embalagem c/ 1L</t>
  </si>
  <si>
    <t>ÁCIDO MURIÁTICO Embalagem c/ L</t>
  </si>
  <si>
    <t>LÃ DE AÇO Embalagem c/ 8 UND</t>
  </si>
  <si>
    <t>LIMPA VIDROS Embalagem c/ 500 ml</t>
  </si>
  <si>
    <t>INSETICIDA AEROSOL (MULTIUSO) Embalagem c/ 300ml</t>
  </si>
  <si>
    <t>PASTA PARA LIMPEZA Embalagem c/ 500g</t>
  </si>
  <si>
    <t>PASTA SAPONÁCEA  Embalagem c/ 300g</t>
  </si>
  <si>
    <t>PEDRA SANITÁRIA 20g</t>
  </si>
  <si>
    <t>POLIDOR DE METAIS Embalagem c/ 200 ml</t>
  </si>
  <si>
    <t>QUEROSENE Embalagem c/ 1L</t>
  </si>
  <si>
    <t>SABÃO PASTOSO Embalagem c/ 500g</t>
  </si>
  <si>
    <t>SABÃO EM PÓ Embalagem c/ 1kg</t>
  </si>
  <si>
    <t>SABÃO EM BARRA Embalagem c/ 200g</t>
  </si>
  <si>
    <t xml:space="preserve">SABÃO DE COCO Embalagem c/ 1Kg </t>
  </si>
  <si>
    <t>REMOVEDOR Embalagem c/1L</t>
  </si>
  <si>
    <t>SACO PLÁST. 50 LTS BRANCO - Embalagem c/ 100und</t>
  </si>
  <si>
    <t>SACO PLÁST. 100 LTS BRANCO - Embalagem c/ 100und</t>
  </si>
  <si>
    <t>SACO PLÁST. 40 LTS PRETO - Embalagem c/ 100und</t>
  </si>
  <si>
    <t>SACO PLÁST. 60 LTS PRETO - Embalagem c/ 100und</t>
  </si>
  <si>
    <t>SACO PLÁST. 100 LTS PRETO - Embalagem c/ 100und</t>
  </si>
  <si>
    <t>SACO PLÁST. 200 LTS PRETO - Embalagem c/ 100und</t>
  </si>
  <si>
    <t>SACO PLÁST. 300 LTS PRETO - Embalagem c/ 100und</t>
  </si>
  <si>
    <t>SODA CÁUSTICA Embalagem c/ 1 Kg</t>
  </si>
  <si>
    <t>VASELINA Embalagem c/ 1L</t>
  </si>
  <si>
    <t xml:space="preserve">RODO BORRACHA 30CM </t>
  </si>
  <si>
    <t xml:space="preserve">RODO BORRACHA 60CM </t>
  </si>
  <si>
    <t xml:space="preserve">VASSOURA PELO 40CM </t>
  </si>
  <si>
    <t xml:space="preserve">VASSOURA PIAÇAVA GARI </t>
  </si>
  <si>
    <t xml:space="preserve">BALDE PLÁSTICO 10LT </t>
  </si>
  <si>
    <t xml:space="preserve">BALDE PLÁSTICO 20LT </t>
  </si>
  <si>
    <t xml:space="preserve">DESENTUPIDOR DE PIA </t>
  </si>
  <si>
    <t xml:space="preserve">DESENTUPIDOR DE VASO </t>
  </si>
  <si>
    <t>MARCA/MODELO</t>
  </si>
  <si>
    <t>PÁ DE LIXO ZINCO C/ CABO LONGO</t>
  </si>
  <si>
    <t>KIT MOP MOLHADO</t>
  </si>
  <si>
    <t>KIT MOP SECO 60CM</t>
  </si>
  <si>
    <t>VASSOURA METÁLICA P/ JARDIM</t>
  </si>
  <si>
    <t>CARRO CONTENTOR 240L</t>
  </si>
  <si>
    <t xml:space="preserve">CARRO OPERACIONAL OU CARRO FUNCIONAL </t>
  </si>
  <si>
    <t>Valor Unitário</t>
  </si>
  <si>
    <t>Assinatura do Fiscal: _____________________________________________________ Assinatura Rep. Empresa __________________________________________________</t>
  </si>
  <si>
    <t xml:space="preserve">UNIVERSIDADE FEDERAL DO RIO DE JANEIRO  </t>
  </si>
  <si>
    <t>INSTRUMENTO DE CONSOLIDAÇÃO DE RESULTADO DOS SERVIÇOS DE LIMPEZA</t>
  </si>
  <si>
    <t>CONTRATO Nº:</t>
  </si>
  <si>
    <t>Data:</t>
  </si>
  <si>
    <t>CONTRATADA:</t>
  </si>
  <si>
    <t>FISCAL ADMINISTRATIVO:</t>
  </si>
  <si>
    <t>AVALIAÇÃO REFERENTE AO PERÍODO:</t>
  </si>
  <si>
    <t>ÁREA:</t>
  </si>
  <si>
    <t>QUANTIDADE DE UNIDADES COM FISCAL OPERACIONAL NA ÁREA:</t>
  </si>
  <si>
    <t>UNIDADES BENEFICIADAS COM O SERVIÇO</t>
  </si>
  <si>
    <t>Nota Final</t>
  </si>
  <si>
    <t>MÉDIA GERAL</t>
  </si>
  <si>
    <t>CONCEITO FINAL</t>
  </si>
  <si>
    <t>Conceito</t>
  </si>
  <si>
    <t>Nota Média Mensal Apurada</t>
  </si>
  <si>
    <t>Avaliações realizadas ANO 20XX/20XX</t>
  </si>
  <si>
    <t>Maior ou Igual a 93</t>
  </si>
  <si>
    <t>Mês 01</t>
  </si>
  <si>
    <t>Mês 07</t>
  </si>
  <si>
    <t>Entre 92 e 90</t>
  </si>
  <si>
    <t>Mês 02</t>
  </si>
  <si>
    <t>Mês 08</t>
  </si>
  <si>
    <t>Entre 89 e 88</t>
  </si>
  <si>
    <t>Mês 03</t>
  </si>
  <si>
    <t>Mês 09</t>
  </si>
  <si>
    <t>Entre 87 e 86</t>
  </si>
  <si>
    <t>Mês 04</t>
  </si>
  <si>
    <t>Mês 10</t>
  </si>
  <si>
    <t>Entre 85 e 84</t>
  </si>
  <si>
    <t>Mês 05</t>
  </si>
  <si>
    <t>Mês 11</t>
  </si>
  <si>
    <t>Entre 83 e 82</t>
  </si>
  <si>
    <t>Mês 06</t>
  </si>
  <si>
    <t>Mês 12</t>
  </si>
  <si>
    <t>Menor ou Igual a 81</t>
  </si>
  <si>
    <t>Média Acumulada</t>
  </si>
  <si>
    <t>Sanção:</t>
  </si>
  <si>
    <t>Fiscal Administrativo</t>
  </si>
  <si>
    <t>Gestor PR-6</t>
  </si>
  <si>
    <t>Responsável da Contratada</t>
  </si>
  <si>
    <t>Vespertino =&gt; segunda a sexta 12:12h as 22h</t>
  </si>
  <si>
    <r>
      <t xml:space="preserve">Esquadria Servente </t>
    </r>
    <r>
      <rPr>
        <vertAlign val="superscript"/>
        <sz val="9"/>
        <color theme="1"/>
        <rFont val="Spranq eco sans"/>
        <family val="2"/>
      </rPr>
      <t>(1)</t>
    </r>
  </si>
  <si>
    <r>
      <t xml:space="preserve">Esquadria Encarregado </t>
    </r>
    <r>
      <rPr>
        <vertAlign val="superscript"/>
        <sz val="9"/>
        <color theme="1"/>
        <rFont val="Spranq eco sans"/>
        <family val="2"/>
      </rPr>
      <t>(2)</t>
    </r>
  </si>
  <si>
    <r>
      <t>Esquadria Servente</t>
    </r>
    <r>
      <rPr>
        <vertAlign val="superscript"/>
        <sz val="9"/>
        <color theme="1"/>
        <rFont val="Spranq eco sans"/>
        <family val="2"/>
      </rPr>
      <t xml:space="preserve"> (3)</t>
    </r>
  </si>
  <si>
    <r>
      <t>Esquadria Encarregado</t>
    </r>
    <r>
      <rPr>
        <vertAlign val="superscript"/>
        <sz val="9"/>
        <color theme="1"/>
        <rFont val="Spranq eco sans"/>
        <family val="2"/>
      </rPr>
      <t xml:space="preserve"> (4)</t>
    </r>
  </si>
  <si>
    <t>(1)</t>
  </si>
  <si>
    <t>(2)</t>
  </si>
  <si>
    <t>(3)</t>
  </si>
  <si>
    <t>(4)</t>
  </si>
  <si>
    <t>Servente Lider R$/m2</t>
  </si>
  <si>
    <t xml:space="preserve">Serventes Com Insalubridade - Limpeza de Banheiro </t>
  </si>
  <si>
    <t>Número de serventes recebendo Gratificação de Liderança</t>
  </si>
  <si>
    <r>
      <t>O</t>
    </r>
    <r>
      <rPr>
        <b/>
        <sz val="8"/>
        <color theme="1"/>
        <rFont val="Spranq eco sans"/>
        <family val="2"/>
      </rPr>
      <t xml:space="preserve"> servente líder</t>
    </r>
    <r>
      <rPr>
        <sz val="8"/>
        <color theme="1"/>
        <rFont val="Spranq eco sans"/>
        <family val="2"/>
      </rPr>
      <t xml:space="preserve"> irá realizar todas as tarefas de um servente normal acrescida das tarefas relativas à liderança.  Mas seu quantitativo está incluido no total de serventes da Unidade.  Não representando um acrescimo na mão de obra.</t>
    </r>
  </si>
  <si>
    <t>Total de Serventes 44h de segunda a sexta</t>
  </si>
  <si>
    <t>Total Geral de Funcionários</t>
  </si>
  <si>
    <t xml:space="preserve"> Por Servente</t>
  </si>
  <si>
    <t xml:space="preserve">Insumo por Homem </t>
  </si>
  <si>
    <t>Homem R$/m2</t>
  </si>
  <si>
    <t>Valor estimado mensal:</t>
  </si>
  <si>
    <t>VALOR</t>
  </si>
  <si>
    <t>Servente Lider</t>
  </si>
  <si>
    <t>Total de Servente por Unidade</t>
  </si>
  <si>
    <t>Qtd Serventes Estimada Banheiro</t>
  </si>
  <si>
    <t xml:space="preserve">Piso da Categoria </t>
  </si>
  <si>
    <t>CONTROLE DE MATERIAIS DO (Unidade) - UFRJ</t>
  </si>
  <si>
    <t>(Unidade) - UFRJ</t>
  </si>
  <si>
    <r>
      <rPr>
        <sz val="8"/>
        <color rgb="FFFF0000"/>
        <rFont val="Spranq eco sans"/>
        <family val="2"/>
      </rPr>
      <t># A T E N Ç Ã O # -</t>
    </r>
    <r>
      <rPr>
        <sz val="8"/>
        <color theme="1"/>
        <rFont val="Spranq eco sans"/>
        <family val="2"/>
      </rPr>
      <t xml:space="preserve"> Como a limpeza de esquadrias é realizada somente de quinze em quinze dias -</t>
    </r>
    <r>
      <rPr>
        <b/>
        <sz val="8"/>
        <color theme="1"/>
        <rFont val="Spranq eco sans"/>
        <family val="2"/>
      </rPr>
      <t xml:space="preserve">                     O QUANTITATIVO  DE MÃO DE OBRA DESTINADA PARA LIMPEZA DE ESQUADRIA NÃO FAZ PARTE DO TOTAL ESTIMADO NO QUADRO.  ESTE SERVIÇO DEVE SER EXECUTADO POR EQUIPE FORA DO QUANTITATIVO MENSAL SOBRE DEDICAÇÃO EXCLUSIVA DE MÃO DE OBRA</t>
    </r>
  </si>
  <si>
    <t>Diurno =&gt; segunda  a sexta 6h as 15h  sábado 8h as 12h</t>
  </si>
  <si>
    <t>Vespertino =&gt; segunda a sexta 13h as 22h sábado 14h as 18h</t>
  </si>
  <si>
    <t>Piso  Profissional Servente (CBO 5143-20)</t>
  </si>
  <si>
    <t>Piso Profissional Encarregado (CBO 4101-05)</t>
  </si>
  <si>
    <t>insalubridade somente para área de banheiro / demais áreas somente com laudo</t>
  </si>
  <si>
    <t>Encarregado 44h Seg a Sex</t>
  </si>
  <si>
    <t>MEMORIAL DE CÁLCULO  - ENCARREGADO 44H SEG A SEX</t>
  </si>
  <si>
    <t>Encarregado - 44h seg a  sex - Diurno</t>
  </si>
  <si>
    <t>Servente com Insalubridade - 44h seg a sex - Diurno</t>
  </si>
  <si>
    <t>Servente 44h Seg a Sex c/ insalubridade</t>
  </si>
  <si>
    <t>MEMORIAL DE CÁLCULO  - SERVENTE C/ INSALUBRIDADE 44H SEG A SEX</t>
  </si>
  <si>
    <t>Total de Encarregados de segunda a sexta</t>
  </si>
  <si>
    <t>Plataforma Elevatória - 9m - Elétrica</t>
  </si>
  <si>
    <t xml:space="preserve">DISCO VERDE PARA ENCERADEIRA INDUSTRIAL </t>
  </si>
  <si>
    <t xml:space="preserve">DISCO BRANCO PARA ENCERADEIRA INDUSTRIAL </t>
  </si>
  <si>
    <t>Tipo</t>
  </si>
  <si>
    <r>
      <t>Afastamento Maternidade (acima de 120 dias)</t>
    </r>
    <r>
      <rPr>
        <vertAlign val="superscript"/>
        <sz val="10"/>
        <color theme="1"/>
        <rFont val="Spranq eco sans"/>
        <family val="2"/>
      </rPr>
      <t xml:space="preserve"> (1)</t>
    </r>
  </si>
  <si>
    <r>
      <rPr>
        <vertAlign val="superscript"/>
        <sz val="10"/>
        <color theme="1"/>
        <rFont val="Spranq eco sans"/>
        <family val="2"/>
      </rPr>
      <t xml:space="preserve">(1) </t>
    </r>
    <r>
      <rPr>
        <sz val="10"/>
        <color theme="1"/>
        <rFont val="Spranq eco sans"/>
        <family val="2"/>
      </rPr>
      <t>Somente preencher caso, por força de cadastro no Ministério do Trabalho, no programa "Empresa Cidadã", a licença maternidade for superior à 120 dias , considerar aqui somento o custo que superar o período de 120 dias.</t>
    </r>
  </si>
  <si>
    <t>Item</t>
  </si>
  <si>
    <t>Total de contratações CAGED período Jul 2019 a Dez 2019 - 24.200 contratações - 12.872 ( 53,19%) masculinas e 11.328 (46,81%) femininas - Consulta realizada em 09/03/2020</t>
  </si>
  <si>
    <t>Total de contratações CAGED período Jul 2019 a Dezl 2019 - 2.693 contratações - 1.544 ( 57,33%) masculinas e 1.149 (42,67%) femininas - Consulta realizada em 09/03/2020</t>
  </si>
  <si>
    <r>
      <t xml:space="preserve">Horários sugeridos - 44 horas semanais - 8:48 horas diárias com uma hora de almoço </t>
    </r>
    <r>
      <rPr>
        <vertAlign val="superscript"/>
        <sz val="8"/>
        <color theme="1"/>
        <rFont val="Spranq eco sans"/>
        <family val="2"/>
      </rPr>
      <t>(**)</t>
    </r>
  </si>
  <si>
    <t>(**) podendo apresentar variações conforme necessidade do serviço</t>
  </si>
  <si>
    <r>
      <rPr>
        <vertAlign val="superscript"/>
        <sz val="8"/>
        <color theme="1"/>
        <rFont val="Spranq eco sans"/>
        <family val="2"/>
      </rPr>
      <t>(*)</t>
    </r>
    <r>
      <rPr>
        <sz val="8"/>
        <color theme="1"/>
        <rFont val="Spranq eco sans"/>
        <family val="2"/>
      </rPr>
      <t xml:space="preserve"> A limpeza das áreas onde não foram alocadas mão de obra fixa, deve ser executada na mesma frequência das demais áreas mas havendo descolamento de mão de obra de outra área da mesma Unidade atendida.  Isto ocorre pelo fato da metragem da área à ser limpa ser inferior à produtividade estabelecida para o ambiente</t>
    </r>
  </si>
  <si>
    <t>Total de Serventes Lider 44h de segunda a sexta</t>
  </si>
  <si>
    <t>Base de Cálculo para Esquadrias Face Interna</t>
  </si>
  <si>
    <t>Base de Cálculo para Esquadrias Face Externa</t>
  </si>
  <si>
    <t xml:space="preserve">Diurno =&gt; segunda a sexta 6h as 15:48h </t>
  </si>
  <si>
    <t>Instrumento de Medição de Resultado (IMR) - CONTROLE DE ÁREA FÍSICA LIMPA</t>
  </si>
  <si>
    <t>MÊS / ANO</t>
  </si>
  <si>
    <t>CONTRATADO</t>
  </si>
  <si>
    <t>ÁREA LIMPA AFERIDA NO MÊS</t>
  </si>
  <si>
    <t>Valor Liberado</t>
  </si>
  <si>
    <t xml:space="preserve">ÁREA </t>
  </si>
  <si>
    <t>Carga Horária</t>
  </si>
  <si>
    <r>
      <t>M</t>
    </r>
    <r>
      <rPr>
        <vertAlign val="superscript"/>
        <sz val="11"/>
        <color theme="1"/>
        <rFont val="Spranq eco sans"/>
        <family val="2"/>
      </rPr>
      <t>2</t>
    </r>
  </si>
  <si>
    <r>
      <t>Valor m</t>
    </r>
    <r>
      <rPr>
        <vertAlign val="superscript"/>
        <sz val="11"/>
        <color theme="1"/>
        <rFont val="Spranq eco sans"/>
        <family val="2"/>
      </rPr>
      <t>2</t>
    </r>
  </si>
  <si>
    <t xml:space="preserve">Diurno </t>
  </si>
  <si>
    <t>44h Seg a Sex</t>
  </si>
  <si>
    <t>Esquadria</t>
  </si>
  <si>
    <t>OBS: Somente preencher as áreas em branco</t>
  </si>
  <si>
    <t>DIRETOR DA UNIDADE</t>
  </si>
  <si>
    <t>FISCAL DO CONTRATO</t>
  </si>
  <si>
    <t>Prédio do CCMN</t>
  </si>
  <si>
    <t>Luva para limpeza em borracha de látex natural, com revestimento interno, reforçada, com superfície externa antiderrapante. Deverá estar em conformidade com as normas da ABNT NBR 13.393 (EPI). (3 pares por mês)</t>
  </si>
  <si>
    <t xml:space="preserve">Cinto </t>
  </si>
  <si>
    <t>Lote</t>
  </si>
  <si>
    <r>
      <t>M</t>
    </r>
    <r>
      <rPr>
        <b/>
        <vertAlign val="superscript"/>
        <sz val="8"/>
        <color theme="0"/>
        <rFont val="Spranq eco sans"/>
        <family val="2"/>
      </rPr>
      <t>2</t>
    </r>
  </si>
  <si>
    <t>Produtividade</t>
  </si>
  <si>
    <t>Valor Anual Estimado</t>
  </si>
  <si>
    <t>VALOR ESTIMADO  LOTE I</t>
  </si>
  <si>
    <t>CATSER 00002403-1 - Prestação de Serviço de Limpeza e Conservação - Áreas Internas - 44 Horas Semanais Diurnas - Outra Produtividade</t>
  </si>
  <si>
    <t>CATSER 00002402-3 - Prestação de Serviço de Limpeza e Conservação - Outras Necessidades</t>
  </si>
  <si>
    <t>CATSER 00002411-2 - Prestação de Serviço de Limpeza e Conservação - Esquadrias Externas - Outras Necessidades - Outra Produtividade</t>
  </si>
  <si>
    <t xml:space="preserve">Valores </t>
  </si>
  <si>
    <t>Qtd</t>
  </si>
  <si>
    <t>Valor Mensal</t>
  </si>
  <si>
    <t>Valor Anual</t>
  </si>
  <si>
    <t>mês</t>
  </si>
  <si>
    <t>Total de Serventes 44h de segunda a sexta c\ insalubridade</t>
  </si>
  <si>
    <t>Cálculo do número estimado de funcionários - LOTE  I - seg a sex 44h</t>
  </si>
  <si>
    <t>Serviço de limpeza e conservação - LOTE I - UNIDADES MUNICÍPIO DE DUQUE DE CAXIAS</t>
  </si>
  <si>
    <t xml:space="preserve">Polo de Xerem </t>
  </si>
  <si>
    <t>Campus de Caxias</t>
  </si>
  <si>
    <t>LOTE I - UNIDADES DO MUNICIPIO DE DUQUE DE CAXIAS - UFRJ</t>
  </si>
  <si>
    <t>Benefício Social Familiar - Clá. Vigésima Oitava da CCT</t>
  </si>
  <si>
    <t xml:space="preserve">Contribuição Negocial Patronal  </t>
  </si>
  <si>
    <t>POLO XEREM</t>
  </si>
  <si>
    <t>CAMPUS CAXIAS</t>
  </si>
  <si>
    <t>Custo Total Contrato</t>
  </si>
  <si>
    <t>23079.221117/2020-79</t>
  </si>
  <si>
    <r>
      <t xml:space="preserve">IMPORTANTE </t>
    </r>
    <r>
      <rPr>
        <b/>
        <sz val="14"/>
        <color rgb="FFFF0000"/>
        <rFont val="Arial"/>
        <family val="2"/>
      </rPr>
      <t>↓</t>
    </r>
  </si>
  <si>
    <t xml:space="preserve">Seu preenchimento é de responsabilidade da Empresa que enviará a cotação </t>
  </si>
  <si>
    <t>Os itens marcados com a cor</t>
  </si>
  <si>
    <t xml:space="preserve"> em geral são os itens que devem ser preenchidos pela Empresa</t>
  </si>
  <si>
    <t>Caso a Empresa não concorde com o modelo de calculo apresentado, este poderá ser alterado.</t>
  </si>
  <si>
    <t>Esta alteração deve sempre ser feita de forma aberta, auditável e de clara compreensão.</t>
  </si>
  <si>
    <t>A Empresa deverá sempre demonstrar seus cálculos na aba correspondente a memória de cálculo do cargo.</t>
  </si>
  <si>
    <t>Empresa:</t>
  </si>
</sst>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7" formatCode="&quot;R$&quot;\ #,##0.00;\-&quot;R$&quot;\ #,##0.00"/>
    <numFmt numFmtId="8" formatCode="&quot;R$&quot;\ #,##0.00;[Red]\-&quot;R$&quot;\ #,##0.00"/>
    <numFmt numFmtId="44" formatCode="_-&quot;R$&quot;\ * #,##0.00_-;\-&quot;R$&quot;\ * #,##0.00_-;_-&quot;R$&quot;\ * &quot;-&quot;??_-;_-@_-"/>
    <numFmt numFmtId="43" formatCode="_-* #,##0.00_-;\-* #,##0.00_-;_-* &quot;-&quot;??_-;_-@_-"/>
    <numFmt numFmtId="164" formatCode="&quot;R$ &quot;#,##0.00_);\(&quot;R$ &quot;#,##0.00\)"/>
    <numFmt numFmtId="165" formatCode="_(&quot;R$ &quot;* #,##0.00_);_(&quot;R$ &quot;* \(#,##0.00\);_(&quot;R$ &quot;* &quot;-&quot;??_);_(@_)"/>
    <numFmt numFmtId="166" formatCode="&quot;R$ &quot;#,##0.00"/>
    <numFmt numFmtId="167" formatCode="#,##0.00000000"/>
    <numFmt numFmtId="168" formatCode="0.000000000"/>
    <numFmt numFmtId="169" formatCode="#,##0_ ;\-#,##0\ "/>
    <numFmt numFmtId="170" formatCode="#,###\ \ \ &quot; m²&quot;"/>
    <numFmt numFmtId="171" formatCode="0_ ;[Red]\-0\ "/>
    <numFmt numFmtId="172" formatCode="&quot; R$ &quot;* #,##0.00\ ;&quot; R$ &quot;* \(#,##0.00\);&quot; R$ &quot;* \-#\ ;@\ "/>
    <numFmt numFmtId="173" formatCode="#,###&quot; m²&quot;"/>
  </numFmts>
  <fonts count="72" x14ac:knownFonts="1">
    <font>
      <sz val="11"/>
      <color theme="1"/>
      <name val="Calibri"/>
      <family val="2"/>
      <scheme val="minor"/>
    </font>
    <font>
      <sz val="10"/>
      <color theme="1"/>
      <name val="Spranq eco sans"/>
      <family val="2"/>
    </font>
    <font>
      <sz val="10"/>
      <color theme="1"/>
      <name val="Spranq eco sans"/>
      <family val="2"/>
    </font>
    <font>
      <sz val="10"/>
      <color theme="1"/>
      <name val="Spranq eco sans"/>
      <family val="2"/>
    </font>
    <font>
      <sz val="10"/>
      <color theme="1"/>
      <name val="Spranq eco sans"/>
      <family val="2"/>
    </font>
    <font>
      <sz val="11"/>
      <color theme="1"/>
      <name val="Calibri"/>
      <family val="2"/>
      <scheme val="minor"/>
    </font>
    <font>
      <sz val="11"/>
      <color theme="1"/>
      <name val="Spranq eco sans"/>
      <family val="2"/>
    </font>
    <font>
      <sz val="10"/>
      <color rgb="FFFF0000"/>
      <name val="Spranq eco sans"/>
      <family val="2"/>
    </font>
    <font>
      <b/>
      <sz val="10"/>
      <color theme="0"/>
      <name val="Spranq eco sans"/>
      <family val="2"/>
    </font>
    <font>
      <sz val="8"/>
      <color theme="1"/>
      <name val="Spranq eco sans"/>
      <family val="2"/>
    </font>
    <font>
      <b/>
      <sz val="8"/>
      <name val="Spranq eco sans"/>
      <family val="2"/>
    </font>
    <font>
      <b/>
      <vertAlign val="superscript"/>
      <sz val="8"/>
      <name val="Spranq eco sans"/>
      <family val="2"/>
    </font>
    <font>
      <b/>
      <sz val="9"/>
      <name val="Spranq eco sans"/>
      <family val="2"/>
    </font>
    <font>
      <sz val="8.5"/>
      <name val="Spranq eco sans"/>
      <family val="2"/>
    </font>
    <font>
      <sz val="8"/>
      <name val="Spranq eco sans"/>
      <family val="2"/>
    </font>
    <font>
      <b/>
      <sz val="8.5"/>
      <name val="Spranq eco sans"/>
      <family val="2"/>
    </font>
    <font>
      <b/>
      <sz val="11"/>
      <color theme="1"/>
      <name val="Spranq eco sans"/>
      <family val="2"/>
    </font>
    <font>
      <sz val="9"/>
      <color theme="1"/>
      <name val="Spranq eco sans"/>
      <family val="2"/>
    </font>
    <font>
      <b/>
      <sz val="8"/>
      <color theme="1"/>
      <name val="Spranq eco sans"/>
      <family val="2"/>
    </font>
    <font>
      <b/>
      <sz val="8"/>
      <color rgb="FFFF0000"/>
      <name val="Spranq eco sans"/>
      <family val="2"/>
    </font>
    <font>
      <vertAlign val="superscript"/>
      <sz val="8"/>
      <color theme="1"/>
      <name val="Spranq eco sans"/>
      <family val="2"/>
    </font>
    <font>
      <b/>
      <sz val="8"/>
      <color theme="0"/>
      <name val="Spranq eco sans"/>
      <family val="2"/>
    </font>
    <font>
      <b/>
      <sz val="10"/>
      <color theme="1"/>
      <name val="Spranq eco sans"/>
      <family val="2"/>
    </font>
    <font>
      <i/>
      <sz val="10"/>
      <color theme="1"/>
      <name val="Spranq eco sans"/>
      <family val="2"/>
    </font>
    <font>
      <sz val="10"/>
      <name val="Spranq eco sans"/>
      <family val="2"/>
    </font>
    <font>
      <vertAlign val="superscript"/>
      <sz val="9"/>
      <color theme="1"/>
      <name val="Spranq eco sans"/>
      <family val="2"/>
    </font>
    <font>
      <vertAlign val="superscript"/>
      <sz val="10"/>
      <color theme="1"/>
      <name val="Spranq eco sans"/>
      <family val="2"/>
    </font>
    <font>
      <sz val="8"/>
      <color rgb="FFFF0000"/>
      <name val="Spranq eco sans"/>
      <family val="2"/>
    </font>
    <font>
      <b/>
      <sz val="8"/>
      <color theme="0" tint="-4.9989318521683403E-2"/>
      <name val="Spranq eco sans"/>
      <family val="2"/>
    </font>
    <font>
      <b/>
      <sz val="12"/>
      <color rgb="FFFF0000"/>
      <name val="Spranq eco sans"/>
      <family val="2"/>
    </font>
    <font>
      <sz val="10"/>
      <name val="Arial"/>
      <family val="2"/>
    </font>
    <font>
      <sz val="9"/>
      <name val="Spranq eco sans"/>
      <family val="2"/>
    </font>
    <font>
      <b/>
      <sz val="12"/>
      <name val="Spranq eco sans"/>
      <family val="2"/>
    </font>
    <font>
      <b/>
      <sz val="10"/>
      <name val="Spranq eco sans"/>
      <family val="2"/>
    </font>
    <font>
      <sz val="9"/>
      <color indexed="8"/>
      <name val="Spranq eco sans"/>
      <family val="2"/>
    </font>
    <font>
      <b/>
      <u/>
      <sz val="9"/>
      <color indexed="8"/>
      <name val="Spranq eco sans"/>
      <family val="2"/>
    </font>
    <font>
      <b/>
      <sz val="9"/>
      <color indexed="8"/>
      <name val="Spranq eco sans"/>
      <family val="2"/>
    </font>
    <font>
      <b/>
      <sz val="7"/>
      <color indexed="8"/>
      <name val="Spranq eco sans"/>
      <family val="2"/>
    </font>
    <font>
      <sz val="9"/>
      <color theme="0"/>
      <name val="Spranq eco sans"/>
      <family val="2"/>
    </font>
    <font>
      <sz val="14"/>
      <color indexed="8"/>
      <name val="Spranq eco sans"/>
      <family val="2"/>
    </font>
    <font>
      <b/>
      <sz val="20"/>
      <color indexed="8"/>
      <name val="Spranq eco sans"/>
      <family val="2"/>
    </font>
    <font>
      <sz val="10"/>
      <color indexed="10"/>
      <name val="Arial"/>
      <family val="2"/>
    </font>
    <font>
      <i/>
      <sz val="9"/>
      <color theme="1"/>
      <name val="Spranq eco sans"/>
      <family val="2"/>
    </font>
    <font>
      <i/>
      <vertAlign val="superscript"/>
      <sz val="9"/>
      <color indexed="8"/>
      <name val="Spranq eco sans"/>
      <family val="2"/>
    </font>
    <font>
      <i/>
      <sz val="9"/>
      <color indexed="8"/>
      <name val="Spranq eco sans"/>
      <family val="2"/>
    </font>
    <font>
      <b/>
      <sz val="7"/>
      <color theme="1"/>
      <name val="Spranq eco sans"/>
      <family val="2"/>
    </font>
    <font>
      <sz val="7"/>
      <color indexed="8"/>
      <name val="Spranq eco sans"/>
      <family val="2"/>
    </font>
    <font>
      <sz val="7"/>
      <color theme="1"/>
      <name val="Spranq eco sans"/>
      <family val="2"/>
    </font>
    <font>
      <vertAlign val="superscript"/>
      <sz val="9"/>
      <color indexed="8"/>
      <name val="Spranq eco sans"/>
      <family val="2"/>
    </font>
    <font>
      <b/>
      <i/>
      <sz val="9"/>
      <color theme="1"/>
      <name val="Spranq eco sans"/>
      <family val="2"/>
    </font>
    <font>
      <sz val="6"/>
      <color theme="1"/>
      <name val="Spranq eco sans"/>
      <family val="2"/>
    </font>
    <font>
      <b/>
      <sz val="9"/>
      <color theme="1"/>
      <name val="Spranq eco sans"/>
      <family val="2"/>
    </font>
    <font>
      <sz val="8"/>
      <color theme="0"/>
      <name val="Spranq eco sans"/>
      <family val="2"/>
    </font>
    <font>
      <sz val="20"/>
      <color theme="1"/>
      <name val="Spranq eco sans"/>
      <family val="2"/>
    </font>
    <font>
      <sz val="15"/>
      <name val="Arial"/>
      <family val="2"/>
    </font>
    <font>
      <i/>
      <sz val="10"/>
      <name val="Arial"/>
      <family val="2"/>
    </font>
    <font>
      <sz val="8"/>
      <name val="Arial"/>
      <family val="2"/>
    </font>
    <font>
      <b/>
      <sz val="10"/>
      <color indexed="9"/>
      <name val="Arial"/>
      <family val="2"/>
    </font>
    <font>
      <sz val="10"/>
      <color indexed="9"/>
      <name val="Arial"/>
      <family val="2"/>
    </font>
    <font>
      <sz val="8"/>
      <color rgb="FF000000"/>
      <name val="Spranq eco sans"/>
      <family val="2"/>
    </font>
    <font>
      <sz val="16"/>
      <color theme="1"/>
      <name val="Spranq eco sans"/>
      <family val="2"/>
    </font>
    <font>
      <b/>
      <i/>
      <sz val="8"/>
      <color rgb="FFFF0000"/>
      <name val="Spranq eco sans"/>
      <family val="2"/>
    </font>
    <font>
      <b/>
      <sz val="12"/>
      <color theme="1"/>
      <name val="Spranq eco sans"/>
      <family val="2"/>
    </font>
    <font>
      <sz val="12"/>
      <name val="Spranq eco sans"/>
      <family val="2"/>
    </font>
    <font>
      <b/>
      <sz val="6"/>
      <color theme="0"/>
      <name val="Spranq eco sans"/>
      <family val="2"/>
    </font>
    <font>
      <sz val="11"/>
      <color rgb="FFFF0000"/>
      <name val="Spranq eco sans"/>
      <family val="2"/>
    </font>
    <font>
      <sz val="8"/>
      <color indexed="8"/>
      <name val="Spranq eco sans"/>
      <family val="2"/>
    </font>
    <font>
      <vertAlign val="superscript"/>
      <sz val="11"/>
      <color theme="1"/>
      <name val="Spranq eco sans"/>
      <family val="2"/>
    </font>
    <font>
      <b/>
      <vertAlign val="superscript"/>
      <sz val="8"/>
      <color theme="0"/>
      <name val="Spranq eco sans"/>
      <family val="2"/>
    </font>
    <font>
      <b/>
      <sz val="14"/>
      <color rgb="FFFF0000"/>
      <name val="Spranq eco sans"/>
      <family val="2"/>
    </font>
    <font>
      <b/>
      <sz val="14"/>
      <color rgb="FFFF0000"/>
      <name val="Arial"/>
      <family val="2"/>
    </font>
    <font>
      <sz val="10"/>
      <color rgb="FF000000"/>
      <name val="Spranq eco sans"/>
      <family val="2"/>
    </font>
  </fonts>
  <fills count="26">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0" tint="-0.249977111117893"/>
        <bgColor indexed="64"/>
      </patternFill>
    </fill>
    <fill>
      <patternFill patternType="solid">
        <fgColor theme="1" tint="0.34998626667073579"/>
        <bgColor indexed="64"/>
      </patternFill>
    </fill>
    <fill>
      <patternFill patternType="solid">
        <fgColor theme="0"/>
        <bgColor indexed="64"/>
      </patternFill>
    </fill>
    <fill>
      <patternFill patternType="solid">
        <fgColor theme="7" tint="0.59999389629810485"/>
        <bgColor indexed="64"/>
      </patternFill>
    </fill>
    <fill>
      <patternFill patternType="solid">
        <fgColor theme="0" tint="-0.34998626667073579"/>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0" tint="-0.499984740745262"/>
        <bgColor indexed="64"/>
      </patternFill>
    </fill>
    <fill>
      <patternFill patternType="solid">
        <fgColor theme="1" tint="4.9989318521683403E-2"/>
        <bgColor indexed="64"/>
      </patternFill>
    </fill>
    <fill>
      <patternFill patternType="solid">
        <fgColor theme="4" tint="0.59999389629810485"/>
        <bgColor indexed="64"/>
      </patternFill>
    </fill>
    <fill>
      <patternFill patternType="solid">
        <fgColor theme="3" tint="0.79998168889431442"/>
        <bgColor indexed="64"/>
      </patternFill>
    </fill>
    <fill>
      <patternFill patternType="solid">
        <fgColor theme="9" tint="-0.249977111117893"/>
        <bgColor indexed="64"/>
      </patternFill>
    </fill>
    <fill>
      <patternFill patternType="solid">
        <fgColor theme="3" tint="0.39997558519241921"/>
        <bgColor indexed="64"/>
      </patternFill>
    </fill>
    <fill>
      <patternFill patternType="solid">
        <fgColor theme="4" tint="0.79998168889431442"/>
        <bgColor indexed="64"/>
      </patternFill>
    </fill>
    <fill>
      <patternFill patternType="solid">
        <fgColor theme="4" tint="-0.499984740745262"/>
        <bgColor indexed="64"/>
      </patternFill>
    </fill>
    <fill>
      <patternFill patternType="solid">
        <fgColor theme="0" tint="-0.14996795556505021"/>
        <bgColor indexed="64"/>
      </patternFill>
    </fill>
    <fill>
      <patternFill patternType="solid">
        <fgColor indexed="8"/>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499984740745262"/>
        <bgColor indexed="64"/>
      </patternFill>
    </fill>
    <fill>
      <patternFill patternType="solid">
        <fgColor theme="9" tint="0.79998168889431442"/>
        <bgColor indexed="64"/>
      </patternFill>
    </fill>
    <fill>
      <patternFill patternType="solid">
        <fgColor theme="6" tint="0.79998168889431442"/>
        <bgColor indexed="64"/>
      </patternFill>
    </fill>
  </fills>
  <borders count="78">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medium">
        <color indexed="64"/>
      </top>
      <bottom/>
      <diagonal/>
    </border>
    <border>
      <left style="medium">
        <color indexed="64"/>
      </left>
      <right/>
      <top/>
      <bottom/>
      <diagonal/>
    </border>
    <border>
      <left/>
      <right style="medium">
        <color indexed="64"/>
      </right>
      <top/>
      <bottom style="medium">
        <color indexed="64"/>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right style="medium">
        <color indexed="64"/>
      </right>
      <top/>
      <bottom/>
      <diagonal/>
    </border>
    <border>
      <left/>
      <right style="thin">
        <color indexed="64"/>
      </right>
      <top style="thin">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right style="medium">
        <color indexed="64"/>
      </right>
      <top style="thin">
        <color indexed="64"/>
      </top>
      <bottom/>
      <diagonal/>
    </border>
    <border>
      <left/>
      <right/>
      <top/>
      <bottom style="medium">
        <color indexed="64"/>
      </bottom>
      <diagonal/>
    </border>
    <border>
      <left style="medium">
        <color indexed="64"/>
      </left>
      <right/>
      <top style="medium">
        <color indexed="64"/>
      </top>
      <bottom style="thin">
        <color indexed="64"/>
      </bottom>
      <diagonal/>
    </border>
    <border>
      <left style="thin">
        <color indexed="64"/>
      </left>
      <right style="medium">
        <color indexed="64"/>
      </right>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medium">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s>
  <cellStyleXfs count="5">
    <xf numFmtId="0" fontId="0" fillId="0" borderId="0"/>
    <xf numFmtId="165" fontId="5" fillId="0" borderId="0" applyFont="0" applyFill="0" applyBorder="0" applyAlignment="0" applyProtection="0"/>
    <xf numFmtId="9" fontId="5" fillId="0" borderId="0" applyFont="0" applyFill="0" applyBorder="0" applyAlignment="0" applyProtection="0"/>
    <xf numFmtId="165" fontId="30" fillId="0" borderId="0" applyFont="0" applyFill="0" applyBorder="0" applyAlignment="0" applyProtection="0"/>
    <xf numFmtId="0" fontId="30" fillId="0" borderId="0"/>
  </cellStyleXfs>
  <cellXfs count="1145">
    <xf numFmtId="0" fontId="0" fillId="0" borderId="0" xfId="0"/>
    <xf numFmtId="0" fontId="6" fillId="0" borderId="0" xfId="0" applyFont="1"/>
    <xf numFmtId="0" fontId="9" fillId="0" borderId="4" xfId="0" applyFont="1" applyBorder="1" applyAlignment="1">
      <alignment horizontal="justify" vertical="top" wrapText="1"/>
    </xf>
    <xf numFmtId="165" fontId="9" fillId="0" borderId="4" xfId="1" applyFont="1" applyBorder="1"/>
    <xf numFmtId="0" fontId="9" fillId="0" borderId="4" xfId="0" applyFont="1" applyBorder="1" applyAlignment="1">
      <alignment horizontal="center" vertical="top" wrapText="1"/>
    </xf>
    <xf numFmtId="165" fontId="9" fillId="0" borderId="4" xfId="1" applyFont="1" applyFill="1" applyBorder="1" applyAlignment="1">
      <alignment horizontal="center" vertical="top" wrapText="1"/>
    </xf>
    <xf numFmtId="0" fontId="9" fillId="0" borderId="4" xfId="0" applyFont="1" applyBorder="1" applyAlignment="1">
      <alignment vertical="top" wrapText="1"/>
    </xf>
    <xf numFmtId="0" fontId="9" fillId="0" borderId="0" xfId="0" applyFont="1"/>
    <xf numFmtId="165" fontId="9" fillId="0" borderId="0" xfId="1" applyFont="1"/>
    <xf numFmtId="0" fontId="12" fillId="0" borderId="0" xfId="0" applyFont="1" applyFill="1" applyBorder="1" applyAlignment="1">
      <alignment vertical="center" wrapText="1"/>
    </xf>
    <xf numFmtId="0" fontId="14" fillId="0" borderId="0" xfId="0" applyFont="1" applyFill="1" applyBorder="1" applyAlignment="1">
      <alignment vertical="center" wrapText="1"/>
    </xf>
    <xf numFmtId="0" fontId="10" fillId="0" borderId="0" xfId="0" applyFont="1" applyFill="1" applyBorder="1" applyAlignment="1">
      <alignment vertical="center" wrapText="1"/>
    </xf>
    <xf numFmtId="0" fontId="15" fillId="0" borderId="0" xfId="0" applyFont="1" applyFill="1" applyBorder="1" applyAlignment="1">
      <alignment horizontal="center" wrapText="1"/>
    </xf>
    <xf numFmtId="165" fontId="10" fillId="0" borderId="0" xfId="1" applyFont="1" applyFill="1" applyBorder="1" applyAlignment="1">
      <alignment horizontal="center" wrapText="1"/>
    </xf>
    <xf numFmtId="166" fontId="14" fillId="0" borderId="0" xfId="1" applyNumberFormat="1" applyFont="1" applyFill="1" applyBorder="1"/>
    <xf numFmtId="3" fontId="14" fillId="0" borderId="4" xfId="0" applyNumberFormat="1" applyFont="1" applyBorder="1"/>
    <xf numFmtId="165" fontId="16" fillId="0" borderId="0" xfId="1" applyFont="1" applyFill="1" applyBorder="1"/>
    <xf numFmtId="3" fontId="16" fillId="0" borderId="0" xfId="1" applyNumberFormat="1" applyFont="1" applyFill="1" applyBorder="1"/>
    <xf numFmtId="0" fontId="6" fillId="0" borderId="0" xfId="0" applyFont="1" applyBorder="1"/>
    <xf numFmtId="0" fontId="9" fillId="0" borderId="0" xfId="0" applyFont="1" applyFill="1"/>
    <xf numFmtId="0" fontId="6" fillId="0" borderId="0" xfId="0" applyFont="1" applyFill="1" applyBorder="1"/>
    <xf numFmtId="166" fontId="14" fillId="0" borderId="0" xfId="0" applyNumberFormat="1" applyFont="1" applyFill="1" applyBorder="1" applyAlignment="1"/>
    <xf numFmtId="0" fontId="14" fillId="0" borderId="0" xfId="0" applyFont="1" applyBorder="1"/>
    <xf numFmtId="0" fontId="6" fillId="0" borderId="0" xfId="0" applyFont="1" applyAlignment="1">
      <alignment wrapText="1"/>
    </xf>
    <xf numFmtId="3" fontId="14" fillId="0" borderId="0" xfId="0" applyNumberFormat="1" applyFont="1" applyFill="1" applyBorder="1" applyAlignment="1">
      <alignment horizontal="right"/>
    </xf>
    <xf numFmtId="0" fontId="9" fillId="0" borderId="0" xfId="0" applyFont="1" applyBorder="1"/>
    <xf numFmtId="3" fontId="14" fillId="0" borderId="0" xfId="0" applyNumberFormat="1" applyFont="1" applyBorder="1"/>
    <xf numFmtId="0" fontId="17" fillId="0" borderId="21" xfId="0" applyFont="1" applyBorder="1" applyAlignment="1">
      <alignment horizontal="right"/>
    </xf>
    <xf numFmtId="0" fontId="17" fillId="0" borderId="8" xfId="0" applyFont="1" applyBorder="1"/>
    <xf numFmtId="0" fontId="17" fillId="0" borderId="23" xfId="0" applyFont="1" applyBorder="1" applyAlignment="1">
      <alignment horizontal="right"/>
    </xf>
    <xf numFmtId="0" fontId="14" fillId="0" borderId="4" xfId="0" applyFont="1" applyBorder="1" applyAlignment="1">
      <alignment horizontal="right"/>
    </xf>
    <xf numFmtId="0" fontId="14" fillId="0" borderId="13" xfId="0" applyFont="1" applyBorder="1" applyAlignment="1">
      <alignment horizontal="right"/>
    </xf>
    <xf numFmtId="0" fontId="14" fillId="0" borderId="0" xfId="0" applyFont="1"/>
    <xf numFmtId="0" fontId="9" fillId="0" borderId="14" xfId="0" applyFont="1" applyBorder="1"/>
    <xf numFmtId="165" fontId="18" fillId="0" borderId="0" xfId="1" applyFont="1" applyFill="1" applyBorder="1"/>
    <xf numFmtId="165" fontId="9" fillId="0" borderId="0" xfId="1" applyFont="1" applyBorder="1"/>
    <xf numFmtId="4" fontId="9" fillId="0" borderId="4" xfId="0" applyNumberFormat="1" applyFont="1" applyBorder="1"/>
    <xf numFmtId="3" fontId="9" fillId="0" borderId="4" xfId="0" applyNumberFormat="1" applyFont="1" applyBorder="1"/>
    <xf numFmtId="0" fontId="9" fillId="0" borderId="4" xfId="0" applyFont="1" applyBorder="1"/>
    <xf numFmtId="165" fontId="9" fillId="0" borderId="4" xfId="1" quotePrefix="1" applyNumberFormat="1" applyFont="1" applyBorder="1"/>
    <xf numFmtId="165" fontId="9" fillId="0" borderId="4" xfId="0" applyNumberFormat="1" applyFont="1" applyBorder="1"/>
    <xf numFmtId="9" fontId="9" fillId="0" borderId="4" xfId="2" applyFont="1" applyBorder="1"/>
    <xf numFmtId="0" fontId="14" fillId="0" borderId="0" xfId="0" applyFont="1" applyBorder="1" applyAlignment="1">
      <alignment wrapText="1"/>
    </xf>
    <xf numFmtId="166" fontId="14" fillId="0" borderId="0" xfId="0" applyNumberFormat="1" applyFont="1" applyBorder="1" applyAlignment="1">
      <alignment horizontal="center" wrapText="1"/>
    </xf>
    <xf numFmtId="166" fontId="14" fillId="0" borderId="0" xfId="0" applyNumberFormat="1" applyFont="1" applyBorder="1" applyAlignment="1">
      <alignment wrapText="1"/>
    </xf>
    <xf numFmtId="0" fontId="13" fillId="0" borderId="4" xfId="0" applyFont="1" applyFill="1" applyBorder="1" applyAlignment="1">
      <alignment horizontal="right" wrapText="1"/>
    </xf>
    <xf numFmtId="0" fontId="13" fillId="0" borderId="4" xfId="0" applyFont="1" applyBorder="1" applyAlignment="1">
      <alignment horizontal="right"/>
    </xf>
    <xf numFmtId="0" fontId="9" fillId="0" borderId="35" xfId="0" applyFont="1" applyBorder="1"/>
    <xf numFmtId="0" fontId="9" fillId="0" borderId="27" xfId="0" applyFont="1" applyBorder="1"/>
    <xf numFmtId="0" fontId="9" fillId="0" borderId="36" xfId="0" applyFont="1" applyBorder="1"/>
    <xf numFmtId="0" fontId="9" fillId="0" borderId="9" xfId="0" applyFont="1" applyBorder="1"/>
    <xf numFmtId="0" fontId="14" fillId="6" borderId="21" xfId="0" applyFont="1" applyFill="1" applyBorder="1" applyAlignment="1">
      <alignment horizontal="left"/>
    </xf>
    <xf numFmtId="0" fontId="14" fillId="6" borderId="4" xfId="0" applyFont="1" applyFill="1" applyBorder="1" applyAlignment="1">
      <alignment horizontal="left"/>
    </xf>
    <xf numFmtId="166" fontId="9" fillId="0" borderId="0" xfId="0" applyNumberFormat="1" applyFont="1"/>
    <xf numFmtId="0" fontId="6" fillId="0" borderId="0" xfId="0" applyFont="1" applyFill="1" applyBorder="1" applyAlignment="1">
      <alignment vertical="top" wrapText="1"/>
    </xf>
    <xf numFmtId="3" fontId="14" fillId="0" borderId="0" xfId="0" applyNumberFormat="1" applyFont="1" applyBorder="1" applyAlignment="1">
      <alignment horizontal="right"/>
    </xf>
    <xf numFmtId="0" fontId="17" fillId="0" borderId="8" xfId="0" applyFont="1" applyBorder="1" applyAlignment="1">
      <alignment horizontal="right"/>
    </xf>
    <xf numFmtId="0" fontId="20" fillId="0" borderId="0" xfId="0" applyFont="1"/>
    <xf numFmtId="4" fontId="9" fillId="0" borderId="4" xfId="0" applyNumberFormat="1" applyFont="1" applyBorder="1" applyAlignment="1">
      <alignment horizontal="center" vertical="center"/>
    </xf>
    <xf numFmtId="167" fontId="14" fillId="0" borderId="22" xfId="0" applyNumberFormat="1" applyFont="1" applyFill="1" applyBorder="1" applyAlignment="1">
      <alignment horizontal="right" wrapText="1"/>
    </xf>
    <xf numFmtId="0" fontId="14" fillId="0" borderId="28" xfId="0" applyFont="1" applyBorder="1" applyAlignment="1">
      <alignment horizontal="right"/>
    </xf>
    <xf numFmtId="0" fontId="14" fillId="0" borderId="4" xfId="0" applyFont="1" applyBorder="1" applyAlignment="1">
      <alignment horizontal="left"/>
    </xf>
    <xf numFmtId="3" fontId="9" fillId="0" borderId="0" xfId="0" applyNumberFormat="1" applyFont="1" applyBorder="1"/>
    <xf numFmtId="0" fontId="22" fillId="0" borderId="0" xfId="0" applyFont="1" applyFill="1" applyBorder="1" applyAlignment="1"/>
    <xf numFmtId="0" fontId="7" fillId="0" borderId="0" xfId="0" applyFont="1" applyFill="1" applyAlignment="1">
      <alignment horizontal="center" vertical="center" wrapText="1"/>
    </xf>
    <xf numFmtId="0" fontId="22" fillId="4" borderId="4" xfId="0" applyFont="1" applyFill="1" applyBorder="1" applyAlignment="1">
      <alignment horizontal="center" vertical="center"/>
    </xf>
    <xf numFmtId="44" fontId="22" fillId="4" borderId="4" xfId="1" applyNumberFormat="1" applyFont="1" applyFill="1" applyBorder="1"/>
    <xf numFmtId="0" fontId="22" fillId="4" borderId="6" xfId="0" applyFont="1" applyFill="1" applyBorder="1"/>
    <xf numFmtId="0" fontId="22" fillId="4" borderId="4" xfId="0" applyFont="1" applyFill="1" applyBorder="1" applyAlignment="1">
      <alignment vertical="center"/>
    </xf>
    <xf numFmtId="0" fontId="22" fillId="4" borderId="41" xfId="0" applyFont="1" applyFill="1" applyBorder="1" applyAlignment="1">
      <alignment horizontal="center" vertical="center"/>
    </xf>
    <xf numFmtId="0" fontId="22" fillId="4" borderId="6" xfId="0" applyFont="1" applyFill="1" applyBorder="1" applyAlignment="1">
      <alignment horizontal="center" vertical="center"/>
    </xf>
    <xf numFmtId="0" fontId="23" fillId="9" borderId="4" xfId="0" applyFont="1" applyFill="1" applyBorder="1" applyAlignment="1">
      <alignment horizontal="left" vertical="center"/>
    </xf>
    <xf numFmtId="0" fontId="23" fillId="0" borderId="4" xfId="0" applyFont="1" applyBorder="1"/>
    <xf numFmtId="10" fontId="23" fillId="0" borderId="4" xfId="2" applyNumberFormat="1" applyFont="1" applyFill="1" applyBorder="1"/>
    <xf numFmtId="44" fontId="23" fillId="0" borderId="4" xfId="1" applyNumberFormat="1" applyFont="1" applyBorder="1"/>
    <xf numFmtId="0" fontId="22" fillId="4" borderId="6" xfId="0" applyFont="1" applyFill="1" applyBorder="1" applyAlignment="1">
      <alignment vertical="center"/>
    </xf>
    <xf numFmtId="10" fontId="22" fillId="4" borderId="4" xfId="2" applyNumberFormat="1" applyFont="1" applyFill="1" applyBorder="1" applyAlignment="1">
      <alignment horizontal="left" vertical="center"/>
    </xf>
    <xf numFmtId="44" fontId="22" fillId="4" borderId="4" xfId="1" applyNumberFormat="1" applyFont="1" applyFill="1" applyBorder="1" applyAlignment="1">
      <alignment horizontal="left"/>
    </xf>
    <xf numFmtId="10" fontId="22" fillId="4" borderId="4" xfId="2" applyNumberFormat="1" applyFont="1" applyFill="1" applyBorder="1" applyAlignment="1">
      <alignment vertical="center"/>
    </xf>
    <xf numFmtId="8" fontId="22" fillId="4" borderId="4" xfId="1" applyNumberFormat="1" applyFont="1" applyFill="1" applyBorder="1"/>
    <xf numFmtId="0" fontId="22" fillId="8" borderId="4" xfId="0" applyFont="1" applyFill="1" applyBorder="1"/>
    <xf numFmtId="0" fontId="22" fillId="8" borderId="4" xfId="0" applyFont="1" applyFill="1" applyBorder="1" applyAlignment="1">
      <alignment horizontal="center" vertical="center"/>
    </xf>
    <xf numFmtId="44" fontId="22" fillId="8" borderId="4" xfId="1" applyNumberFormat="1" applyFont="1" applyFill="1" applyBorder="1" applyAlignment="1">
      <alignment horizontal="center" vertical="center"/>
    </xf>
    <xf numFmtId="0" fontId="22" fillId="4" borderId="4" xfId="0" applyFont="1" applyFill="1" applyBorder="1"/>
    <xf numFmtId="44" fontId="22" fillId="4" borderId="4" xfId="0" applyNumberFormat="1" applyFont="1" applyFill="1" applyBorder="1"/>
    <xf numFmtId="44" fontId="22" fillId="10" borderId="4" xfId="1" applyNumberFormat="1" applyFont="1" applyFill="1" applyBorder="1"/>
    <xf numFmtId="44" fontId="22" fillId="8" borderId="4" xfId="0" applyNumberFormat="1" applyFont="1" applyFill="1" applyBorder="1"/>
    <xf numFmtId="44" fontId="22" fillId="10" borderId="4" xfId="0" applyNumberFormat="1" applyFont="1" applyFill="1" applyBorder="1" applyAlignment="1">
      <alignment horizontal="left" vertical="center"/>
    </xf>
    <xf numFmtId="0" fontId="22" fillId="0" borderId="0" xfId="0" applyFont="1" applyAlignment="1">
      <alignment horizontal="left" vertical="center"/>
    </xf>
    <xf numFmtId="10" fontId="22" fillId="4" borderId="13" xfId="0" applyNumberFormat="1" applyFont="1" applyFill="1" applyBorder="1" applyAlignment="1">
      <alignment vertical="center"/>
    </xf>
    <xf numFmtId="44" fontId="22" fillId="0" borderId="4" xfId="1" applyNumberFormat="1" applyFont="1" applyBorder="1"/>
    <xf numFmtId="44" fontId="8" fillId="12" borderId="4" xfId="0" applyNumberFormat="1" applyFont="1" applyFill="1" applyBorder="1"/>
    <xf numFmtId="44" fontId="22" fillId="8" borderId="4" xfId="1" applyNumberFormat="1" applyFont="1" applyFill="1" applyBorder="1"/>
    <xf numFmtId="0" fontId="23" fillId="0" borderId="4" xfId="0" applyFont="1" applyFill="1" applyBorder="1"/>
    <xf numFmtId="44" fontId="23" fillId="0" borderId="4" xfId="0" applyNumberFormat="1" applyFont="1" applyBorder="1"/>
    <xf numFmtId="44" fontId="22" fillId="10" borderId="4" xfId="0" applyNumberFormat="1" applyFont="1" applyFill="1" applyBorder="1"/>
    <xf numFmtId="0" fontId="9" fillId="0" borderId="11" xfId="0" applyFont="1" applyBorder="1" applyAlignment="1">
      <alignment horizontal="left"/>
    </xf>
    <xf numFmtId="0" fontId="9" fillId="0" borderId="13" xfId="0" applyFont="1" applyBorder="1" applyAlignment="1">
      <alignment horizontal="left"/>
    </xf>
    <xf numFmtId="0" fontId="9" fillId="0" borderId="0" xfId="0" applyFont="1" applyAlignment="1">
      <alignment horizontal="center"/>
    </xf>
    <xf numFmtId="0" fontId="9" fillId="0" borderId="0" xfId="0" applyFont="1" applyAlignment="1">
      <alignment horizontal="left" vertical="center" wrapText="1"/>
    </xf>
    <xf numFmtId="0" fontId="9" fillId="0" borderId="0" xfId="0" applyFont="1" applyAlignment="1">
      <alignment vertical="center" wrapText="1"/>
    </xf>
    <xf numFmtId="170" fontId="14" fillId="0" borderId="4" xfId="0" applyNumberFormat="1" applyFont="1" applyFill="1" applyBorder="1" applyAlignment="1">
      <alignment horizontal="right" wrapText="1"/>
    </xf>
    <xf numFmtId="170" fontId="14" fillId="0" borderId="4" xfId="0" applyNumberFormat="1" applyFont="1" applyBorder="1" applyAlignment="1">
      <alignment horizontal="right"/>
    </xf>
    <xf numFmtId="170" fontId="14" fillId="0" borderId="24" xfId="0" applyNumberFormat="1" applyFont="1" applyFill="1" applyBorder="1" applyAlignment="1">
      <alignment horizontal="right"/>
    </xf>
    <xf numFmtId="3" fontId="9" fillId="0" borderId="0" xfId="0" applyNumberFormat="1" applyFont="1"/>
    <xf numFmtId="0" fontId="9" fillId="0" borderId="0" xfId="0" applyFont="1" applyAlignment="1">
      <alignment horizontal="left" vertical="center" wrapText="1"/>
    </xf>
    <xf numFmtId="0" fontId="9" fillId="0" borderId="0" xfId="0" applyFont="1" applyBorder="1" applyAlignment="1">
      <alignment vertical="center"/>
    </xf>
    <xf numFmtId="3" fontId="14" fillId="0" borderId="13" xfId="0" applyNumberFormat="1" applyFont="1" applyFill="1" applyBorder="1" applyAlignment="1">
      <alignment horizontal="right"/>
    </xf>
    <xf numFmtId="165" fontId="9" fillId="17" borderId="18" xfId="1" applyFont="1" applyFill="1" applyBorder="1"/>
    <xf numFmtId="165" fontId="9" fillId="17" borderId="20" xfId="1" applyFont="1" applyFill="1" applyBorder="1"/>
    <xf numFmtId="165" fontId="9" fillId="17" borderId="21" xfId="1" applyFont="1" applyFill="1" applyBorder="1"/>
    <xf numFmtId="165" fontId="9" fillId="17" borderId="22" xfId="1" applyFont="1" applyFill="1" applyBorder="1"/>
    <xf numFmtId="165" fontId="9" fillId="13" borderId="21" xfId="1" applyFont="1" applyFill="1" applyBorder="1"/>
    <xf numFmtId="165" fontId="9" fillId="13" borderId="22" xfId="1" applyFont="1" applyFill="1" applyBorder="1"/>
    <xf numFmtId="165" fontId="9" fillId="17" borderId="23" xfId="1" applyFont="1" applyFill="1" applyBorder="1"/>
    <xf numFmtId="165" fontId="9" fillId="17" borderId="25" xfId="1" applyFont="1" applyFill="1" applyBorder="1"/>
    <xf numFmtId="165" fontId="9" fillId="13" borderId="18" xfId="1" applyFont="1" applyFill="1" applyBorder="1"/>
    <xf numFmtId="165" fontId="9" fillId="13" borderId="20" xfId="1" applyFont="1" applyFill="1" applyBorder="1"/>
    <xf numFmtId="165" fontId="9" fillId="13" borderId="23" xfId="1" applyFont="1" applyFill="1" applyBorder="1"/>
    <xf numFmtId="165" fontId="9" fillId="13" borderId="25" xfId="1" applyFont="1" applyFill="1" applyBorder="1"/>
    <xf numFmtId="165" fontId="21" fillId="18" borderId="55" xfId="1" applyFont="1" applyFill="1" applyBorder="1"/>
    <xf numFmtId="165" fontId="21" fillId="18" borderId="45" xfId="1" applyFont="1" applyFill="1" applyBorder="1"/>
    <xf numFmtId="0" fontId="17" fillId="0" borderId="0" xfId="0" applyFont="1" applyProtection="1"/>
    <xf numFmtId="0" fontId="34" fillId="0" borderId="0" xfId="0" applyFont="1" applyBorder="1" applyAlignment="1" applyProtection="1">
      <alignment vertical="center"/>
    </xf>
    <xf numFmtId="0" fontId="34" fillId="0" borderId="0" xfId="0" applyFont="1" applyFill="1" applyBorder="1" applyAlignment="1" applyProtection="1">
      <alignment vertical="center"/>
    </xf>
    <xf numFmtId="0" fontId="36" fillId="0" borderId="0" xfId="0" applyFont="1" applyBorder="1" applyAlignment="1" applyProtection="1">
      <alignment vertical="center"/>
    </xf>
    <xf numFmtId="0" fontId="34" fillId="0" borderId="0" xfId="0" applyFont="1" applyBorder="1" applyAlignment="1" applyProtection="1">
      <alignment horizontal="center" vertical="center"/>
    </xf>
    <xf numFmtId="0" fontId="34" fillId="0" borderId="0" xfId="0" applyFont="1" applyFill="1" applyBorder="1" applyAlignment="1" applyProtection="1">
      <alignment horizontal="center" vertical="center"/>
    </xf>
    <xf numFmtId="0" fontId="34" fillId="0" borderId="51" xfId="0" applyFont="1" applyBorder="1" applyAlignment="1" applyProtection="1">
      <alignment vertical="center"/>
    </xf>
    <xf numFmtId="0" fontId="34" fillId="0" borderId="0" xfId="0" applyFont="1" applyAlignment="1" applyProtection="1">
      <alignment vertical="center"/>
    </xf>
    <xf numFmtId="0" fontId="36" fillId="19" borderId="19" xfId="0" applyFont="1" applyFill="1" applyBorder="1" applyAlignment="1" applyProtection="1">
      <alignment horizontal="center" vertical="center"/>
    </xf>
    <xf numFmtId="0" fontId="37" fillId="10" borderId="20" xfId="0" applyFont="1" applyFill="1" applyBorder="1" applyAlignment="1" applyProtection="1">
      <alignment horizontal="center" vertical="center" wrapText="1"/>
    </xf>
    <xf numFmtId="0" fontId="37" fillId="0" borderId="0" xfId="0" applyFont="1" applyFill="1" applyBorder="1" applyAlignment="1" applyProtection="1">
      <alignment horizontal="center" vertical="center" wrapText="1"/>
    </xf>
    <xf numFmtId="0" fontId="38" fillId="0" borderId="0" xfId="0" applyFont="1" applyProtection="1"/>
    <xf numFmtId="0" fontId="34" fillId="19" borderId="23" xfId="0" applyFont="1" applyFill="1" applyBorder="1" applyAlignment="1" applyProtection="1">
      <alignment horizontal="center" vertical="center"/>
    </xf>
    <xf numFmtId="0" fontId="39" fillId="0" borderId="24" xfId="0" applyFont="1" applyBorder="1" applyAlignment="1" applyProtection="1">
      <alignment horizontal="center" vertical="center"/>
      <protection locked="0"/>
    </xf>
    <xf numFmtId="0" fontId="39" fillId="10" borderId="25" xfId="0" applyFont="1" applyFill="1" applyBorder="1" applyAlignment="1" applyProtection="1">
      <alignment horizontal="center" vertical="center"/>
    </xf>
    <xf numFmtId="3" fontId="38" fillId="0" borderId="0" xfId="0" applyNumberFormat="1" applyFont="1" applyBorder="1" applyAlignment="1" applyProtection="1">
      <alignment horizontal="center" vertical="center"/>
    </xf>
    <xf numFmtId="0" fontId="34" fillId="19" borderId="21" xfId="0" applyFont="1" applyFill="1" applyBorder="1" applyAlignment="1" applyProtection="1">
      <alignment horizontal="center" vertical="center"/>
    </xf>
    <xf numFmtId="0" fontId="39" fillId="0" borderId="4" xfId="0" applyFont="1" applyBorder="1" applyAlignment="1" applyProtection="1">
      <alignment horizontal="center" vertical="center"/>
      <protection locked="0"/>
    </xf>
    <xf numFmtId="0" fontId="39" fillId="10" borderId="22" xfId="0" applyFont="1" applyFill="1" applyBorder="1" applyAlignment="1" applyProtection="1">
      <alignment horizontal="center" vertical="center"/>
    </xf>
    <xf numFmtId="0" fontId="37" fillId="19" borderId="20" xfId="0" applyFont="1" applyFill="1" applyBorder="1" applyAlignment="1" applyProtection="1">
      <alignment horizontal="center" vertical="center" wrapText="1"/>
    </xf>
    <xf numFmtId="0" fontId="36" fillId="0" borderId="0" xfId="0" applyFont="1" applyFill="1" applyBorder="1" applyAlignment="1" applyProtection="1">
      <alignment vertical="center" textRotation="90"/>
    </xf>
    <xf numFmtId="0" fontId="39" fillId="0" borderId="22" xfId="0" applyFont="1" applyBorder="1" applyAlignment="1" applyProtection="1">
      <alignment horizontal="center" vertical="center"/>
      <protection locked="0"/>
    </xf>
    <xf numFmtId="0" fontId="34" fillId="0" borderId="0" xfId="0" applyFont="1" applyBorder="1" applyAlignment="1" applyProtection="1">
      <alignment vertical="top" textRotation="90"/>
    </xf>
    <xf numFmtId="0" fontId="39" fillId="0" borderId="25" xfId="0" applyFont="1" applyBorder="1" applyAlignment="1" applyProtection="1">
      <alignment horizontal="center" vertical="center"/>
      <protection locked="0"/>
    </xf>
    <xf numFmtId="3" fontId="34" fillId="0" borderId="6" xfId="0" applyNumberFormat="1" applyFont="1" applyBorder="1" applyAlignment="1" applyProtection="1">
      <alignment horizontal="center" vertical="center"/>
    </xf>
    <xf numFmtId="3" fontId="34" fillId="0" borderId="49" xfId="0" applyNumberFormat="1" applyFont="1" applyBorder="1" applyAlignment="1" applyProtection="1">
      <alignment horizontal="center" vertical="center"/>
    </xf>
    <xf numFmtId="3" fontId="17" fillId="0" borderId="5" xfId="0" applyNumberFormat="1" applyFont="1" applyBorder="1" applyProtection="1"/>
    <xf numFmtId="3" fontId="34" fillId="0" borderId="52" xfId="0" applyNumberFormat="1" applyFont="1" applyBorder="1" applyAlignment="1" applyProtection="1">
      <alignment horizontal="center" vertical="center"/>
    </xf>
    <xf numFmtId="3" fontId="34" fillId="0" borderId="4" xfId="0" applyNumberFormat="1" applyFont="1" applyBorder="1" applyAlignment="1" applyProtection="1">
      <alignment horizontal="center" vertical="center"/>
    </xf>
    <xf numFmtId="3" fontId="34" fillId="0" borderId="11" xfId="0" applyNumberFormat="1" applyFont="1" applyBorder="1" applyAlignment="1" applyProtection="1">
      <alignment horizontal="center" vertical="center"/>
    </xf>
    <xf numFmtId="3" fontId="34" fillId="0" borderId="61" xfId="0" applyNumberFormat="1" applyFont="1" applyBorder="1" applyAlignment="1" applyProtection="1">
      <alignment vertical="center"/>
    </xf>
    <xf numFmtId="3" fontId="36" fillId="0" borderId="61" xfId="0" applyNumberFormat="1" applyFont="1" applyBorder="1" applyAlignment="1" applyProtection="1">
      <alignment vertical="center"/>
    </xf>
    <xf numFmtId="3" fontId="36" fillId="0" borderId="62" xfId="0" applyNumberFormat="1" applyFont="1" applyBorder="1" applyAlignment="1" applyProtection="1">
      <alignment vertical="center"/>
    </xf>
    <xf numFmtId="0" fontId="41" fillId="0" borderId="0" xfId="0" applyFont="1" applyFill="1" applyBorder="1" applyAlignment="1" applyProtection="1"/>
    <xf numFmtId="0" fontId="34" fillId="6" borderId="45" xfId="0" applyFont="1" applyFill="1" applyBorder="1" applyAlignment="1" applyProtection="1">
      <alignment horizontal="right" vertical="center"/>
      <protection locked="0"/>
    </xf>
    <xf numFmtId="0" fontId="17" fillId="0" borderId="0" xfId="0" applyFont="1" applyBorder="1" applyProtection="1"/>
    <xf numFmtId="0" fontId="45" fillId="0" borderId="18" xfId="0" applyFont="1" applyBorder="1" applyAlignment="1" applyProtection="1">
      <alignment horizontal="center" vertical="center"/>
    </xf>
    <xf numFmtId="3" fontId="37" fillId="0" borderId="20" xfId="0" applyNumberFormat="1" applyFont="1" applyBorder="1" applyAlignment="1" applyProtection="1">
      <alignment horizontal="center" vertical="center" wrapText="1"/>
    </xf>
    <xf numFmtId="0" fontId="45" fillId="0" borderId="0" xfId="0" applyFont="1" applyBorder="1" applyAlignment="1" applyProtection="1">
      <alignment vertical="center"/>
    </xf>
    <xf numFmtId="3" fontId="34" fillId="0" borderId="0" xfId="0" applyNumberFormat="1" applyFont="1" applyBorder="1" applyAlignment="1" applyProtection="1">
      <alignment horizontal="center" vertical="center"/>
    </xf>
    <xf numFmtId="0" fontId="46" fillId="0" borderId="21" xfId="0" applyFont="1" applyBorder="1" applyAlignment="1" applyProtection="1">
      <alignment horizontal="center" vertical="center"/>
    </xf>
    <xf numFmtId="9" fontId="46" fillId="0" borderId="22" xfId="2" applyFont="1" applyBorder="1" applyAlignment="1" applyProtection="1">
      <alignment horizontal="right" vertical="center"/>
    </xf>
    <xf numFmtId="0" fontId="47" fillId="0" borderId="0" xfId="0" applyFont="1" applyFill="1" applyBorder="1" applyAlignment="1"/>
    <xf numFmtId="9" fontId="47" fillId="0" borderId="22" xfId="2" applyFont="1" applyBorder="1" applyAlignment="1" applyProtection="1">
      <alignment horizontal="right"/>
    </xf>
    <xf numFmtId="0" fontId="46" fillId="0" borderId="23" xfId="0" applyFont="1" applyBorder="1" applyAlignment="1" applyProtection="1">
      <alignment horizontal="center" vertical="center"/>
    </xf>
    <xf numFmtId="9" fontId="47" fillId="0" borderId="25" xfId="2" applyFont="1" applyBorder="1" applyAlignment="1" applyProtection="1">
      <alignment horizontal="right"/>
    </xf>
    <xf numFmtId="0" fontId="49" fillId="0" borderId="0" xfId="0" applyFont="1" applyBorder="1" applyProtection="1"/>
    <xf numFmtId="3" fontId="34" fillId="0" borderId="0" xfId="0" applyNumberFormat="1" applyFont="1" applyBorder="1" applyAlignment="1" applyProtection="1">
      <alignment vertical="center"/>
    </xf>
    <xf numFmtId="3" fontId="36" fillId="0" borderId="0" xfId="0" applyNumberFormat="1" applyFont="1" applyBorder="1" applyAlignment="1" applyProtection="1">
      <alignment vertical="center"/>
    </xf>
    <xf numFmtId="0" fontId="34" fillId="0" borderId="0" xfId="0" applyFont="1" applyAlignment="1" applyProtection="1">
      <alignment horizontal="center" vertical="center"/>
    </xf>
    <xf numFmtId="0" fontId="50" fillId="0" borderId="0" xfId="0" applyFont="1" applyAlignment="1" applyProtection="1">
      <alignment horizontal="right"/>
    </xf>
    <xf numFmtId="0" fontId="17" fillId="0" borderId="0" xfId="0" applyFont="1" applyAlignment="1" applyProtection="1">
      <alignment horizontal="center"/>
    </xf>
    <xf numFmtId="0" fontId="51" fillId="0" borderId="0" xfId="0" applyFont="1" applyProtection="1"/>
    <xf numFmtId="0" fontId="17" fillId="0" borderId="46" xfId="0" applyFont="1" applyBorder="1" applyAlignment="1" applyProtection="1">
      <alignment vertical="top"/>
    </xf>
    <xf numFmtId="0" fontId="17" fillId="0" borderId="36" xfId="0" applyFont="1" applyBorder="1" applyAlignment="1" applyProtection="1">
      <alignment vertical="top"/>
    </xf>
    <xf numFmtId="0" fontId="50" fillId="0" borderId="9" xfId="0" applyFont="1" applyBorder="1" applyAlignment="1" applyProtection="1">
      <alignment horizontal="right"/>
    </xf>
    <xf numFmtId="0" fontId="17" fillId="0" borderId="0" xfId="0" applyFont="1" applyBorder="1" applyAlignment="1" applyProtection="1">
      <alignment vertical="top"/>
    </xf>
    <xf numFmtId="0" fontId="17" fillId="0" borderId="0" xfId="0" applyFont="1" applyFill="1" applyBorder="1" applyProtection="1"/>
    <xf numFmtId="0" fontId="10" fillId="0" borderId="4" xfId="0" applyFont="1" applyFill="1" applyBorder="1" applyAlignment="1">
      <alignment horizontal="left" vertical="center" wrapText="1"/>
    </xf>
    <xf numFmtId="3" fontId="10" fillId="0" borderId="64" xfId="0" applyNumberFormat="1" applyFont="1" applyFill="1" applyBorder="1" applyAlignment="1">
      <alignment horizontal="right"/>
    </xf>
    <xf numFmtId="165" fontId="9" fillId="0" borderId="0" xfId="1" applyNumberFormat="1" applyFont="1" applyBorder="1" applyAlignment="1">
      <alignment horizontal="center" vertical="center"/>
    </xf>
    <xf numFmtId="0" fontId="9" fillId="0" borderId="0" xfId="0" applyFont="1" applyAlignment="1">
      <alignment horizontal="center" vertical="center"/>
    </xf>
    <xf numFmtId="0" fontId="10" fillId="0" borderId="4" xfId="0" applyFont="1" applyBorder="1" applyAlignment="1">
      <alignment vertical="top" wrapText="1"/>
    </xf>
    <xf numFmtId="0" fontId="10" fillId="0" borderId="4" xfId="0" applyFont="1" applyFill="1" applyBorder="1" applyAlignment="1">
      <alignment horizontal="center" vertical="center" wrapText="1"/>
    </xf>
    <xf numFmtId="0" fontId="52" fillId="0" borderId="0" xfId="0" applyFont="1" applyFill="1" applyBorder="1" applyAlignment="1">
      <alignment vertical="center"/>
    </xf>
    <xf numFmtId="165" fontId="9" fillId="0" borderId="4" xfId="1" applyFont="1" applyFill="1" applyBorder="1"/>
    <xf numFmtId="165" fontId="9" fillId="0" borderId="19" xfId="1" applyFont="1" applyFill="1" applyBorder="1"/>
    <xf numFmtId="0" fontId="9" fillId="0" borderId="58" xfId="0" applyFont="1" applyFill="1" applyBorder="1" applyAlignment="1">
      <alignment wrapText="1"/>
    </xf>
    <xf numFmtId="0" fontId="9" fillId="0" borderId="19" xfId="0" applyFont="1" applyFill="1" applyBorder="1" applyAlignment="1">
      <alignment horizontal="center" wrapText="1"/>
    </xf>
    <xf numFmtId="0" fontId="9" fillId="0" borderId="19" xfId="0" applyFont="1" applyFill="1" applyBorder="1"/>
    <xf numFmtId="0" fontId="9" fillId="0" borderId="19" xfId="0" applyFont="1" applyFill="1" applyBorder="1" applyProtection="1">
      <protection locked="0"/>
    </xf>
    <xf numFmtId="171" fontId="18" fillId="0" borderId="19" xfId="0" applyNumberFormat="1" applyFont="1" applyFill="1" applyBorder="1"/>
    <xf numFmtId="165" fontId="9" fillId="0" borderId="19" xfId="1" applyFont="1" applyFill="1" applyBorder="1" applyProtection="1"/>
    <xf numFmtId="165" fontId="9" fillId="0" borderId="20" xfId="1" applyFont="1" applyFill="1" applyBorder="1" applyProtection="1"/>
    <xf numFmtId="0" fontId="9" fillId="0" borderId="13" xfId="0" applyFont="1" applyFill="1" applyBorder="1" applyAlignment="1">
      <alignment wrapText="1"/>
    </xf>
    <xf numFmtId="0" fontId="9" fillId="0" borderId="4" xfId="0" applyFont="1" applyFill="1" applyBorder="1" applyAlignment="1">
      <alignment horizontal="center" wrapText="1"/>
    </xf>
    <xf numFmtId="0" fontId="9" fillId="0" borderId="4" xfId="0" applyFont="1" applyFill="1" applyBorder="1"/>
    <xf numFmtId="0" fontId="9" fillId="0" borderId="4" xfId="0" applyFont="1" applyFill="1" applyBorder="1" applyProtection="1">
      <protection locked="0"/>
    </xf>
    <xf numFmtId="171" fontId="18" fillId="0" borderId="4" xfId="0" applyNumberFormat="1" applyFont="1" applyFill="1" applyBorder="1"/>
    <xf numFmtId="165" fontId="9" fillId="0" borderId="4" xfId="1" applyFont="1" applyFill="1" applyBorder="1" applyProtection="1"/>
    <xf numFmtId="165" fontId="9" fillId="0" borderId="22" xfId="1" applyFont="1" applyFill="1" applyBorder="1" applyProtection="1"/>
    <xf numFmtId="0" fontId="9" fillId="0" borderId="13" xfId="0" applyFont="1" applyFill="1" applyBorder="1"/>
    <xf numFmtId="0" fontId="9" fillId="0" borderId="24" xfId="0" applyFont="1" applyFill="1" applyBorder="1" applyAlignment="1">
      <alignment horizontal="center" wrapText="1"/>
    </xf>
    <xf numFmtId="0" fontId="9" fillId="0" borderId="24" xfId="0" applyFont="1" applyFill="1" applyBorder="1"/>
    <xf numFmtId="0" fontId="9" fillId="0" borderId="24" xfId="0" applyFont="1" applyFill="1" applyBorder="1" applyProtection="1">
      <protection locked="0"/>
    </xf>
    <xf numFmtId="171" fontId="18" fillId="0" borderId="24" xfId="0" applyNumberFormat="1" applyFont="1" applyFill="1" applyBorder="1"/>
    <xf numFmtId="165" fontId="9" fillId="0" borderId="24" xfId="1" applyFont="1" applyFill="1" applyBorder="1"/>
    <xf numFmtId="165" fontId="9" fillId="0" borderId="24" xfId="1" applyFont="1" applyFill="1" applyBorder="1" applyProtection="1"/>
    <xf numFmtId="165" fontId="9" fillId="0" borderId="25" xfId="1" applyFont="1" applyFill="1" applyBorder="1" applyProtection="1"/>
    <xf numFmtId="0" fontId="9" fillId="0" borderId="28" xfId="0" applyFont="1" applyFill="1" applyBorder="1"/>
    <xf numFmtId="165" fontId="9" fillId="4" borderId="57" xfId="1" applyFont="1" applyFill="1" applyBorder="1" applyAlignment="1">
      <alignment horizontal="center" wrapText="1"/>
    </xf>
    <xf numFmtId="165" fontId="9" fillId="4" borderId="61" xfId="1" applyFont="1" applyFill="1" applyBorder="1" applyAlignment="1">
      <alignment horizontal="center" wrapText="1"/>
    </xf>
    <xf numFmtId="165" fontId="9" fillId="4" borderId="68" xfId="1" applyFont="1" applyFill="1" applyBorder="1" applyAlignment="1">
      <alignment horizontal="center" wrapText="1"/>
    </xf>
    <xf numFmtId="0" fontId="9" fillId="0" borderId="21" xfId="0" applyFont="1" applyFill="1" applyBorder="1"/>
    <xf numFmtId="0" fontId="9" fillId="0" borderId="23" xfId="0" applyFont="1" applyFill="1" applyBorder="1"/>
    <xf numFmtId="3" fontId="17" fillId="10" borderId="45" xfId="0" applyNumberFormat="1" applyFont="1" applyFill="1" applyBorder="1" applyAlignment="1" applyProtection="1">
      <alignment horizontal="right" vertical="center"/>
    </xf>
    <xf numFmtId="10" fontId="9" fillId="0" borderId="4" xfId="2" applyNumberFormat="1" applyFont="1" applyBorder="1"/>
    <xf numFmtId="3" fontId="14" fillId="2" borderId="4" xfId="0" applyNumberFormat="1" applyFont="1" applyFill="1" applyBorder="1" applyAlignment="1">
      <alignment wrapText="1"/>
    </xf>
    <xf numFmtId="3" fontId="14" fillId="2" borderId="4" xfId="0" applyNumberFormat="1" applyFont="1" applyFill="1" applyBorder="1" applyAlignment="1">
      <alignment horizontal="center" wrapText="1"/>
    </xf>
    <xf numFmtId="3" fontId="14" fillId="0" borderId="4" xfId="0" applyNumberFormat="1" applyFont="1" applyFill="1" applyBorder="1" applyAlignment="1">
      <alignment horizontal="center" wrapText="1"/>
    </xf>
    <xf numFmtId="165" fontId="9" fillId="0" borderId="5" xfId="1" applyFont="1" applyBorder="1"/>
    <xf numFmtId="165" fontId="9" fillId="0" borderId="5" xfId="0" applyNumberFormat="1" applyFont="1" applyBorder="1"/>
    <xf numFmtId="3" fontId="14" fillId="0" borderId="4" xfId="0" applyNumberFormat="1" applyFont="1" applyFill="1" applyBorder="1"/>
    <xf numFmtId="10" fontId="9" fillId="0" borderId="0" xfId="2" applyNumberFormat="1" applyFont="1" applyBorder="1"/>
    <xf numFmtId="0" fontId="56" fillId="0" borderId="0" xfId="0" applyFont="1" applyBorder="1" applyAlignment="1" applyProtection="1">
      <alignment vertical="center"/>
    </xf>
    <xf numFmtId="0" fontId="30" fillId="3" borderId="21" xfId="0" applyFont="1" applyFill="1" applyBorder="1" applyAlignment="1" applyProtection="1">
      <alignment horizontal="left" vertical="center"/>
    </xf>
    <xf numFmtId="0" fontId="0" fillId="0" borderId="0" xfId="0" applyBorder="1" applyProtection="1"/>
    <xf numFmtId="9" fontId="5" fillId="0" borderId="0" xfId="2" applyFont="1" applyBorder="1" applyProtection="1"/>
    <xf numFmtId="0" fontId="30" fillId="0" borderId="4" xfId="0" applyFont="1" applyBorder="1" applyAlignment="1" applyProtection="1">
      <alignment horizontal="left" vertical="center"/>
    </xf>
    <xf numFmtId="14" fontId="0" fillId="0" borderId="4" xfId="0" applyNumberFormat="1" applyBorder="1" applyAlignment="1" applyProtection="1">
      <alignment horizontal="center" vertical="center"/>
      <protection locked="0"/>
    </xf>
    <xf numFmtId="0" fontId="0" fillId="0" borderId="8" xfId="0" applyBorder="1" applyProtection="1"/>
    <xf numFmtId="0" fontId="30" fillId="3" borderId="4" xfId="0" applyFont="1" applyFill="1" applyBorder="1" applyAlignment="1" applyProtection="1">
      <alignment horizontal="left" vertical="center"/>
    </xf>
    <xf numFmtId="0" fontId="30" fillId="0" borderId="20" xfId="0" applyFont="1" applyBorder="1" applyAlignment="1"/>
    <xf numFmtId="0" fontId="0" fillId="0" borderId="22" xfId="0" applyBorder="1" applyAlignment="1" applyProtection="1">
      <alignment vertical="center"/>
      <protection locked="0"/>
    </xf>
    <xf numFmtId="0" fontId="58" fillId="20" borderId="22" xfId="0" applyFont="1" applyFill="1" applyBorder="1" applyAlignment="1">
      <alignment horizontal="center"/>
    </xf>
    <xf numFmtId="0" fontId="57" fillId="20" borderId="25" xfId="0" applyFont="1" applyFill="1" applyBorder="1" applyAlignment="1">
      <alignment horizontal="center"/>
    </xf>
    <xf numFmtId="0" fontId="30" fillId="0" borderId="4" xfId="0" applyFont="1" applyBorder="1" applyAlignment="1" applyProtection="1">
      <alignment horizontal="center" vertical="center"/>
    </xf>
    <xf numFmtId="0" fontId="30" fillId="0" borderId="4" xfId="0" applyFont="1" applyBorder="1" applyAlignment="1" applyProtection="1">
      <alignment horizontal="center"/>
    </xf>
    <xf numFmtId="0" fontId="30" fillId="0" borderId="4" xfId="0" applyFont="1" applyBorder="1"/>
    <xf numFmtId="49" fontId="30" fillId="0" borderId="4" xfId="0" applyNumberFormat="1" applyFont="1" applyBorder="1" applyAlignment="1">
      <alignment horizontal="center"/>
    </xf>
    <xf numFmtId="0" fontId="30" fillId="0" borderId="0" xfId="0" applyFont="1" applyBorder="1" applyAlignment="1" applyProtection="1">
      <alignment horizontal="center"/>
    </xf>
    <xf numFmtId="0" fontId="30" fillId="0" borderId="0" xfId="0" applyFont="1" applyBorder="1" applyAlignment="1" applyProtection="1">
      <alignment horizontal="right" vertical="center"/>
    </xf>
    <xf numFmtId="0" fontId="0" fillId="0" borderId="0" xfId="0" applyBorder="1" applyAlignment="1" applyProtection="1">
      <alignment horizontal="right" vertical="center"/>
    </xf>
    <xf numFmtId="0" fontId="30" fillId="0" borderId="0" xfId="0" applyFont="1" applyFill="1" applyBorder="1" applyAlignment="1">
      <alignment horizontal="center"/>
    </xf>
    <xf numFmtId="49" fontId="30" fillId="0" borderId="0" xfId="0" applyNumberFormat="1" applyFont="1" applyBorder="1" applyAlignment="1">
      <alignment horizontal="center"/>
    </xf>
    <xf numFmtId="0" fontId="30" fillId="0" borderId="11" xfId="0" applyFont="1" applyBorder="1" applyAlignment="1" applyProtection="1">
      <alignment horizontal="right" vertical="center"/>
    </xf>
    <xf numFmtId="0" fontId="0" fillId="0" borderId="12" xfId="0" applyBorder="1" applyAlignment="1" applyProtection="1">
      <alignment horizontal="right" vertical="center"/>
    </xf>
    <xf numFmtId="0" fontId="0" fillId="0" borderId="13" xfId="0" applyBorder="1" applyAlignment="1" applyProtection="1">
      <alignment horizontal="right" vertical="center"/>
    </xf>
    <xf numFmtId="0" fontId="30" fillId="0" borderId="0" xfId="0" applyFont="1" applyBorder="1"/>
    <xf numFmtId="0" fontId="30" fillId="0" borderId="0" xfId="0" applyFont="1"/>
    <xf numFmtId="49" fontId="30" fillId="0" borderId="0" xfId="0" applyNumberFormat="1" applyFont="1"/>
    <xf numFmtId="49" fontId="0" fillId="0" borderId="0" xfId="0" applyNumberFormat="1"/>
    <xf numFmtId="0" fontId="0" fillId="0" borderId="0" xfId="0" applyNumberFormat="1"/>
    <xf numFmtId="0" fontId="59" fillId="0" borderId="0" xfId="0" applyFont="1" applyAlignment="1">
      <alignment horizontal="left" wrapText="1"/>
    </xf>
    <xf numFmtId="0" fontId="9" fillId="0" borderId="4" xfId="0" applyFont="1" applyBorder="1" applyAlignment="1">
      <alignment horizontal="right" vertical="center" wrapText="1"/>
    </xf>
    <xf numFmtId="165" fontId="9" fillId="0" borderId="4" xfId="1" applyFont="1" applyBorder="1" applyAlignment="1">
      <alignment horizontal="right" vertical="center"/>
    </xf>
    <xf numFmtId="0" fontId="17" fillId="0" borderId="22" xfId="0" applyFont="1" applyBorder="1"/>
    <xf numFmtId="0" fontId="17" fillId="0" borderId="27" xfId="0" applyFont="1" applyBorder="1"/>
    <xf numFmtId="168" fontId="17" fillId="0" borderId="22" xfId="0" applyNumberFormat="1" applyFont="1" applyBorder="1"/>
    <xf numFmtId="168" fontId="17" fillId="0" borderId="25" xfId="0" applyNumberFormat="1" applyFont="1" applyBorder="1"/>
    <xf numFmtId="167" fontId="14" fillId="0" borderId="25" xfId="0" applyNumberFormat="1" applyFont="1" applyFill="1" applyBorder="1" applyAlignment="1">
      <alignment horizontal="right" wrapText="1"/>
    </xf>
    <xf numFmtId="0" fontId="9" fillId="4" borderId="5" xfId="0" applyFont="1" applyFill="1" applyBorder="1" applyAlignment="1">
      <alignment horizontal="center" vertical="center"/>
    </xf>
    <xf numFmtId="0" fontId="9" fillId="4" borderId="32" xfId="0" applyFont="1" applyFill="1" applyBorder="1" applyAlignment="1">
      <alignment horizontal="center" vertical="center"/>
    </xf>
    <xf numFmtId="165" fontId="9" fillId="0" borderId="6" xfId="1" applyFont="1" applyFill="1" applyBorder="1"/>
    <xf numFmtId="165" fontId="9" fillId="0" borderId="6" xfId="1" applyFont="1" applyFill="1" applyBorder="1" applyProtection="1"/>
    <xf numFmtId="165" fontId="9" fillId="0" borderId="34" xfId="1" applyFont="1" applyFill="1" applyBorder="1" applyProtection="1"/>
    <xf numFmtId="0" fontId="9" fillId="0" borderId="18" xfId="0" applyFont="1" applyFill="1" applyBorder="1" applyAlignment="1">
      <alignment wrapText="1"/>
    </xf>
    <xf numFmtId="0" fontId="9" fillId="0" borderId="21" xfId="0" applyFont="1" applyFill="1" applyBorder="1" applyAlignment="1">
      <alignment wrapText="1"/>
    </xf>
    <xf numFmtId="0" fontId="9" fillId="0" borderId="23" xfId="0" applyFont="1" applyFill="1" applyBorder="1" applyAlignment="1">
      <alignment wrapText="1"/>
    </xf>
    <xf numFmtId="0" fontId="13" fillId="0" borderId="4" xfId="0" applyFont="1" applyFill="1" applyBorder="1" applyAlignment="1">
      <alignment wrapText="1"/>
    </xf>
    <xf numFmtId="0" fontId="13" fillId="0" borderId="4" xfId="0" applyFont="1" applyBorder="1" applyAlignment="1"/>
    <xf numFmtId="0" fontId="13" fillId="0" borderId="4" xfId="0" applyFont="1" applyBorder="1" applyAlignment="1">
      <alignment horizontal="left" wrapText="1"/>
    </xf>
    <xf numFmtId="0" fontId="13" fillId="0" borderId="24" xfId="0" applyFont="1" applyFill="1" applyBorder="1" applyAlignment="1"/>
    <xf numFmtId="0" fontId="6" fillId="0" borderId="31" xfId="0" applyFont="1" applyBorder="1"/>
    <xf numFmtId="0" fontId="6" fillId="0" borderId="8" xfId="0" applyFont="1" applyBorder="1"/>
    <xf numFmtId="0" fontId="6" fillId="0" borderId="46" xfId="0" applyFont="1" applyBorder="1"/>
    <xf numFmtId="0" fontId="13" fillId="0" borderId="0" xfId="0" applyFont="1" applyBorder="1" applyAlignment="1"/>
    <xf numFmtId="3" fontId="13" fillId="0" borderId="0" xfId="0" applyNumberFormat="1" applyFont="1" applyBorder="1" applyAlignment="1">
      <alignment horizontal="right"/>
    </xf>
    <xf numFmtId="0" fontId="13" fillId="0" borderId="0" xfId="0" applyFont="1" applyBorder="1" applyAlignment="1">
      <alignment horizontal="left" wrapText="1"/>
    </xf>
    <xf numFmtId="0" fontId="17" fillId="0" borderId="2" xfId="0" applyFont="1" applyBorder="1" applyAlignment="1" applyProtection="1">
      <alignment horizontal="center"/>
    </xf>
    <xf numFmtId="0" fontId="17" fillId="0" borderId="1" xfId="0" applyFont="1" applyBorder="1" applyAlignment="1" applyProtection="1">
      <alignment horizontal="center"/>
    </xf>
    <xf numFmtId="0" fontId="53" fillId="0" borderId="36" xfId="0" applyFont="1" applyFill="1" applyBorder="1" applyAlignment="1">
      <alignment vertical="center"/>
    </xf>
    <xf numFmtId="0" fontId="62" fillId="0" borderId="0" xfId="0" applyFont="1"/>
    <xf numFmtId="0" fontId="9" fillId="0" borderId="0" xfId="0" applyFont="1" applyBorder="1" applyAlignment="1">
      <alignment horizontal="left"/>
    </xf>
    <xf numFmtId="0" fontId="9" fillId="0" borderId="11" xfId="0" applyFont="1" applyBorder="1" applyAlignment="1">
      <alignment horizontal="center"/>
    </xf>
    <xf numFmtId="0" fontId="9" fillId="0" borderId="0" xfId="0" applyFont="1" applyAlignment="1">
      <alignment horizontal="left" vertical="center" wrapText="1"/>
    </xf>
    <xf numFmtId="0" fontId="9" fillId="0" borderId="12" xfId="0" applyFont="1" applyBorder="1" applyAlignment="1">
      <alignment horizontal="left"/>
    </xf>
    <xf numFmtId="0" fontId="14" fillId="0" borderId="21" xfId="0" applyFont="1" applyBorder="1" applyAlignment="1">
      <alignment wrapText="1"/>
    </xf>
    <xf numFmtId="3" fontId="10" fillId="0" borderId="0" xfId="0" applyNumberFormat="1" applyFont="1" applyFill="1" applyBorder="1" applyAlignment="1">
      <alignment horizontal="right"/>
    </xf>
    <xf numFmtId="3" fontId="6" fillId="0" borderId="4" xfId="0" applyNumberFormat="1" applyFont="1" applyBorder="1"/>
    <xf numFmtId="3" fontId="9" fillId="10" borderId="4" xfId="0" applyNumberFormat="1" applyFont="1" applyFill="1" applyBorder="1"/>
    <xf numFmtId="3" fontId="9" fillId="10" borderId="4" xfId="0" applyNumberFormat="1" applyFont="1" applyFill="1" applyBorder="1" applyAlignment="1">
      <alignment horizontal="right"/>
    </xf>
    <xf numFmtId="0" fontId="6" fillId="0" borderId="0" xfId="0" applyFont="1" applyFill="1" applyBorder="1" applyAlignment="1">
      <alignment horizontal="left"/>
    </xf>
    <xf numFmtId="0" fontId="6" fillId="0" borderId="0" xfId="0" applyFont="1" applyAlignment="1">
      <alignment horizontal="left" wrapText="1"/>
    </xf>
    <xf numFmtId="0" fontId="14" fillId="6" borderId="23" xfId="0" applyFont="1" applyFill="1" applyBorder="1" applyAlignment="1">
      <alignment horizontal="left"/>
    </xf>
    <xf numFmtId="0" fontId="14" fillId="6" borderId="24" xfId="0" applyFont="1" applyFill="1" applyBorder="1" applyAlignment="1">
      <alignment horizontal="left"/>
    </xf>
    <xf numFmtId="3" fontId="14" fillId="0" borderId="24" xfId="0" applyNumberFormat="1" applyFont="1" applyBorder="1"/>
    <xf numFmtId="0" fontId="14" fillId="0" borderId="0" xfId="0" applyFont="1" applyBorder="1" applyAlignment="1">
      <alignment horizontal="left" wrapText="1"/>
    </xf>
    <xf numFmtId="3" fontId="6" fillId="0" borderId="6" xfId="0" applyNumberFormat="1" applyFont="1" applyBorder="1"/>
    <xf numFmtId="0" fontId="9" fillId="0" borderId="0" xfId="0" applyFont="1" applyFill="1" applyBorder="1" applyAlignment="1">
      <alignment vertical="center"/>
    </xf>
    <xf numFmtId="0" fontId="10" fillId="15" borderId="18" xfId="0" applyFont="1" applyFill="1" applyBorder="1" applyAlignment="1">
      <alignment horizontal="center" vertical="center" wrapText="1"/>
    </xf>
    <xf numFmtId="0" fontId="10" fillId="15" borderId="19" xfId="0" applyFont="1" applyFill="1" applyBorder="1" applyAlignment="1">
      <alignment horizontal="center" vertical="center" wrapText="1"/>
    </xf>
    <xf numFmtId="0" fontId="10" fillId="15" borderId="20" xfId="0" applyFont="1" applyFill="1" applyBorder="1" applyAlignment="1">
      <alignment horizontal="center" vertical="center" wrapText="1"/>
    </xf>
    <xf numFmtId="0" fontId="10" fillId="15" borderId="46" xfId="0" applyFont="1" applyFill="1" applyBorder="1" applyAlignment="1">
      <alignment horizontal="center"/>
    </xf>
    <xf numFmtId="0" fontId="10" fillId="15" borderId="9" xfId="0" applyFont="1" applyFill="1" applyBorder="1" applyAlignment="1">
      <alignment horizontal="center"/>
    </xf>
    <xf numFmtId="170" fontId="10" fillId="15" borderId="64" xfId="0" applyNumberFormat="1" applyFont="1" applyFill="1" applyBorder="1" applyAlignment="1">
      <alignment horizontal="right"/>
    </xf>
    <xf numFmtId="0" fontId="10" fillId="22" borderId="18" xfId="0" applyFont="1" applyFill="1" applyBorder="1" applyAlignment="1">
      <alignment horizontal="center"/>
    </xf>
    <xf numFmtId="0" fontId="10" fillId="22" borderId="26" xfId="0" applyFont="1" applyFill="1" applyBorder="1" applyAlignment="1">
      <alignment horizontal="center"/>
    </xf>
    <xf numFmtId="0" fontId="10" fillId="22" borderId="23" xfId="0" applyFont="1" applyFill="1" applyBorder="1" applyAlignment="1">
      <alignment horizontal="center"/>
    </xf>
    <xf numFmtId="0" fontId="10" fillId="22" borderId="19" xfId="0" applyFont="1" applyFill="1" applyBorder="1" applyAlignment="1">
      <alignment horizontal="center"/>
    </xf>
    <xf numFmtId="0" fontId="10" fillId="22" borderId="21" xfId="0" applyFont="1" applyFill="1" applyBorder="1" applyAlignment="1">
      <alignment horizontal="center"/>
    </xf>
    <xf numFmtId="0" fontId="10" fillId="22" borderId="4" xfId="0" applyFont="1" applyFill="1" applyBorder="1" applyAlignment="1">
      <alignment horizontal="center"/>
    </xf>
    <xf numFmtId="0" fontId="10" fillId="22" borderId="4" xfId="0" applyFont="1" applyFill="1" applyBorder="1" applyAlignment="1">
      <alignment horizontal="center" wrapText="1"/>
    </xf>
    <xf numFmtId="0" fontId="10" fillId="22" borderId="23" xfId="0" applyFont="1" applyFill="1" applyBorder="1" applyAlignment="1">
      <alignment horizontal="right"/>
    </xf>
    <xf numFmtId="0" fontId="10" fillId="22" borderId="24" xfId="0" applyFont="1" applyFill="1" applyBorder="1" applyAlignment="1">
      <alignment horizontal="right"/>
    </xf>
    <xf numFmtId="165" fontId="18" fillId="22" borderId="24" xfId="1" applyFont="1" applyFill="1" applyBorder="1"/>
    <xf numFmtId="0" fontId="21" fillId="23" borderId="18" xfId="0" applyFont="1" applyFill="1" applyBorder="1" applyAlignment="1">
      <alignment horizontal="left" vertical="center" wrapText="1"/>
    </xf>
    <xf numFmtId="0" fontId="21" fillId="23" borderId="19" xfId="0" applyFont="1" applyFill="1" applyBorder="1" applyAlignment="1">
      <alignment horizontal="center" vertical="center" wrapText="1"/>
    </xf>
    <xf numFmtId="0" fontId="52" fillId="23" borderId="21" xfId="0" applyFont="1" applyFill="1" applyBorder="1" applyAlignment="1">
      <alignment horizontal="left" wrapText="1"/>
    </xf>
    <xf numFmtId="166" fontId="52" fillId="23" borderId="4" xfId="0" applyNumberFormat="1" applyFont="1" applyFill="1" applyBorder="1" applyAlignment="1">
      <alignment wrapText="1"/>
    </xf>
    <xf numFmtId="166" fontId="52" fillId="23" borderId="11" xfId="0" applyNumberFormat="1" applyFont="1" applyFill="1" applyBorder="1" applyAlignment="1">
      <alignment wrapText="1"/>
    </xf>
    <xf numFmtId="0" fontId="52" fillId="23" borderId="23" xfId="0" applyFont="1" applyFill="1" applyBorder="1" applyAlignment="1">
      <alignment horizontal="left" wrapText="1"/>
    </xf>
    <xf numFmtId="166" fontId="52" fillId="23" borderId="24" xfId="0" applyNumberFormat="1" applyFont="1" applyFill="1" applyBorder="1" applyAlignment="1">
      <alignment wrapText="1"/>
    </xf>
    <xf numFmtId="166" fontId="52" fillId="23" borderId="47" xfId="0" applyNumberFormat="1" applyFont="1" applyFill="1" applyBorder="1" applyAlignment="1">
      <alignment wrapText="1"/>
    </xf>
    <xf numFmtId="49" fontId="52" fillId="23" borderId="4" xfId="0" applyNumberFormat="1" applyFont="1" applyFill="1" applyBorder="1" applyAlignment="1">
      <alignment horizontal="center" vertical="center" wrapText="1"/>
    </xf>
    <xf numFmtId="49" fontId="52" fillId="23" borderId="24" xfId="0" applyNumberFormat="1" applyFont="1" applyFill="1" applyBorder="1" applyAlignment="1">
      <alignment horizontal="center" vertical="center" wrapText="1"/>
    </xf>
    <xf numFmtId="0" fontId="10" fillId="22" borderId="19" xfId="0" applyFont="1" applyFill="1" applyBorder="1" applyAlignment="1">
      <alignment horizontal="center" wrapText="1"/>
    </xf>
    <xf numFmtId="0" fontId="10" fillId="22" borderId="73" xfId="0" applyFont="1" applyFill="1" applyBorder="1" applyAlignment="1">
      <alignment horizontal="center" vertical="center" wrapText="1"/>
    </xf>
    <xf numFmtId="0" fontId="10" fillId="22" borderId="67" xfId="0" applyFont="1" applyFill="1" applyBorder="1" applyAlignment="1">
      <alignment horizontal="center" vertical="center" wrapText="1"/>
    </xf>
    <xf numFmtId="0" fontId="9" fillId="0" borderId="0" xfId="0" applyFont="1" applyFill="1" applyBorder="1"/>
    <xf numFmtId="3" fontId="9" fillId="0" borderId="0" xfId="0" applyNumberFormat="1" applyFont="1" applyFill="1" applyBorder="1"/>
    <xf numFmtId="3" fontId="9" fillId="0" borderId="0" xfId="0" applyNumberFormat="1" applyFont="1" applyFill="1" applyBorder="1" applyAlignment="1">
      <alignment horizontal="right"/>
    </xf>
    <xf numFmtId="3" fontId="16" fillId="0" borderId="0" xfId="0" applyNumberFormat="1" applyFont="1" applyFill="1" applyBorder="1" applyAlignment="1">
      <alignment vertical="center" wrapText="1"/>
    </xf>
    <xf numFmtId="0" fontId="9" fillId="10" borderId="4" xfId="0" applyFont="1" applyFill="1" applyBorder="1" applyAlignment="1">
      <alignment vertical="center"/>
    </xf>
    <xf numFmtId="3" fontId="16" fillId="10" borderId="4" xfId="0" applyNumberFormat="1" applyFont="1" applyFill="1" applyBorder="1" applyAlignment="1">
      <alignment vertical="center"/>
    </xf>
    <xf numFmtId="0" fontId="9" fillId="9" borderId="4" xfId="0" applyFont="1" applyFill="1" applyBorder="1" applyAlignment="1">
      <alignment vertical="center"/>
    </xf>
    <xf numFmtId="3" fontId="9" fillId="9" borderId="4" xfId="0" applyNumberFormat="1" applyFont="1" applyFill="1" applyBorder="1"/>
    <xf numFmtId="3" fontId="9" fillId="9" borderId="4" xfId="0" applyNumberFormat="1" applyFont="1" applyFill="1" applyBorder="1" applyAlignment="1">
      <alignment horizontal="right"/>
    </xf>
    <xf numFmtId="3" fontId="16" fillId="9" borderId="4" xfId="0" applyNumberFormat="1" applyFont="1" applyFill="1" applyBorder="1" applyAlignment="1">
      <alignment vertical="center"/>
    </xf>
    <xf numFmtId="165" fontId="6" fillId="0" borderId="0" xfId="0" applyNumberFormat="1" applyFont="1" applyBorder="1"/>
    <xf numFmtId="3" fontId="6" fillId="0" borderId="0" xfId="0" applyNumberFormat="1" applyFont="1"/>
    <xf numFmtId="0" fontId="9" fillId="0" borderId="4" xfId="0" applyFont="1" applyBorder="1" applyAlignment="1">
      <alignment horizontal="left"/>
    </xf>
    <xf numFmtId="0" fontId="9" fillId="0" borderId="4" xfId="0" applyFont="1" applyBorder="1" applyAlignment="1">
      <alignment horizontal="center"/>
    </xf>
    <xf numFmtId="3" fontId="14" fillId="0" borderId="4" xfId="0" applyNumberFormat="1" applyFont="1" applyFill="1" applyBorder="1" applyAlignment="1">
      <alignment wrapText="1"/>
    </xf>
    <xf numFmtId="170" fontId="3" fillId="0" borderId="0" xfId="0" applyNumberFormat="1" applyFont="1" applyBorder="1"/>
    <xf numFmtId="165" fontId="9" fillId="0" borderId="0" xfId="0" applyNumberFormat="1" applyFont="1" applyBorder="1"/>
    <xf numFmtId="3" fontId="6" fillId="0" borderId="0" xfId="0" applyNumberFormat="1" applyFont="1" applyBorder="1"/>
    <xf numFmtId="0" fontId="17" fillId="0" borderId="0" xfId="0" applyFont="1" applyBorder="1"/>
    <xf numFmtId="170" fontId="17" fillId="0" borderId="0" xfId="0" applyNumberFormat="1" applyFont="1" applyBorder="1" applyAlignment="1">
      <alignment horizontal="center" vertical="center" wrapText="1"/>
    </xf>
    <xf numFmtId="0" fontId="17" fillId="0" borderId="0" xfId="0" applyFont="1" applyBorder="1" applyAlignment="1">
      <alignment horizontal="center" vertical="center" wrapText="1"/>
    </xf>
    <xf numFmtId="170" fontId="17" fillId="0" borderId="0" xfId="0" applyNumberFormat="1" applyFont="1" applyBorder="1"/>
    <xf numFmtId="166" fontId="17" fillId="0" borderId="0" xfId="0" applyNumberFormat="1" applyFont="1" applyBorder="1"/>
    <xf numFmtId="3" fontId="17" fillId="0" borderId="0" xfId="0" applyNumberFormat="1" applyFont="1" applyBorder="1"/>
    <xf numFmtId="165" fontId="17" fillId="0" borderId="0" xfId="1" applyFont="1" applyBorder="1"/>
    <xf numFmtId="165" fontId="17" fillId="0" borderId="0" xfId="0" applyNumberFormat="1" applyFont="1" applyBorder="1"/>
    <xf numFmtId="0" fontId="17" fillId="0" borderId="0" xfId="0" applyFont="1" applyBorder="1" applyAlignment="1">
      <alignment horizontal="center"/>
    </xf>
    <xf numFmtId="43" fontId="17" fillId="0" borderId="0" xfId="0" applyNumberFormat="1" applyFont="1" applyBorder="1"/>
    <xf numFmtId="0" fontId="51" fillId="0" borderId="0" xfId="0" applyFont="1" applyBorder="1"/>
    <xf numFmtId="43" fontId="51" fillId="0" borderId="0" xfId="0" applyNumberFormat="1" applyFont="1" applyBorder="1"/>
    <xf numFmtId="0" fontId="6" fillId="0" borderId="0" xfId="0" applyFont="1" applyBorder="1" applyAlignment="1"/>
    <xf numFmtId="0" fontId="9" fillId="0" borderId="0" xfId="0" applyFont="1" applyBorder="1" applyAlignment="1"/>
    <xf numFmtId="0" fontId="9" fillId="0" borderId="0" xfId="0" applyFont="1" applyBorder="1" applyAlignment="1">
      <alignment wrapText="1"/>
    </xf>
    <xf numFmtId="0" fontId="9" fillId="0" borderId="0" xfId="0" applyFont="1" applyBorder="1" applyAlignment="1">
      <alignment vertical="center" wrapText="1"/>
    </xf>
    <xf numFmtId="0" fontId="3" fillId="0" borderId="0" xfId="0" applyFont="1" applyBorder="1" applyAlignment="1"/>
    <xf numFmtId="0" fontId="22" fillId="4" borderId="11" xfId="0" applyFont="1" applyFill="1" applyBorder="1" applyAlignment="1">
      <alignment horizontal="left" vertical="center"/>
    </xf>
    <xf numFmtId="0" fontId="22" fillId="4" borderId="13" xfId="0" applyFont="1" applyFill="1" applyBorder="1" applyAlignment="1">
      <alignment horizontal="left" vertical="center"/>
    </xf>
    <xf numFmtId="0" fontId="22" fillId="8" borderId="4" xfId="0" applyFont="1" applyFill="1" applyBorder="1" applyAlignment="1">
      <alignment horizontal="left"/>
    </xf>
    <xf numFmtId="0" fontId="22" fillId="4" borderId="13" xfId="0" applyFont="1" applyFill="1" applyBorder="1" applyAlignment="1">
      <alignment horizontal="center" vertical="center"/>
    </xf>
    <xf numFmtId="164" fontId="24" fillId="14" borderId="4" xfId="0" applyNumberFormat="1" applyFont="1" applyFill="1" applyBorder="1" applyAlignment="1">
      <alignment vertical="center" wrapText="1"/>
    </xf>
    <xf numFmtId="0" fontId="2" fillId="0" borderId="4" xfId="0" applyFont="1" applyBorder="1" applyAlignment="1">
      <alignment wrapText="1"/>
    </xf>
    <xf numFmtId="10" fontId="2" fillId="9" borderId="4" xfId="2" applyNumberFormat="1" applyFont="1" applyFill="1" applyBorder="1"/>
    <xf numFmtId="44" fontId="2" fillId="9" borderId="4" xfId="1" applyNumberFormat="1" applyFont="1" applyFill="1" applyBorder="1"/>
    <xf numFmtId="39" fontId="2" fillId="0" borderId="4" xfId="1" applyNumberFormat="1" applyFont="1" applyBorder="1"/>
    <xf numFmtId="0" fontId="2" fillId="0" borderId="0" xfId="0" applyFont="1"/>
    <xf numFmtId="0" fontId="2" fillId="7" borderId="4" xfId="0" applyFont="1" applyFill="1" applyBorder="1" applyAlignment="1">
      <alignment horizontal="left" vertical="center"/>
    </xf>
    <xf numFmtId="0" fontId="2" fillId="7" borderId="4" xfId="0" applyFont="1" applyFill="1" applyBorder="1" applyAlignment="1">
      <alignment vertical="center"/>
    </xf>
    <xf numFmtId="0" fontId="2" fillId="0" borderId="0" xfId="0" applyFont="1" applyAlignment="1">
      <alignment vertical="center"/>
    </xf>
    <xf numFmtId="0" fontId="2" fillId="4" borderId="4" xfId="0" applyFont="1" applyFill="1" applyBorder="1" applyAlignment="1">
      <alignment horizontal="right" vertical="center"/>
    </xf>
    <xf numFmtId="0" fontId="2" fillId="4" borderId="11" xfId="0" applyFont="1" applyFill="1" applyBorder="1" applyAlignment="1">
      <alignment vertical="center"/>
    </xf>
    <xf numFmtId="0" fontId="2" fillId="4" borderId="4" xfId="0" applyFont="1" applyFill="1" applyBorder="1" applyAlignment="1">
      <alignment horizontal="center" vertical="center"/>
    </xf>
    <xf numFmtId="0" fontId="2" fillId="0" borderId="4" xfId="0" applyFont="1" applyBorder="1" applyAlignment="1">
      <alignment horizontal="left" vertical="center"/>
    </xf>
    <xf numFmtId="44" fontId="2" fillId="0" borderId="4" xfId="1" applyNumberFormat="1" applyFont="1" applyBorder="1" applyAlignment="1">
      <alignment horizontal="right" vertical="center"/>
    </xf>
    <xf numFmtId="0" fontId="2" fillId="0" borderId="11" xfId="0" applyFont="1" applyBorder="1" applyAlignment="1">
      <alignment vertical="center"/>
    </xf>
    <xf numFmtId="9" fontId="2" fillId="0" borderId="4" xfId="2" applyFont="1" applyBorder="1" applyAlignment="1">
      <alignment vertical="center"/>
    </xf>
    <xf numFmtId="44" fontId="2" fillId="0" borderId="0" xfId="0" applyNumberFormat="1" applyFont="1"/>
    <xf numFmtId="44" fontId="2" fillId="0" borderId="4" xfId="1" applyNumberFormat="1" applyFont="1" applyFill="1" applyBorder="1" applyAlignment="1">
      <alignment horizontal="right" vertical="center"/>
    </xf>
    <xf numFmtId="44" fontId="2" fillId="0" borderId="4" xfId="1" applyNumberFormat="1" applyFont="1" applyBorder="1"/>
    <xf numFmtId="39" fontId="2" fillId="0" borderId="0" xfId="1" quotePrefix="1" applyNumberFormat="1" applyFont="1" applyBorder="1"/>
    <xf numFmtId="0" fontId="2" fillId="0" borderId="4" xfId="0" applyFont="1" applyBorder="1"/>
    <xf numFmtId="10" fontId="2" fillId="0" borderId="4" xfId="2" applyNumberFormat="1" applyFont="1" applyFill="1" applyBorder="1"/>
    <xf numFmtId="0" fontId="2" fillId="9" borderId="4" xfId="0" applyFont="1" applyFill="1" applyBorder="1"/>
    <xf numFmtId="10" fontId="2" fillId="0" borderId="4" xfId="2" applyNumberFormat="1" applyFont="1" applyBorder="1"/>
    <xf numFmtId="44" fontId="2" fillId="0" borderId="4" xfId="0" applyNumberFormat="1" applyFont="1" applyBorder="1"/>
    <xf numFmtId="0" fontId="2" fillId="0" borderId="0" xfId="0" applyFont="1" applyAlignment="1">
      <alignment horizontal="left"/>
    </xf>
    <xf numFmtId="0" fontId="2" fillId="0" borderId="5" xfId="0" applyFont="1" applyBorder="1" applyAlignment="1">
      <alignment horizontal="left" vertical="center"/>
    </xf>
    <xf numFmtId="10" fontId="2" fillId="5" borderId="4" xfId="2" applyNumberFormat="1" applyFont="1" applyFill="1" applyBorder="1"/>
    <xf numFmtId="0" fontId="2" fillId="0" borderId="49" xfId="0" applyFont="1" applyFill="1" applyBorder="1" applyAlignment="1">
      <alignment horizontal="left" vertical="center"/>
    </xf>
    <xf numFmtId="0" fontId="2" fillId="0" borderId="4" xfId="0" applyFont="1" applyFill="1" applyBorder="1"/>
    <xf numFmtId="8" fontId="2" fillId="0" borderId="4" xfId="0" applyNumberFormat="1" applyFont="1" applyFill="1" applyBorder="1"/>
    <xf numFmtId="0" fontId="2" fillId="0" borderId="0" xfId="0" applyFont="1" applyFill="1"/>
    <xf numFmtId="0" fontId="2" fillId="0" borderId="0" xfId="0" applyFont="1" applyFill="1" applyBorder="1"/>
    <xf numFmtId="0" fontId="2" fillId="0" borderId="0" xfId="0" applyFont="1" applyBorder="1"/>
    <xf numFmtId="10" fontId="2" fillId="0" borderId="0" xfId="2" applyNumberFormat="1" applyFont="1" applyFill="1" applyBorder="1"/>
    <xf numFmtId="0" fontId="2" fillId="14" borderId="4" xfId="0" applyFont="1" applyFill="1" applyBorder="1"/>
    <xf numFmtId="44" fontId="2" fillId="14" borderId="4" xfId="0" applyNumberFormat="1" applyFont="1" applyFill="1" applyBorder="1"/>
    <xf numFmtId="164" fontId="24" fillId="0" borderId="0" xfId="0" applyNumberFormat="1" applyFont="1" applyBorder="1" applyAlignment="1">
      <alignment vertical="center" wrapText="1"/>
    </xf>
    <xf numFmtId="8" fontId="2" fillId="0" borderId="4" xfId="0" applyNumberFormat="1" applyFont="1" applyBorder="1"/>
    <xf numFmtId="44" fontId="2" fillId="0" borderId="4" xfId="0" applyNumberFormat="1" applyFont="1" applyFill="1" applyBorder="1"/>
    <xf numFmtId="0" fontId="2" fillId="5" borderId="4" xfId="0" applyFont="1" applyFill="1" applyBorder="1"/>
    <xf numFmtId="0" fontId="2" fillId="0" borderId="4" xfId="0" applyFont="1" applyFill="1" applyBorder="1" applyAlignment="1">
      <alignment horizontal="left" vertical="center"/>
    </xf>
    <xf numFmtId="44" fontId="2" fillId="5" borderId="4" xfId="1" applyNumberFormat="1" applyFont="1" applyFill="1" applyBorder="1"/>
    <xf numFmtId="44" fontId="2" fillId="0" borderId="4" xfId="1" applyNumberFormat="1" applyFont="1" applyFill="1" applyBorder="1"/>
    <xf numFmtId="10" fontId="2" fillId="0" borderId="0" xfId="2" applyNumberFormat="1" applyFont="1"/>
    <xf numFmtId="44" fontId="2" fillId="0" borderId="4" xfId="1" applyNumberFormat="1" applyFont="1" applyFill="1" applyBorder="1" applyAlignment="1">
      <alignment horizontal="left" vertical="center"/>
    </xf>
    <xf numFmtId="0" fontId="2" fillId="0" borderId="0" xfId="0" applyFont="1" applyAlignment="1">
      <alignment horizontal="left" vertical="center"/>
    </xf>
    <xf numFmtId="0" fontId="2" fillId="10" borderId="4" xfId="0" applyFont="1" applyFill="1" applyBorder="1"/>
    <xf numFmtId="10" fontId="2" fillId="14" borderId="4" xfId="2" applyNumberFormat="1" applyFont="1" applyFill="1" applyBorder="1"/>
    <xf numFmtId="10" fontId="24" fillId="0" borderId="0" xfId="0" applyNumberFormat="1" applyFont="1" applyBorder="1" applyAlignment="1">
      <alignment horizontal="center" vertical="center" wrapText="1"/>
    </xf>
    <xf numFmtId="0" fontId="2" fillId="0" borderId="14" xfId="0" applyFont="1" applyBorder="1" applyAlignment="1"/>
    <xf numFmtId="0" fontId="2" fillId="0" borderId="0" xfId="0" applyFont="1" applyBorder="1" applyAlignment="1"/>
    <xf numFmtId="39" fontId="2" fillId="0" borderId="4" xfId="0" applyNumberFormat="1" applyFont="1" applyBorder="1"/>
    <xf numFmtId="0" fontId="2" fillId="13" borderId="4" xfId="0" applyFont="1" applyFill="1" applyBorder="1"/>
    <xf numFmtId="44" fontId="2" fillId="13" borderId="4" xfId="1" applyNumberFormat="1" applyFont="1" applyFill="1" applyBorder="1"/>
    <xf numFmtId="0" fontId="2" fillId="14" borderId="4" xfId="0" applyFont="1" applyFill="1" applyBorder="1" applyAlignment="1">
      <alignment horizontal="left" wrapText="1"/>
    </xf>
    <xf numFmtId="169" fontId="2" fillId="0" borderId="4" xfId="0" applyNumberFormat="1" applyFont="1" applyBorder="1"/>
    <xf numFmtId="0" fontId="2" fillId="0" borderId="0" xfId="0" applyFont="1" applyAlignment="1">
      <alignment vertical="top" wrapText="1"/>
    </xf>
    <xf numFmtId="0" fontId="2" fillId="15" borderId="4" xfId="0" applyFont="1" applyFill="1" applyBorder="1" applyAlignment="1">
      <alignment horizontal="left" vertical="center"/>
    </xf>
    <xf numFmtId="0" fontId="2" fillId="15" borderId="4" xfId="0" applyFont="1" applyFill="1" applyBorder="1" applyAlignment="1">
      <alignment vertical="center"/>
    </xf>
    <xf numFmtId="0" fontId="2" fillId="16" borderId="4" xfId="0" applyFont="1" applyFill="1" applyBorder="1" applyAlignment="1">
      <alignment horizontal="left" vertical="center"/>
    </xf>
    <xf numFmtId="0" fontId="2" fillId="16" borderId="4" xfId="0" applyFont="1" applyFill="1" applyBorder="1" applyAlignment="1">
      <alignment vertical="center"/>
    </xf>
    <xf numFmtId="0" fontId="2" fillId="0" borderId="0" xfId="0" applyFont="1" applyBorder="1" applyAlignment="1">
      <alignment wrapText="1"/>
    </xf>
    <xf numFmtId="0" fontId="2" fillId="0" borderId="0" xfId="0" applyFont="1" applyAlignment="1">
      <alignment wrapText="1"/>
    </xf>
    <xf numFmtId="4" fontId="2" fillId="0" borderId="0" xfId="0" applyNumberFormat="1" applyFont="1"/>
    <xf numFmtId="165" fontId="33" fillId="0" borderId="0" xfId="1" applyFont="1" applyFill="1" applyBorder="1" applyAlignment="1">
      <alignment horizontal="left" vertical="center" wrapText="1"/>
    </xf>
    <xf numFmtId="165" fontId="10" fillId="0" borderId="0" xfId="1" applyFont="1" applyFill="1" applyBorder="1"/>
    <xf numFmtId="0" fontId="18" fillId="0" borderId="0" xfId="0" applyFont="1"/>
    <xf numFmtId="165" fontId="18" fillId="0" borderId="0" xfId="1" applyFont="1"/>
    <xf numFmtId="0" fontId="18" fillId="0" borderId="0" xfId="0" applyFont="1" applyFill="1"/>
    <xf numFmtId="165" fontId="18" fillId="0" borderId="0" xfId="0" applyNumberFormat="1" applyFont="1" applyFill="1"/>
    <xf numFmtId="165" fontId="18" fillId="0" borderId="0" xfId="1" applyFont="1" applyFill="1"/>
    <xf numFmtId="3" fontId="18" fillId="0" borderId="0" xfId="0" applyNumberFormat="1" applyFont="1" applyFill="1"/>
    <xf numFmtId="165" fontId="18" fillId="0" borderId="0" xfId="1" applyFont="1" applyFill="1" applyAlignment="1">
      <alignment horizontal="center"/>
    </xf>
    <xf numFmtId="0" fontId="18" fillId="0" borderId="0" xfId="0" applyFont="1" applyFill="1" applyAlignment="1">
      <alignment horizontal="center"/>
    </xf>
    <xf numFmtId="37" fontId="18" fillId="0" borderId="0" xfId="1" applyNumberFormat="1" applyFont="1" applyFill="1"/>
    <xf numFmtId="0" fontId="18" fillId="0" borderId="0" xfId="0" applyFont="1" applyFill="1" applyAlignment="1">
      <alignment horizontal="center" vertical="center" wrapText="1"/>
    </xf>
    <xf numFmtId="166" fontId="18" fillId="0" borderId="0" xfId="1" applyNumberFormat="1" applyFont="1" applyFill="1"/>
    <xf numFmtId="0" fontId="18" fillId="0" borderId="0" xfId="0" applyFont="1" applyAlignment="1">
      <alignment horizontal="center" vertical="center" wrapText="1"/>
    </xf>
    <xf numFmtId="0" fontId="10" fillId="0" borderId="0" xfId="0" applyFont="1" applyFill="1" applyBorder="1" applyAlignment="1">
      <alignment horizontal="right" wrapText="1"/>
    </xf>
    <xf numFmtId="0" fontId="10" fillId="0" borderId="0" xfId="0" applyFont="1" applyFill="1" applyBorder="1" applyAlignment="1">
      <alignment horizontal="right"/>
    </xf>
    <xf numFmtId="165" fontId="10" fillId="0" borderId="0" xfId="1" applyFont="1" applyFill="1" applyBorder="1" applyAlignment="1">
      <alignment horizontal="right"/>
    </xf>
    <xf numFmtId="165" fontId="10" fillId="0" borderId="0" xfId="1" applyFont="1" applyFill="1" applyBorder="1" applyAlignment="1"/>
    <xf numFmtId="166" fontId="18" fillId="0" borderId="0" xfId="0" applyNumberFormat="1" applyFont="1"/>
    <xf numFmtId="165" fontId="18" fillId="0" borderId="0" xfId="0" applyNumberFormat="1" applyFont="1"/>
    <xf numFmtId="0" fontId="18" fillId="0" borderId="0" xfId="0" applyFont="1" applyBorder="1"/>
    <xf numFmtId="165" fontId="18" fillId="0" borderId="0" xfId="1" applyFont="1" applyBorder="1"/>
    <xf numFmtId="3" fontId="18" fillId="0" borderId="65" xfId="1" applyNumberFormat="1" applyFont="1" applyBorder="1"/>
    <xf numFmtId="3" fontId="18" fillId="0" borderId="66" xfId="1" applyNumberFormat="1" applyFont="1" applyBorder="1"/>
    <xf numFmtId="9" fontId="18" fillId="0" borderId="0" xfId="2" applyFont="1" applyBorder="1"/>
    <xf numFmtId="0" fontId="14" fillId="0" borderId="21" xfId="0" applyFont="1" applyBorder="1"/>
    <xf numFmtId="170" fontId="66" fillId="0" borderId="4" xfId="0" applyNumberFormat="1" applyFont="1" applyBorder="1" applyAlignment="1">
      <alignment horizontal="right"/>
    </xf>
    <xf numFmtId="0" fontId="21" fillId="23" borderId="73"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0" xfId="0" applyFont="1" applyFill="1" applyBorder="1" applyAlignment="1">
      <alignment wrapText="1"/>
    </xf>
    <xf numFmtId="166" fontId="14" fillId="0" borderId="0" xfId="0" applyNumberFormat="1" applyFont="1" applyFill="1" applyBorder="1" applyAlignment="1">
      <alignment wrapText="1"/>
    </xf>
    <xf numFmtId="0" fontId="6" fillId="0" borderId="0" xfId="0" applyFont="1" applyFill="1" applyBorder="1" applyAlignment="1">
      <alignment horizontal="left" wrapText="1"/>
    </xf>
    <xf numFmtId="0" fontId="6" fillId="0" borderId="0" xfId="0" applyFont="1" applyFill="1" applyBorder="1" applyAlignment="1">
      <alignment wrapText="1"/>
    </xf>
    <xf numFmtId="0" fontId="10" fillId="0" borderId="0" xfId="0" applyFont="1" applyFill="1" applyBorder="1" applyAlignment="1">
      <alignment horizontal="center" vertical="center" wrapText="1"/>
    </xf>
    <xf numFmtId="166" fontId="14" fillId="0" borderId="0" xfId="0" applyNumberFormat="1" applyFont="1" applyFill="1" applyBorder="1" applyAlignment="1">
      <alignment horizontal="center" wrapText="1"/>
    </xf>
    <xf numFmtId="49" fontId="14" fillId="0" borderId="0" xfId="0" applyNumberFormat="1" applyFont="1" applyFill="1" applyBorder="1" applyAlignment="1">
      <alignment horizontal="center" vertical="center" wrapText="1"/>
    </xf>
    <xf numFmtId="10" fontId="2" fillId="21" borderId="4" xfId="2" applyNumberFormat="1" applyFont="1" applyFill="1" applyBorder="1"/>
    <xf numFmtId="165" fontId="47" fillId="0" borderId="0" xfId="0" applyNumberFormat="1" applyFont="1"/>
    <xf numFmtId="170" fontId="52" fillId="23" borderId="4" xfId="0" applyNumberFormat="1" applyFont="1" applyFill="1" applyBorder="1" applyAlignment="1">
      <alignment wrapText="1"/>
    </xf>
    <xf numFmtId="9" fontId="2" fillId="0" borderId="0" xfId="2" applyFont="1"/>
    <xf numFmtId="165" fontId="45" fillId="0" borderId="0" xfId="1" applyFont="1"/>
    <xf numFmtId="165" fontId="9" fillId="0" borderId="0" xfId="0" applyNumberFormat="1" applyFont="1"/>
    <xf numFmtId="0" fontId="9" fillId="0" borderId="42" xfId="0" applyFont="1" applyFill="1" applyBorder="1"/>
    <xf numFmtId="0" fontId="9" fillId="0" borderId="5" xfId="0" applyFont="1" applyFill="1" applyBorder="1" applyAlignment="1">
      <alignment horizontal="center" wrapText="1"/>
    </xf>
    <xf numFmtId="0" fontId="9" fillId="0" borderId="5" xfId="0" applyFont="1" applyFill="1" applyBorder="1"/>
    <xf numFmtId="0" fontId="9" fillId="0" borderId="5" xfId="0" applyFont="1" applyFill="1" applyBorder="1" applyProtection="1">
      <protection locked="0"/>
    </xf>
    <xf numFmtId="0" fontId="9" fillId="0" borderId="39" xfId="0" applyFont="1" applyFill="1" applyBorder="1" applyAlignment="1">
      <alignment wrapText="1"/>
    </xf>
    <xf numFmtId="165" fontId="9" fillId="0" borderId="75" xfId="1" applyFont="1" applyFill="1" applyBorder="1"/>
    <xf numFmtId="0" fontId="28" fillId="23" borderId="19" xfId="0" applyFont="1" applyFill="1" applyBorder="1" applyAlignment="1">
      <alignment horizontal="center"/>
    </xf>
    <xf numFmtId="0" fontId="28" fillId="23" borderId="24" xfId="0" applyFont="1" applyFill="1" applyBorder="1" applyAlignment="1">
      <alignment horizontal="center" vertical="center"/>
    </xf>
    <xf numFmtId="0" fontId="64" fillId="23" borderId="5" xfId="0" applyFont="1" applyFill="1" applyBorder="1" applyAlignment="1">
      <alignment horizontal="center" vertical="center"/>
    </xf>
    <xf numFmtId="0" fontId="64" fillId="23" borderId="5" xfId="0" applyFont="1" applyFill="1" applyBorder="1" applyAlignment="1">
      <alignment horizontal="center" vertical="center" wrapText="1"/>
    </xf>
    <xf numFmtId="165" fontId="21" fillId="23" borderId="55" xfId="1" applyFont="1" applyFill="1" applyBorder="1"/>
    <xf numFmtId="165" fontId="21" fillId="23" borderId="0" xfId="1" applyFont="1" applyFill="1"/>
    <xf numFmtId="3" fontId="9" fillId="24" borderId="18" xfId="0" applyNumberFormat="1" applyFont="1" applyFill="1" applyBorder="1" applyAlignment="1">
      <alignment wrapText="1"/>
    </xf>
    <xf numFmtId="0" fontId="9" fillId="24" borderId="73" xfId="0" applyFont="1" applyFill="1" applyBorder="1" applyAlignment="1">
      <alignment horizontal="center" wrapText="1"/>
    </xf>
    <xf numFmtId="0" fontId="9" fillId="24" borderId="18" xfId="0" applyFont="1" applyFill="1" applyBorder="1"/>
    <xf numFmtId="0" fontId="9" fillId="24" borderId="19" xfId="0" applyFont="1" applyFill="1" applyBorder="1"/>
    <xf numFmtId="0" fontId="9" fillId="24" borderId="20" xfId="0" applyFont="1" applyFill="1" applyBorder="1"/>
    <xf numFmtId="165" fontId="9" fillId="24" borderId="58" xfId="1" applyFont="1" applyFill="1" applyBorder="1"/>
    <xf numFmtId="165" fontId="9" fillId="24" borderId="18" xfId="1" applyFont="1" applyFill="1" applyBorder="1"/>
    <xf numFmtId="0" fontId="9" fillId="24" borderId="21" xfId="0" applyFont="1" applyFill="1" applyBorder="1" applyAlignment="1">
      <alignment wrapText="1"/>
    </xf>
    <xf numFmtId="0" fontId="9" fillId="24" borderId="11" xfId="0" applyFont="1" applyFill="1" applyBorder="1" applyAlignment="1">
      <alignment horizontal="center" wrapText="1"/>
    </xf>
    <xf numFmtId="0" fontId="9" fillId="24" borderId="21" xfId="0" applyFont="1" applyFill="1" applyBorder="1"/>
    <xf numFmtId="0" fontId="9" fillId="24" borderId="4" xfId="0" applyFont="1" applyFill="1" applyBorder="1"/>
    <xf numFmtId="0" fontId="9" fillId="24" borderId="22" xfId="0" applyFont="1" applyFill="1" applyBorder="1"/>
    <xf numFmtId="165" fontId="9" fillId="24" borderId="13" xfId="1" applyFont="1" applyFill="1" applyBorder="1"/>
    <xf numFmtId="165" fontId="9" fillId="24" borderId="21" xfId="1" applyFont="1" applyFill="1" applyBorder="1"/>
    <xf numFmtId="0" fontId="9" fillId="24" borderId="23" xfId="0" applyFont="1" applyFill="1" applyBorder="1" applyAlignment="1">
      <alignment wrapText="1"/>
    </xf>
    <xf numFmtId="0" fontId="9" fillId="24" borderId="47" xfId="0" applyFont="1" applyFill="1" applyBorder="1" applyAlignment="1">
      <alignment horizontal="center" wrapText="1"/>
    </xf>
    <xf numFmtId="0" fontId="9" fillId="24" borderId="23" xfId="0" applyFont="1" applyFill="1" applyBorder="1"/>
    <xf numFmtId="0" fontId="9" fillId="24" borderId="24" xfId="0" applyFont="1" applyFill="1" applyBorder="1"/>
    <xf numFmtId="0" fontId="9" fillId="24" borderId="25" xfId="0" applyFont="1" applyFill="1" applyBorder="1"/>
    <xf numFmtId="165" fontId="9" fillId="24" borderId="28" xfId="1" applyFont="1" applyFill="1" applyBorder="1"/>
    <xf numFmtId="165" fontId="9" fillId="24" borderId="23" xfId="1" applyFont="1" applyFill="1" applyBorder="1"/>
    <xf numFmtId="0" fontId="9" fillId="24" borderId="18" xfId="0" applyFont="1" applyFill="1" applyBorder="1" applyAlignment="1">
      <alignment wrapText="1"/>
    </xf>
    <xf numFmtId="0" fontId="9" fillId="24" borderId="20" xfId="0" applyFont="1" applyFill="1" applyBorder="1" applyAlignment="1">
      <alignment horizontal="center" wrapText="1"/>
    </xf>
    <xf numFmtId="0" fontId="9" fillId="24" borderId="22" xfId="0" applyFont="1" applyFill="1" applyBorder="1" applyAlignment="1">
      <alignment horizontal="center" wrapText="1"/>
    </xf>
    <xf numFmtId="0" fontId="9" fillId="24" borderId="13" xfId="0" applyFont="1" applyFill="1" applyBorder="1"/>
    <xf numFmtId="0" fontId="9" fillId="24" borderId="25" xfId="0" applyFont="1" applyFill="1" applyBorder="1" applyAlignment="1">
      <alignment horizontal="center" wrapText="1"/>
    </xf>
    <xf numFmtId="0" fontId="9" fillId="24" borderId="28" xfId="0" applyFont="1" applyFill="1" applyBorder="1"/>
    <xf numFmtId="0" fontId="9" fillId="24" borderId="58" xfId="0" applyFont="1" applyFill="1" applyBorder="1"/>
    <xf numFmtId="0" fontId="9" fillId="22" borderId="18" xfId="0" applyFont="1" applyFill="1" applyBorder="1" applyAlignment="1">
      <alignment wrapText="1"/>
    </xf>
    <xf numFmtId="0" fontId="9" fillId="22" borderId="20" xfId="0" applyFont="1" applyFill="1" applyBorder="1" applyAlignment="1">
      <alignment horizontal="center" wrapText="1"/>
    </xf>
    <xf numFmtId="0" fontId="9" fillId="22" borderId="18" xfId="0" applyFont="1" applyFill="1" applyBorder="1"/>
    <xf numFmtId="0" fontId="9" fillId="22" borderId="19" xfId="0" applyFont="1" applyFill="1" applyBorder="1"/>
    <xf numFmtId="0" fontId="9" fillId="22" borderId="20" xfId="0" applyFont="1" applyFill="1" applyBorder="1"/>
    <xf numFmtId="0" fontId="9" fillId="22" borderId="58" xfId="0" applyFont="1" applyFill="1" applyBorder="1"/>
    <xf numFmtId="165" fontId="9" fillId="22" borderId="18" xfId="1" applyFont="1" applyFill="1" applyBorder="1"/>
    <xf numFmtId="0" fontId="9" fillId="22" borderId="21" xfId="0" applyFont="1" applyFill="1" applyBorder="1" applyAlignment="1">
      <alignment wrapText="1"/>
    </xf>
    <xf numFmtId="0" fontId="9" fillId="22" borderId="22" xfId="0" applyFont="1" applyFill="1" applyBorder="1" applyAlignment="1">
      <alignment horizontal="center" wrapText="1"/>
    </xf>
    <xf numFmtId="0" fontId="9" fillId="22" borderId="21" xfId="0" applyFont="1" applyFill="1" applyBorder="1"/>
    <xf numFmtId="0" fontId="9" fillId="22" borderId="4" xfId="0" applyFont="1" applyFill="1" applyBorder="1"/>
    <xf numFmtId="0" fontId="9" fillId="22" borderId="22" xfId="0" applyFont="1" applyFill="1" applyBorder="1"/>
    <xf numFmtId="0" fontId="9" fillId="22" borderId="13" xfId="0" applyFont="1" applyFill="1" applyBorder="1"/>
    <xf numFmtId="165" fontId="9" fillId="22" borderId="21" xfId="1" applyFont="1" applyFill="1" applyBorder="1"/>
    <xf numFmtId="0" fontId="9" fillId="22" borderId="42" xfId="0" applyFont="1" applyFill="1" applyBorder="1" applyAlignment="1">
      <alignment wrapText="1"/>
    </xf>
    <xf numFmtId="0" fontId="9" fillId="22" borderId="39" xfId="0" applyFont="1" applyFill="1" applyBorder="1"/>
    <xf numFmtId="0" fontId="9" fillId="22" borderId="32" xfId="0" applyFont="1" applyFill="1" applyBorder="1"/>
    <xf numFmtId="0" fontId="9" fillId="22" borderId="23" xfId="0" applyFont="1" applyFill="1" applyBorder="1"/>
    <xf numFmtId="0" fontId="9" fillId="22" borderId="25" xfId="0" applyFont="1" applyFill="1" applyBorder="1" applyAlignment="1">
      <alignment horizontal="center" wrapText="1"/>
    </xf>
    <xf numFmtId="0" fontId="9" fillId="22" borderId="24" xfId="0" applyFont="1" applyFill="1" applyBorder="1"/>
    <xf numFmtId="0" fontId="9" fillId="22" borderId="25" xfId="0" applyFont="1" applyFill="1" applyBorder="1"/>
    <xf numFmtId="0" fontId="9" fillId="22" borderId="28" xfId="0" applyFont="1" applyFill="1" applyBorder="1"/>
    <xf numFmtId="165" fontId="9" fillId="22" borderId="23" xfId="1" applyFont="1" applyFill="1" applyBorder="1"/>
    <xf numFmtId="0" fontId="9" fillId="22" borderId="41" xfId="0" applyFont="1" applyFill="1" applyBorder="1"/>
    <xf numFmtId="0" fontId="9" fillId="22" borderId="34" xfId="0" applyFont="1" applyFill="1" applyBorder="1"/>
    <xf numFmtId="166" fontId="6" fillId="0" borderId="0" xfId="0" applyNumberFormat="1" applyFont="1" applyBorder="1"/>
    <xf numFmtId="0" fontId="10" fillId="22" borderId="73" xfId="0" applyFont="1" applyFill="1" applyBorder="1" applyAlignment="1">
      <alignment horizontal="center"/>
    </xf>
    <xf numFmtId="0" fontId="10" fillId="22" borderId="11" xfId="0" applyFont="1" applyFill="1" applyBorder="1" applyAlignment="1">
      <alignment horizontal="center" wrapText="1"/>
    </xf>
    <xf numFmtId="165" fontId="18" fillId="22" borderId="47" xfId="1" applyFont="1" applyFill="1" applyBorder="1"/>
    <xf numFmtId="166" fontId="14" fillId="0" borderId="65" xfId="0" applyNumberFormat="1" applyFont="1" applyBorder="1"/>
    <xf numFmtId="3" fontId="14" fillId="25" borderId="14" xfId="0" applyNumberFormat="1" applyFont="1" applyFill="1" applyBorder="1" applyAlignment="1">
      <alignment horizontal="center" vertical="center" wrapText="1"/>
    </xf>
    <xf numFmtId="165" fontId="14" fillId="25" borderId="14" xfId="1" applyFont="1" applyFill="1" applyBorder="1" applyAlignment="1">
      <alignment vertical="center" wrapText="1"/>
    </xf>
    <xf numFmtId="0" fontId="9" fillId="25" borderId="4" xfId="0" applyFont="1" applyFill="1" applyBorder="1"/>
    <xf numFmtId="3" fontId="14" fillId="25" borderId="15" xfId="0" applyNumberFormat="1" applyFont="1" applyFill="1" applyBorder="1" applyAlignment="1">
      <alignment horizontal="center" vertical="center" wrapText="1"/>
    </xf>
    <xf numFmtId="165" fontId="14" fillId="25" borderId="15" xfId="1" applyFont="1" applyFill="1" applyBorder="1" applyAlignment="1">
      <alignment vertical="center" wrapText="1"/>
    </xf>
    <xf numFmtId="10" fontId="9" fillId="25" borderId="4" xfId="0" applyNumberFormat="1" applyFont="1" applyFill="1" applyBorder="1"/>
    <xf numFmtId="3" fontId="14" fillId="25" borderId="4" xfId="0" applyNumberFormat="1" applyFont="1" applyFill="1" applyBorder="1" applyAlignment="1">
      <alignment horizontal="center" vertical="center" wrapText="1"/>
    </xf>
    <xf numFmtId="3" fontId="14" fillId="25" borderId="11" xfId="0" applyNumberFormat="1" applyFont="1" applyFill="1" applyBorder="1" applyAlignment="1">
      <alignment horizontal="center" vertical="center" wrapText="1"/>
    </xf>
    <xf numFmtId="165" fontId="14" fillId="25" borderId="11" xfId="1" applyFont="1" applyFill="1" applyBorder="1" applyAlignment="1">
      <alignment horizontal="center" vertical="center" wrapText="1"/>
    </xf>
    <xf numFmtId="0" fontId="14" fillId="25" borderId="4" xfId="0" applyFont="1" applyFill="1" applyBorder="1" applyAlignment="1">
      <alignment horizontal="center" vertical="center" wrapText="1"/>
    </xf>
    <xf numFmtId="0" fontId="36" fillId="0" borderId="0" xfId="0" applyFont="1" applyBorder="1" applyAlignment="1" applyProtection="1">
      <alignment horizontal="center" vertical="center"/>
    </xf>
    <xf numFmtId="0" fontId="10" fillId="0" borderId="0" xfId="0" applyFont="1" applyFill="1" applyBorder="1" applyAlignment="1">
      <alignment vertical="center" wrapText="1"/>
    </xf>
    <xf numFmtId="173" fontId="34" fillId="0" borderId="0" xfId="0" applyNumberFormat="1" applyFont="1" applyBorder="1" applyAlignment="1" applyProtection="1">
      <alignment vertical="center"/>
    </xf>
    <xf numFmtId="173" fontId="34" fillId="0" borderId="0" xfId="0" applyNumberFormat="1" applyFont="1" applyBorder="1" applyAlignment="1" applyProtection="1">
      <alignment horizontal="center" vertical="center"/>
    </xf>
    <xf numFmtId="0" fontId="36" fillId="0" borderId="4" xfId="0" applyFont="1" applyBorder="1" applyAlignment="1" applyProtection="1">
      <alignment horizontal="center" vertical="center"/>
    </xf>
    <xf numFmtId="173" fontId="36" fillId="0" borderId="0" xfId="0" applyNumberFormat="1" applyFont="1" applyBorder="1" applyAlignment="1" applyProtection="1">
      <alignment vertical="center"/>
    </xf>
    <xf numFmtId="173" fontId="36" fillId="10" borderId="4" xfId="0" applyNumberFormat="1" applyFont="1" applyFill="1" applyBorder="1" applyAlignment="1" applyProtection="1">
      <alignment vertical="center"/>
    </xf>
    <xf numFmtId="0" fontId="17" fillId="0" borderId="4" xfId="0" applyFont="1" applyBorder="1" applyProtection="1"/>
    <xf numFmtId="0" fontId="17" fillId="0" borderId="0" xfId="0" applyFont="1"/>
    <xf numFmtId="173" fontId="17" fillId="0" borderId="0" xfId="0" applyNumberFormat="1" applyFont="1"/>
    <xf numFmtId="173" fontId="6" fillId="10" borderId="4" xfId="0" applyNumberFormat="1" applyFont="1" applyFill="1" applyBorder="1" applyAlignment="1">
      <alignment horizontal="center" vertical="center" wrapText="1"/>
    </xf>
    <xf numFmtId="0" fontId="6" fillId="0" borderId="0" xfId="0" applyFont="1" applyAlignment="1">
      <alignment horizontal="center" vertical="center"/>
    </xf>
    <xf numFmtId="0" fontId="6" fillId="10" borderId="4" xfId="0" applyFont="1" applyFill="1" applyBorder="1" applyAlignment="1">
      <alignment horizontal="center" vertical="center" wrapText="1"/>
    </xf>
    <xf numFmtId="0" fontId="6" fillId="0" borderId="0" xfId="0" applyFont="1" applyAlignment="1">
      <alignment horizontal="center" vertical="center" wrapText="1"/>
    </xf>
    <xf numFmtId="0" fontId="6" fillId="10" borderId="4" xfId="0" applyFont="1" applyFill="1" applyBorder="1" applyAlignment="1">
      <alignment vertical="center"/>
    </xf>
    <xf numFmtId="173" fontId="6" fillId="10" borderId="4" xfId="0" applyNumberFormat="1" applyFont="1" applyFill="1" applyBorder="1" applyAlignment="1">
      <alignment vertical="center"/>
    </xf>
    <xf numFmtId="173" fontId="6" fillId="0" borderId="4" xfId="0" applyNumberFormat="1" applyFont="1" applyBorder="1" applyAlignment="1">
      <alignment vertical="center"/>
    </xf>
    <xf numFmtId="7" fontId="6" fillId="10" borderId="4" xfId="0" applyNumberFormat="1" applyFont="1" applyFill="1" applyBorder="1" applyAlignment="1">
      <alignment vertical="center"/>
    </xf>
    <xf numFmtId="0" fontId="6" fillId="0" borderId="0" xfId="0" applyFont="1" applyAlignment="1">
      <alignment vertical="center"/>
    </xf>
    <xf numFmtId="166" fontId="6" fillId="10" borderId="4" xfId="1" applyNumberFormat="1" applyFont="1" applyFill="1" applyBorder="1" applyAlignment="1">
      <alignment vertical="center"/>
    </xf>
    <xf numFmtId="173" fontId="6" fillId="0" borderId="0" xfId="0" applyNumberFormat="1" applyFont="1"/>
    <xf numFmtId="0" fontId="65" fillId="0" borderId="0" xfId="0" applyFont="1"/>
    <xf numFmtId="0" fontId="51" fillId="0" borderId="0" xfId="0" applyFont="1" applyFill="1" applyBorder="1" applyAlignment="1" applyProtection="1">
      <alignment vertical="center"/>
    </xf>
    <xf numFmtId="0" fontId="17" fillId="0" borderId="0" xfId="0" applyFont="1" applyFill="1" applyBorder="1" applyAlignment="1" applyProtection="1">
      <alignment vertical="top"/>
      <protection locked="0"/>
    </xf>
    <xf numFmtId="0" fontId="1" fillId="14" borderId="4" xfId="0" applyFont="1" applyFill="1" applyBorder="1"/>
    <xf numFmtId="0" fontId="1" fillId="0" borderId="4" xfId="0" applyFont="1" applyFill="1" applyBorder="1"/>
    <xf numFmtId="0" fontId="1" fillId="13" borderId="4" xfId="0" applyFont="1" applyFill="1" applyBorder="1"/>
    <xf numFmtId="0" fontId="1" fillId="13" borderId="4" xfId="0" applyFont="1" applyFill="1" applyBorder="1" applyAlignment="1">
      <alignment wrapText="1"/>
    </xf>
    <xf numFmtId="0" fontId="6" fillId="10" borderId="5" xfId="0" applyFont="1" applyFill="1" applyBorder="1" applyAlignment="1">
      <alignment horizontal="center" vertical="center"/>
    </xf>
    <xf numFmtId="0" fontId="6" fillId="10" borderId="4" xfId="0" applyFont="1" applyFill="1" applyBorder="1" applyAlignment="1">
      <alignment horizontal="center" vertical="center"/>
    </xf>
    <xf numFmtId="0" fontId="10" fillId="22" borderId="18" xfId="0" applyFont="1" applyFill="1" applyBorder="1" applyAlignment="1">
      <alignment horizontal="right"/>
    </xf>
    <xf numFmtId="0" fontId="10" fillId="22" borderId="19" xfId="0" applyFont="1" applyFill="1" applyBorder="1" applyAlignment="1">
      <alignment horizontal="right"/>
    </xf>
    <xf numFmtId="170" fontId="18" fillId="22" borderId="19" xfId="0" applyNumberFormat="1" applyFont="1" applyFill="1" applyBorder="1"/>
    <xf numFmtId="170" fontId="18" fillId="22" borderId="73" xfId="0" applyNumberFormat="1" applyFont="1" applyFill="1" applyBorder="1"/>
    <xf numFmtId="0" fontId="21" fillId="23" borderId="1" xfId="0" applyFont="1" applyFill="1" applyBorder="1" applyAlignment="1">
      <alignment vertical="center" wrapText="1"/>
    </xf>
    <xf numFmtId="173" fontId="21" fillId="23" borderId="48" xfId="0" applyNumberFormat="1" applyFont="1" applyFill="1" applyBorder="1" applyAlignment="1">
      <alignment horizontal="center" vertical="center" wrapText="1"/>
    </xf>
    <xf numFmtId="7" fontId="21" fillId="23" borderId="48" xfId="0" applyNumberFormat="1" applyFont="1" applyFill="1" applyBorder="1" applyAlignment="1">
      <alignment horizontal="center" vertical="center" wrapText="1"/>
    </xf>
    <xf numFmtId="7" fontId="21" fillId="23" borderId="45" xfId="0" applyNumberFormat="1" applyFont="1" applyFill="1" applyBorder="1" applyAlignment="1">
      <alignment horizontal="center" vertical="center" wrapText="1"/>
    </xf>
    <xf numFmtId="0" fontId="9" fillId="0" borderId="58" xfId="0" applyFont="1" applyBorder="1" applyAlignment="1">
      <alignment horizontal="left" vertical="center" wrapText="1"/>
    </xf>
    <xf numFmtId="0" fontId="9" fillId="0" borderId="28" xfId="0" applyFont="1" applyBorder="1" applyAlignment="1">
      <alignment wrapText="1"/>
    </xf>
    <xf numFmtId="0" fontId="9" fillId="0" borderId="58" xfId="0" applyFont="1" applyBorder="1" applyAlignment="1">
      <alignment wrapText="1"/>
    </xf>
    <xf numFmtId="173" fontId="9" fillId="0" borderId="0" xfId="0" applyNumberFormat="1" applyFont="1" applyAlignment="1">
      <alignment horizontal="right"/>
    </xf>
    <xf numFmtId="7" fontId="9" fillId="0" borderId="0" xfId="0" applyNumberFormat="1" applyFont="1" applyAlignment="1">
      <alignment horizontal="right"/>
    </xf>
    <xf numFmtId="7" fontId="21" fillId="23" borderId="48" xfId="1" applyNumberFormat="1" applyFont="1" applyFill="1" applyBorder="1" applyAlignment="1">
      <alignment horizontal="right"/>
    </xf>
    <xf numFmtId="7" fontId="21" fillId="23" borderId="45" xfId="1" applyNumberFormat="1" applyFont="1" applyFill="1" applyBorder="1" applyAlignment="1">
      <alignment horizontal="right"/>
    </xf>
    <xf numFmtId="7" fontId="10" fillId="3" borderId="19" xfId="0" applyNumberFormat="1" applyFont="1" applyFill="1" applyBorder="1" applyAlignment="1">
      <alignment vertical="center" wrapText="1"/>
    </xf>
    <xf numFmtId="7" fontId="10" fillId="3" borderId="19" xfId="0" applyNumberFormat="1" applyFont="1" applyFill="1" applyBorder="1" applyAlignment="1">
      <alignment horizontal="center" vertical="center" wrapText="1"/>
    </xf>
    <xf numFmtId="7" fontId="10" fillId="3" borderId="20" xfId="0" applyNumberFormat="1" applyFont="1" applyFill="1" applyBorder="1" applyAlignment="1">
      <alignment horizontal="center" vertical="center" wrapText="1"/>
    </xf>
    <xf numFmtId="3" fontId="14" fillId="0" borderId="11" xfId="0" applyNumberFormat="1" applyFont="1" applyBorder="1" applyAlignment="1">
      <alignment horizontal="right"/>
    </xf>
    <xf numFmtId="3" fontId="14" fillId="0" borderId="47" xfId="0" applyNumberFormat="1" applyFont="1" applyBorder="1" applyAlignment="1">
      <alignment horizontal="right"/>
    </xf>
    <xf numFmtId="3" fontId="14" fillId="0" borderId="65" xfId="0" applyNumberFormat="1" applyFont="1" applyFill="1" applyBorder="1" applyAlignment="1">
      <alignment horizontal="right"/>
    </xf>
    <xf numFmtId="3" fontId="14" fillId="0" borderId="66" xfId="0" applyNumberFormat="1" applyFont="1" applyFill="1" applyBorder="1" applyAlignment="1">
      <alignment horizontal="right"/>
    </xf>
    <xf numFmtId="7" fontId="10" fillId="22" borderId="1" xfId="1" applyNumberFormat="1" applyFont="1" applyFill="1" applyBorder="1" applyAlignment="1">
      <alignment horizontal="right" vertical="center" wrapText="1"/>
    </xf>
    <xf numFmtId="0" fontId="21" fillId="23" borderId="10" xfId="0" applyFont="1" applyFill="1" applyBorder="1" applyAlignment="1">
      <alignment horizontal="center" vertical="center" wrapText="1"/>
    </xf>
    <xf numFmtId="0" fontId="14" fillId="6" borderId="21" xfId="0" applyFont="1" applyFill="1" applyBorder="1" applyAlignment="1">
      <alignment horizontal="left" wrapText="1"/>
    </xf>
    <xf numFmtId="169" fontId="21" fillId="23" borderId="24" xfId="0" applyNumberFormat="1" applyFont="1" applyFill="1" applyBorder="1" applyAlignment="1">
      <alignment vertical="center" wrapText="1"/>
    </xf>
    <xf numFmtId="7" fontId="21" fillId="23" borderId="24" xfId="1" applyNumberFormat="1" applyFont="1" applyFill="1" applyBorder="1" applyAlignment="1">
      <alignment horizontal="right" vertical="center" wrapText="1"/>
    </xf>
    <xf numFmtId="7" fontId="21" fillId="23" borderId="25" xfId="1" applyNumberFormat="1" applyFont="1" applyFill="1" applyBorder="1" applyAlignment="1">
      <alignment horizontal="right" vertical="center" wrapText="1"/>
    </xf>
    <xf numFmtId="0" fontId="6" fillId="10" borderId="5" xfId="0" applyFont="1" applyFill="1" applyBorder="1" applyAlignment="1">
      <alignment horizontal="center" vertical="center"/>
    </xf>
    <xf numFmtId="165" fontId="6" fillId="10" borderId="5" xfId="1" applyFont="1" applyFill="1" applyBorder="1" applyAlignment="1">
      <alignment horizontal="center" vertical="center"/>
    </xf>
    <xf numFmtId="0" fontId="10" fillId="0" borderId="51" xfId="0" applyFont="1" applyBorder="1" applyAlignment="1">
      <alignment horizontal="center"/>
    </xf>
    <xf numFmtId="0" fontId="10" fillId="0" borderId="0" xfId="0" applyFont="1" applyBorder="1" applyAlignment="1">
      <alignment horizontal="center"/>
    </xf>
    <xf numFmtId="0" fontId="10" fillId="0" borderId="0" xfId="0" applyFont="1" applyFill="1" applyBorder="1" applyAlignment="1">
      <alignment vertical="center" wrapText="1"/>
    </xf>
    <xf numFmtId="0" fontId="9" fillId="22" borderId="42" xfId="0" applyFont="1" applyFill="1" applyBorder="1"/>
    <xf numFmtId="0" fontId="9" fillId="22" borderId="5" xfId="0" applyFont="1" applyFill="1" applyBorder="1"/>
    <xf numFmtId="0" fontId="9" fillId="24" borderId="73" xfId="0" applyFont="1" applyFill="1" applyBorder="1"/>
    <xf numFmtId="0" fontId="9" fillId="24" borderId="11" xfId="0" applyFont="1" applyFill="1" applyBorder="1"/>
    <xf numFmtId="0" fontId="9" fillId="24" borderId="47" xfId="0" applyFont="1" applyFill="1" applyBorder="1"/>
    <xf numFmtId="165" fontId="9" fillId="22" borderId="42" xfId="1" applyFont="1" applyFill="1" applyBorder="1"/>
    <xf numFmtId="165" fontId="21" fillId="23" borderId="57" xfId="1" applyFont="1" applyFill="1" applyBorder="1"/>
    <xf numFmtId="165" fontId="9" fillId="24" borderId="20" xfId="1" applyFont="1" applyFill="1" applyBorder="1"/>
    <xf numFmtId="165" fontId="9" fillId="24" borderId="22" xfId="1" applyFont="1" applyFill="1" applyBorder="1"/>
    <xf numFmtId="165" fontId="9" fillId="24" borderId="25" xfId="1" applyFont="1" applyFill="1" applyBorder="1"/>
    <xf numFmtId="0" fontId="28" fillId="23" borderId="24" xfId="0" applyFont="1" applyFill="1" applyBorder="1" applyAlignment="1">
      <alignment horizontal="center" vertical="center" wrapText="1"/>
    </xf>
    <xf numFmtId="7" fontId="6" fillId="0" borderId="0" xfId="0" applyNumberFormat="1" applyFont="1" applyBorder="1"/>
    <xf numFmtId="165" fontId="9" fillId="0" borderId="61" xfId="1" applyFont="1" applyFill="1" applyBorder="1" applyProtection="1"/>
    <xf numFmtId="165" fontId="9" fillId="0" borderId="68" xfId="1" applyFont="1" applyFill="1" applyBorder="1" applyProtection="1"/>
    <xf numFmtId="165" fontId="9" fillId="4" borderId="57" xfId="1" applyFont="1" applyFill="1" applyBorder="1"/>
    <xf numFmtId="165" fontId="9" fillId="4" borderId="61" xfId="1" applyFont="1" applyFill="1" applyBorder="1"/>
    <xf numFmtId="165" fontId="9" fillId="4" borderId="68" xfId="1" applyFont="1" applyFill="1" applyBorder="1"/>
    <xf numFmtId="165" fontId="9" fillId="0" borderId="61" xfId="1" applyFont="1" applyFill="1" applyBorder="1"/>
    <xf numFmtId="0" fontId="21" fillId="23" borderId="55" xfId="0" applyFont="1" applyFill="1" applyBorder="1" applyAlignment="1">
      <alignment horizontal="right"/>
    </xf>
    <xf numFmtId="0" fontId="21" fillId="23" borderId="44" xfId="0" applyFont="1" applyFill="1" applyBorder="1" applyAlignment="1">
      <alignment horizontal="right"/>
    </xf>
    <xf numFmtId="0" fontId="21" fillId="23" borderId="48" xfId="0" applyFont="1" applyFill="1" applyBorder="1" applyAlignment="1">
      <alignment horizontal="right"/>
    </xf>
    <xf numFmtId="173" fontId="10" fillId="3" borderId="73" xfId="0" applyNumberFormat="1" applyFont="1" applyFill="1" applyBorder="1" applyAlignment="1">
      <alignment horizontal="center" vertical="center" wrapText="1"/>
    </xf>
    <xf numFmtId="173" fontId="10" fillId="3" borderId="58" xfId="0" applyNumberFormat="1" applyFont="1" applyFill="1" applyBorder="1" applyAlignment="1">
      <alignment horizontal="center" vertical="center" wrapText="1"/>
    </xf>
    <xf numFmtId="173" fontId="21" fillId="23" borderId="47" xfId="0" applyNumberFormat="1" applyFont="1" applyFill="1" applyBorder="1" applyAlignment="1">
      <alignment horizontal="center" vertical="center" wrapText="1"/>
    </xf>
    <xf numFmtId="173" fontId="21" fillId="23" borderId="28" xfId="0" applyNumberFormat="1" applyFont="1" applyFill="1" applyBorder="1" applyAlignment="1">
      <alignment horizontal="center" vertical="center" wrapText="1"/>
    </xf>
    <xf numFmtId="7" fontId="9" fillId="0" borderId="70" xfId="1" applyNumberFormat="1" applyFont="1" applyBorder="1" applyAlignment="1">
      <alignment horizontal="right" vertical="center"/>
    </xf>
    <xf numFmtId="7" fontId="9" fillId="0" borderId="68" xfId="1" applyNumberFormat="1" applyFont="1" applyBorder="1" applyAlignment="1">
      <alignment horizontal="right" vertical="center"/>
    </xf>
    <xf numFmtId="0" fontId="52" fillId="23" borderId="16" xfId="0" applyFont="1" applyFill="1" applyBorder="1" applyAlignment="1">
      <alignment horizontal="center" vertical="center" wrapText="1"/>
    </xf>
    <xf numFmtId="0" fontId="52" fillId="23" borderId="9" xfId="0" applyFont="1" applyFill="1" applyBorder="1" applyAlignment="1">
      <alignment horizontal="center" vertical="center" wrapText="1"/>
    </xf>
    <xf numFmtId="173" fontId="9" fillId="0" borderId="75" xfId="0" applyNumberFormat="1" applyFont="1" applyBorder="1" applyAlignment="1">
      <alignment horizontal="right" vertical="center" wrapText="1"/>
    </xf>
    <xf numFmtId="173" fontId="9" fillId="0" borderId="61" xfId="0" applyNumberFormat="1" applyFont="1" applyBorder="1" applyAlignment="1">
      <alignment horizontal="right" vertical="center" wrapText="1"/>
    </xf>
    <xf numFmtId="7" fontId="9" fillId="0" borderId="75" xfId="1" applyNumberFormat="1" applyFont="1" applyFill="1" applyBorder="1" applyAlignment="1">
      <alignment horizontal="right" vertical="center"/>
    </xf>
    <xf numFmtId="7" fontId="9" fillId="0" borderId="61" xfId="1" applyNumberFormat="1" applyFont="1" applyFill="1" applyBorder="1" applyAlignment="1">
      <alignment horizontal="right" vertical="center"/>
    </xf>
    <xf numFmtId="7" fontId="9" fillId="0" borderId="75" xfId="1" applyNumberFormat="1" applyFont="1" applyBorder="1" applyAlignment="1">
      <alignment horizontal="right" vertical="center"/>
    </xf>
    <xf numFmtId="7" fontId="9" fillId="0" borderId="61" xfId="1" applyNumberFormat="1" applyFont="1" applyBorder="1" applyAlignment="1">
      <alignment horizontal="right" vertical="center"/>
    </xf>
    <xf numFmtId="0" fontId="10" fillId="0" borderId="4" xfId="0" applyFont="1" applyFill="1" applyBorder="1" applyAlignment="1">
      <alignment horizontal="left" vertical="center" wrapText="1"/>
    </xf>
    <xf numFmtId="0" fontId="10" fillId="0" borderId="51" xfId="0" applyFont="1" applyBorder="1" applyAlignment="1">
      <alignment horizontal="center"/>
    </xf>
    <xf numFmtId="0" fontId="10" fillId="0" borderId="0" xfId="0" applyFont="1" applyBorder="1" applyAlignment="1">
      <alignment horizontal="center"/>
    </xf>
    <xf numFmtId="0" fontId="63" fillId="0" borderId="4" xfId="0" applyFont="1" applyFill="1" applyBorder="1" applyAlignment="1">
      <alignment horizontal="left" vertical="center" wrapText="1"/>
    </xf>
    <xf numFmtId="0" fontId="14" fillId="0" borderId="4" xfId="0" applyFont="1" applyBorder="1" applyAlignment="1">
      <alignment horizontal="center" vertical="center" wrapText="1"/>
    </xf>
    <xf numFmtId="0" fontId="14" fillId="0" borderId="4" xfId="0" applyFont="1" applyBorder="1" applyAlignment="1">
      <alignment horizontal="left" vertical="center" wrapText="1"/>
    </xf>
    <xf numFmtId="0" fontId="10" fillId="0" borderId="4" xfId="0" applyFont="1" applyBorder="1" applyAlignment="1">
      <alignment horizontal="left" vertical="top" wrapText="1"/>
    </xf>
    <xf numFmtId="0" fontId="10" fillId="0" borderId="11" xfId="0" applyFont="1" applyBorder="1" applyAlignment="1">
      <alignment horizontal="center" vertical="top" wrapText="1"/>
    </xf>
    <xf numFmtId="0" fontId="10" fillId="0" borderId="12" xfId="0" applyFont="1" applyBorder="1" applyAlignment="1">
      <alignment horizontal="center" vertical="top" wrapText="1"/>
    </xf>
    <xf numFmtId="0" fontId="10" fillId="0" borderId="13" xfId="0" applyFont="1" applyBorder="1" applyAlignment="1">
      <alignment horizontal="center" vertical="top" wrapText="1"/>
    </xf>
    <xf numFmtId="0" fontId="10" fillId="0" borderId="4" xfId="0" applyFont="1" applyBorder="1" applyAlignment="1">
      <alignment horizontal="center" vertical="top" wrapText="1"/>
    </xf>
    <xf numFmtId="0" fontId="21" fillId="23" borderId="4" xfId="0" applyFont="1" applyFill="1" applyBorder="1" applyAlignment="1">
      <alignment horizontal="left" vertical="center" wrapText="1"/>
    </xf>
    <xf numFmtId="0" fontId="10" fillId="3" borderId="4"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10" fillId="0" borderId="4" xfId="0" applyFont="1" applyBorder="1" applyAlignment="1">
      <alignment horizontal="left" vertical="center" wrapText="1"/>
    </xf>
    <xf numFmtId="0" fontId="10" fillId="0" borderId="4" xfId="0" applyFont="1" applyBorder="1" applyAlignment="1">
      <alignment horizontal="center"/>
    </xf>
    <xf numFmtId="0" fontId="10" fillId="0" borderId="5" xfId="0" applyFont="1" applyBorder="1" applyAlignment="1">
      <alignment horizontal="center"/>
    </xf>
    <xf numFmtId="0" fontId="18" fillId="4" borderId="56" xfId="0" applyFont="1" applyFill="1" applyBorder="1" applyAlignment="1">
      <alignment horizontal="center"/>
    </xf>
    <xf numFmtId="0" fontId="18" fillId="4" borderId="75" xfId="0" applyFont="1" applyFill="1" applyBorder="1" applyAlignment="1">
      <alignment horizontal="center"/>
    </xf>
    <xf numFmtId="0" fontId="18" fillId="4" borderId="70" xfId="0" applyFont="1" applyFill="1" applyBorder="1" applyAlignment="1">
      <alignment horizontal="center"/>
    </xf>
    <xf numFmtId="0" fontId="52" fillId="23" borderId="71" xfId="0" applyFont="1" applyFill="1" applyBorder="1" applyAlignment="1">
      <alignment horizontal="center" vertical="center" wrapText="1"/>
    </xf>
    <xf numFmtId="0" fontId="52" fillId="23" borderId="72" xfId="0" applyFont="1" applyFill="1" applyBorder="1" applyAlignment="1">
      <alignment horizontal="center" vertical="center" wrapText="1"/>
    </xf>
    <xf numFmtId="0" fontId="9" fillId="0" borderId="17" xfId="0" applyFont="1" applyBorder="1" applyAlignment="1">
      <alignment horizontal="left" vertical="center" wrapText="1"/>
    </xf>
    <xf numFmtId="0" fontId="9" fillId="0" borderId="7" xfId="0" applyFont="1" applyBorder="1" applyAlignment="1">
      <alignment horizontal="left" vertical="center" wrapText="1"/>
    </xf>
    <xf numFmtId="0" fontId="9" fillId="0" borderId="16" xfId="0" applyFont="1" applyBorder="1" applyAlignment="1">
      <alignment horizontal="left" vertical="center" wrapText="1"/>
    </xf>
    <xf numFmtId="0" fontId="9" fillId="0" borderId="8" xfId="0" applyFont="1" applyBorder="1" applyAlignment="1">
      <alignment horizontal="left" vertical="center" wrapText="1"/>
    </xf>
    <xf numFmtId="0" fontId="9" fillId="0" borderId="0" xfId="0" applyFont="1" applyBorder="1" applyAlignment="1">
      <alignment horizontal="left" vertical="center" wrapText="1"/>
    </xf>
    <xf numFmtId="0" fontId="9" fillId="0" borderId="27" xfId="0" applyFont="1" applyBorder="1" applyAlignment="1">
      <alignment horizontal="left" vertical="center" wrapText="1"/>
    </xf>
    <xf numFmtId="0" fontId="9" fillId="0" borderId="46" xfId="0" applyFont="1" applyBorder="1" applyAlignment="1">
      <alignment horizontal="left" vertical="center" wrapText="1"/>
    </xf>
    <xf numFmtId="0" fontId="9" fillId="0" borderId="36" xfId="0" applyFont="1" applyBorder="1" applyAlignment="1">
      <alignment horizontal="left" vertical="center" wrapText="1"/>
    </xf>
    <xf numFmtId="0" fontId="9" fillId="0" borderId="9" xfId="0" applyFont="1" applyBorder="1" applyAlignment="1">
      <alignment horizontal="left" vertical="center" wrapText="1"/>
    </xf>
    <xf numFmtId="0" fontId="14" fillId="0" borderId="0" xfId="0" applyFont="1" applyFill="1" applyBorder="1" applyAlignment="1">
      <alignment horizontal="left" vertical="center" wrapText="1"/>
    </xf>
    <xf numFmtId="0" fontId="9" fillId="0" borderId="11" xfId="0" applyFont="1" applyBorder="1" applyAlignment="1">
      <alignment horizontal="left"/>
    </xf>
    <xf numFmtId="0" fontId="9" fillId="0" borderId="12" xfId="0" applyFont="1" applyBorder="1" applyAlignment="1">
      <alignment horizontal="left"/>
    </xf>
    <xf numFmtId="0" fontId="9" fillId="0" borderId="13" xfId="0" applyFont="1" applyBorder="1" applyAlignment="1">
      <alignment horizontal="left"/>
    </xf>
    <xf numFmtId="0" fontId="10" fillId="0" borderId="0" xfId="0" applyFont="1" applyFill="1" applyBorder="1" applyAlignment="1">
      <alignment horizontal="left" vertical="center" wrapText="1"/>
    </xf>
    <xf numFmtId="0" fontId="17" fillId="15" borderId="37" xfId="0" applyFont="1" applyFill="1" applyBorder="1" applyAlignment="1">
      <alignment horizontal="center" vertical="center"/>
    </xf>
    <xf numFmtId="0" fontId="17" fillId="15" borderId="30" xfId="0" applyFont="1" applyFill="1" applyBorder="1" applyAlignment="1">
      <alignment horizontal="center" vertical="center"/>
    </xf>
    <xf numFmtId="0" fontId="17" fillId="0" borderId="53" xfId="0" applyFont="1" applyBorder="1" applyAlignment="1">
      <alignment horizontal="center"/>
    </xf>
    <xf numFmtId="0" fontId="17" fillId="0" borderId="74" xfId="0" applyFont="1" applyBorder="1" applyAlignment="1">
      <alignment horizontal="center"/>
    </xf>
    <xf numFmtId="0" fontId="10" fillId="0" borderId="0" xfId="0" applyFont="1" applyFill="1" applyBorder="1" applyAlignment="1">
      <alignment vertical="center" wrapText="1"/>
    </xf>
    <xf numFmtId="0" fontId="18" fillId="0" borderId="0" xfId="0" applyFont="1" applyFill="1" applyBorder="1" applyAlignment="1">
      <alignment horizontal="left" vertical="center" wrapText="1"/>
    </xf>
    <xf numFmtId="0" fontId="14" fillId="0" borderId="21" xfId="0" applyFont="1" applyBorder="1" applyAlignment="1">
      <alignment horizontal="center" vertical="center"/>
    </xf>
    <xf numFmtId="0" fontId="14" fillId="0" borderId="23" xfId="0" applyFont="1" applyBorder="1" applyAlignment="1">
      <alignment horizontal="center" vertical="center"/>
    </xf>
    <xf numFmtId="0" fontId="14" fillId="0" borderId="42" xfId="0" applyFont="1" applyFill="1" applyBorder="1" applyAlignment="1">
      <alignment horizontal="center" vertical="center" wrapText="1"/>
    </xf>
    <xf numFmtId="0" fontId="14" fillId="0" borderId="26" xfId="0" applyFont="1" applyFill="1" applyBorder="1" applyAlignment="1">
      <alignment horizontal="center" vertical="center" wrapText="1"/>
    </xf>
    <xf numFmtId="166" fontId="10" fillId="0" borderId="5" xfId="0" applyNumberFormat="1" applyFont="1" applyFill="1" applyBorder="1" applyAlignment="1">
      <alignment horizontal="center" vertical="center"/>
    </xf>
    <xf numFmtId="166" fontId="10" fillId="0" borderId="6" xfId="0" applyNumberFormat="1" applyFont="1" applyFill="1" applyBorder="1" applyAlignment="1">
      <alignment horizontal="center" vertical="center"/>
    </xf>
    <xf numFmtId="0" fontId="14" fillId="0" borderId="43" xfId="0" applyFont="1" applyFill="1" applyBorder="1" applyAlignment="1">
      <alignment horizontal="center" vertical="center" wrapText="1"/>
    </xf>
    <xf numFmtId="0" fontId="9" fillId="15" borderId="37" xfId="0" applyFont="1" applyFill="1" applyBorder="1" applyAlignment="1">
      <alignment horizontal="left"/>
    </xf>
    <xf numFmtId="0" fontId="9" fillId="15" borderId="29" xfId="0" applyFont="1" applyFill="1" applyBorder="1" applyAlignment="1">
      <alignment horizontal="left"/>
    </xf>
    <xf numFmtId="0" fontId="9" fillId="15" borderId="30" xfId="0" applyFont="1" applyFill="1" applyBorder="1" applyAlignment="1">
      <alignment horizontal="left"/>
    </xf>
    <xf numFmtId="0" fontId="17" fillId="0" borderId="21" xfId="0" applyFont="1" applyBorder="1" applyAlignment="1">
      <alignment horizontal="center"/>
    </xf>
    <xf numFmtId="0" fontId="17" fillId="0" borderId="22" xfId="0" applyFont="1" applyBorder="1" applyAlignment="1">
      <alignment horizontal="center"/>
    </xf>
    <xf numFmtId="166" fontId="18" fillId="22" borderId="71" xfId="1" applyNumberFormat="1" applyFont="1" applyFill="1" applyBorder="1" applyAlignment="1">
      <alignment horizontal="right" vertical="center"/>
    </xf>
    <xf numFmtId="166" fontId="18" fillId="22" borderId="64" xfId="1" applyNumberFormat="1" applyFont="1" applyFill="1" applyBorder="1" applyAlignment="1">
      <alignment horizontal="right" vertical="center"/>
    </xf>
    <xf numFmtId="0" fontId="12" fillId="15" borderId="2" xfId="0" applyFont="1" applyFill="1" applyBorder="1" applyAlignment="1">
      <alignment horizontal="center" vertical="center" wrapText="1"/>
    </xf>
    <xf numFmtId="0" fontId="12" fillId="15" borderId="10" xfId="0" applyFont="1" applyFill="1" applyBorder="1" applyAlignment="1">
      <alignment horizontal="center" vertical="center" wrapText="1"/>
    </xf>
    <xf numFmtId="0" fontId="12" fillId="15" borderId="3" xfId="0" applyFont="1" applyFill="1" applyBorder="1" applyAlignment="1">
      <alignment horizontal="center" vertical="center" wrapText="1"/>
    </xf>
    <xf numFmtId="0" fontId="14" fillId="0" borderId="19" xfId="0" applyFont="1" applyFill="1" applyBorder="1" applyAlignment="1">
      <alignment horizontal="left" vertical="center" wrapText="1"/>
    </xf>
    <xf numFmtId="0" fontId="14" fillId="0" borderId="20" xfId="0" applyFont="1" applyFill="1" applyBorder="1" applyAlignment="1">
      <alignment horizontal="left" vertical="center" wrapText="1"/>
    </xf>
    <xf numFmtId="0" fontId="14" fillId="0" borderId="11" xfId="0" applyFont="1" applyFill="1" applyBorder="1" applyAlignment="1">
      <alignment horizontal="left" vertical="center" wrapText="1"/>
    </xf>
    <xf numFmtId="0" fontId="14" fillId="0" borderId="12" xfId="0" applyFont="1" applyFill="1" applyBorder="1" applyAlignment="1">
      <alignment horizontal="left" vertical="center" wrapText="1"/>
    </xf>
    <xf numFmtId="0" fontId="14" fillId="0" borderId="74" xfId="0" applyFont="1" applyFill="1" applyBorder="1" applyAlignment="1">
      <alignment horizontal="left" vertical="center" wrapText="1"/>
    </xf>
    <xf numFmtId="0" fontId="10" fillId="0" borderId="24" xfId="0" applyFont="1" applyFill="1" applyBorder="1" applyAlignment="1">
      <alignment horizontal="left" vertical="center" wrapText="1"/>
    </xf>
    <xf numFmtId="0" fontId="10" fillId="0" borderId="25" xfId="0" applyFont="1" applyFill="1" applyBorder="1" applyAlignment="1">
      <alignment horizontal="left" vertical="center" wrapText="1"/>
    </xf>
    <xf numFmtId="0" fontId="6" fillId="22" borderId="17" xfId="0" applyFont="1" applyFill="1" applyBorder="1" applyAlignment="1">
      <alignment horizontal="center"/>
    </xf>
    <xf numFmtId="0" fontId="6" fillId="22" borderId="69" xfId="0" applyFont="1" applyFill="1" applyBorder="1" applyAlignment="1">
      <alignment horizontal="center"/>
    </xf>
    <xf numFmtId="0" fontId="6" fillId="22" borderId="8" xfId="0" applyFont="1" applyFill="1" applyBorder="1" applyAlignment="1">
      <alignment horizontal="center"/>
    </xf>
    <xf numFmtId="0" fontId="6" fillId="22" borderId="40" xfId="0" applyFont="1" applyFill="1" applyBorder="1" applyAlignment="1">
      <alignment horizontal="center"/>
    </xf>
    <xf numFmtId="0" fontId="6" fillId="22" borderId="33" xfId="0" applyFont="1" applyFill="1" applyBorder="1" applyAlignment="1">
      <alignment horizontal="center"/>
    </xf>
    <xf numFmtId="0" fontId="6" fillId="22" borderId="41" xfId="0" applyFont="1" applyFill="1" applyBorder="1" applyAlignment="1">
      <alignment horizontal="center"/>
    </xf>
    <xf numFmtId="0" fontId="15" fillId="22" borderId="71" xfId="0" applyFont="1" applyFill="1" applyBorder="1" applyAlignment="1">
      <alignment horizontal="center" vertical="center" wrapText="1"/>
    </xf>
    <xf numFmtId="0" fontId="15" fillId="22" borderId="72" xfId="0" applyFont="1" applyFill="1" applyBorder="1" applyAlignment="1">
      <alignment horizontal="center" vertical="center" wrapText="1"/>
    </xf>
    <xf numFmtId="0" fontId="15" fillId="22" borderId="77" xfId="0" applyFont="1" applyFill="1" applyBorder="1" applyAlignment="1">
      <alignment horizontal="center" vertical="center" wrapText="1"/>
    </xf>
    <xf numFmtId="166" fontId="10" fillId="0" borderId="50" xfId="0" applyNumberFormat="1" applyFont="1" applyFill="1" applyBorder="1" applyAlignment="1">
      <alignment horizontal="center" vertical="center"/>
    </xf>
    <xf numFmtId="166" fontId="10" fillId="0" borderId="52" xfId="0" applyNumberFormat="1" applyFont="1" applyFill="1" applyBorder="1" applyAlignment="1">
      <alignment horizontal="center" vertical="center"/>
    </xf>
    <xf numFmtId="0" fontId="9" fillId="0" borderId="14" xfId="0" applyFont="1" applyBorder="1" applyAlignment="1">
      <alignment horizontal="left" vertical="center"/>
    </xf>
    <xf numFmtId="0" fontId="9" fillId="0" borderId="39" xfId="0" applyFont="1" applyBorder="1" applyAlignment="1">
      <alignment horizontal="left" vertical="center"/>
    </xf>
    <xf numFmtId="0" fontId="14" fillId="24" borderId="8" xfId="0" applyFont="1" applyFill="1" applyBorder="1" applyAlignment="1">
      <alignment horizontal="center" vertical="justify" wrapText="1"/>
    </xf>
    <xf numFmtId="0" fontId="14" fillId="24" borderId="0" xfId="0" applyFont="1" applyFill="1" applyBorder="1" applyAlignment="1">
      <alignment horizontal="center" vertical="justify" wrapText="1"/>
    </xf>
    <xf numFmtId="0" fontId="14" fillId="24" borderId="27" xfId="0" applyFont="1" applyFill="1" applyBorder="1" applyAlignment="1">
      <alignment horizontal="center" vertical="justify" wrapText="1"/>
    </xf>
    <xf numFmtId="0" fontId="10" fillId="24" borderId="8" xfId="0" applyFont="1" applyFill="1" applyBorder="1" applyAlignment="1">
      <alignment horizontal="center"/>
    </xf>
    <xf numFmtId="0" fontId="10" fillId="24" borderId="0" xfId="0" applyFont="1" applyFill="1" applyBorder="1" applyAlignment="1">
      <alignment horizontal="center"/>
    </xf>
    <xf numFmtId="0" fontId="10" fillId="24" borderId="27" xfId="0" applyFont="1" applyFill="1" applyBorder="1" applyAlignment="1">
      <alignment horizontal="center"/>
    </xf>
    <xf numFmtId="0" fontId="19" fillId="24" borderId="17" xfId="0" applyFont="1" applyFill="1" applyBorder="1" applyAlignment="1">
      <alignment horizontal="center" vertical="center"/>
    </xf>
    <xf numFmtId="0" fontId="19" fillId="24" borderId="7" xfId="0" applyFont="1" applyFill="1" applyBorder="1" applyAlignment="1">
      <alignment horizontal="center" vertical="center"/>
    </xf>
    <xf numFmtId="0" fontId="19" fillId="24" borderId="16" xfId="0" applyFont="1" applyFill="1" applyBorder="1" applyAlignment="1">
      <alignment horizontal="center" vertical="center"/>
    </xf>
    <xf numFmtId="0" fontId="9" fillId="0" borderId="5" xfId="0" applyFont="1" applyBorder="1" applyAlignment="1">
      <alignment horizontal="center" wrapText="1"/>
    </xf>
    <xf numFmtId="0" fontId="9" fillId="0" borderId="6" xfId="0" applyFont="1" applyBorder="1" applyAlignment="1">
      <alignment horizontal="center" wrapText="1"/>
    </xf>
    <xf numFmtId="0" fontId="9" fillId="0" borderId="11" xfId="0" applyFont="1" applyBorder="1" applyAlignment="1">
      <alignment horizontal="center"/>
    </xf>
    <xf numFmtId="0" fontId="9" fillId="0" borderId="12" xfId="0" applyFont="1" applyBorder="1" applyAlignment="1">
      <alignment horizontal="center"/>
    </xf>
    <xf numFmtId="0" fontId="9" fillId="0" borderId="13" xfId="0" applyFont="1" applyBorder="1" applyAlignment="1">
      <alignment horizontal="center"/>
    </xf>
    <xf numFmtId="0" fontId="18" fillId="0" borderId="0" xfId="0" applyFont="1" applyAlignment="1">
      <alignment horizontal="center" vertical="center" wrapText="1"/>
    </xf>
    <xf numFmtId="0" fontId="4" fillId="0" borderId="11" xfId="0" applyFont="1" applyBorder="1" applyAlignment="1">
      <alignment horizontal="left"/>
    </xf>
    <xf numFmtId="0" fontId="4" fillId="0" borderId="12" xfId="0" applyFont="1" applyBorder="1" applyAlignment="1">
      <alignment horizontal="left"/>
    </xf>
    <xf numFmtId="0" fontId="4" fillId="0" borderId="13" xfId="0" applyFont="1" applyBorder="1" applyAlignment="1">
      <alignment horizontal="left"/>
    </xf>
    <xf numFmtId="0" fontId="18" fillId="24" borderId="37" xfId="0" applyFont="1" applyFill="1" applyBorder="1" applyAlignment="1">
      <alignment horizontal="center" vertical="center" textRotation="90" wrapText="1"/>
    </xf>
    <xf numFmtId="0" fontId="18" fillId="24" borderId="53" xfId="0" applyFont="1" applyFill="1" applyBorder="1" applyAlignment="1">
      <alignment horizontal="center" vertical="center" textRotation="90" wrapText="1"/>
    </xf>
    <xf numFmtId="0" fontId="18" fillId="24" borderId="31" xfId="0" applyFont="1" applyFill="1" applyBorder="1" applyAlignment="1">
      <alignment horizontal="center" vertical="center" textRotation="90" wrapText="1"/>
    </xf>
    <xf numFmtId="0" fontId="18" fillId="24" borderId="54" xfId="0" applyFont="1" applyFill="1" applyBorder="1" applyAlignment="1">
      <alignment horizontal="center" vertical="center" textRotation="90" wrapText="1"/>
    </xf>
    <xf numFmtId="0" fontId="29" fillId="0" borderId="0" xfId="0" applyFont="1" applyAlignment="1">
      <alignment horizontal="center" vertical="center" textRotation="90"/>
    </xf>
    <xf numFmtId="165" fontId="28" fillId="23" borderId="19" xfId="1" applyFont="1" applyFill="1" applyBorder="1" applyAlignment="1">
      <alignment horizontal="center"/>
    </xf>
    <xf numFmtId="165" fontId="28" fillId="23" borderId="20" xfId="1" applyFont="1" applyFill="1" applyBorder="1" applyAlignment="1">
      <alignment horizontal="center"/>
    </xf>
    <xf numFmtId="0" fontId="28" fillId="23" borderId="56" xfId="0" applyFont="1" applyFill="1" applyBorder="1" applyAlignment="1">
      <alignment horizontal="center" vertical="center"/>
    </xf>
    <xf numFmtId="0" fontId="28" fillId="23" borderId="57" xfId="0" applyFont="1" applyFill="1" applyBorder="1" applyAlignment="1">
      <alignment horizontal="center" vertical="center"/>
    </xf>
    <xf numFmtId="0" fontId="18" fillId="24" borderId="37" xfId="0" applyFont="1" applyFill="1" applyBorder="1" applyAlignment="1">
      <alignment horizontal="center" vertical="center" textRotation="90"/>
    </xf>
    <xf numFmtId="0" fontId="18" fillId="24" borderId="53" xfId="0" applyFont="1" applyFill="1" applyBorder="1" applyAlignment="1">
      <alignment horizontal="center" vertical="center" textRotation="90"/>
    </xf>
    <xf numFmtId="0" fontId="18" fillId="24" borderId="54" xfId="0" applyFont="1" applyFill="1" applyBorder="1" applyAlignment="1">
      <alignment horizontal="center" vertical="center" textRotation="90"/>
    </xf>
    <xf numFmtId="0" fontId="18" fillId="22" borderId="37" xfId="0" applyFont="1" applyFill="1" applyBorder="1" applyAlignment="1">
      <alignment horizontal="center" vertical="center" textRotation="90" wrapText="1"/>
    </xf>
    <xf numFmtId="0" fontId="18" fillId="22" borderId="53" xfId="0" applyFont="1" applyFill="1" applyBorder="1" applyAlignment="1">
      <alignment horizontal="center" vertical="center" textRotation="90" wrapText="1"/>
    </xf>
    <xf numFmtId="0" fontId="18" fillId="22" borderId="54" xfId="0" applyFont="1" applyFill="1" applyBorder="1" applyAlignment="1">
      <alignment horizontal="center" vertical="center" textRotation="90" wrapText="1"/>
    </xf>
    <xf numFmtId="0" fontId="18" fillId="22" borderId="31" xfId="0" applyFont="1" applyFill="1" applyBorder="1" applyAlignment="1">
      <alignment horizontal="center" vertical="center" textRotation="90" wrapText="1"/>
    </xf>
    <xf numFmtId="0" fontId="28" fillId="23" borderId="73" xfId="0" applyFont="1" applyFill="1" applyBorder="1" applyAlignment="1">
      <alignment horizontal="center"/>
    </xf>
    <xf numFmtId="0" fontId="28" fillId="23" borderId="29" xfId="0" applyFont="1" applyFill="1" applyBorder="1" applyAlignment="1">
      <alignment horizontal="center"/>
    </xf>
    <xf numFmtId="0" fontId="28" fillId="23" borderId="58" xfId="0" applyFont="1" applyFill="1" applyBorder="1" applyAlignment="1">
      <alignment horizontal="center"/>
    </xf>
    <xf numFmtId="0" fontId="9" fillId="25" borderId="4" xfId="0" applyFont="1" applyFill="1" applyBorder="1" applyAlignment="1">
      <alignment horizontal="center"/>
    </xf>
    <xf numFmtId="3" fontId="10" fillId="25" borderId="11" xfId="0" applyNumberFormat="1" applyFont="1" applyFill="1" applyBorder="1" applyAlignment="1">
      <alignment horizontal="center" vertical="center" wrapText="1"/>
    </xf>
    <xf numFmtId="3" fontId="10" fillId="25" borderId="12" xfId="0" applyNumberFormat="1" applyFont="1" applyFill="1" applyBorder="1" applyAlignment="1">
      <alignment horizontal="center" vertical="center" wrapText="1"/>
    </xf>
    <xf numFmtId="3" fontId="10" fillId="25" borderId="13" xfId="0" applyNumberFormat="1" applyFont="1" applyFill="1" applyBorder="1" applyAlignment="1">
      <alignment horizontal="center" vertical="center" wrapText="1"/>
    </xf>
    <xf numFmtId="3" fontId="10" fillId="25" borderId="4" xfId="0" applyNumberFormat="1" applyFont="1" applyFill="1" applyBorder="1" applyAlignment="1">
      <alignment horizontal="center" vertical="center" wrapText="1"/>
    </xf>
    <xf numFmtId="3" fontId="10" fillId="25" borderId="5" xfId="0" applyNumberFormat="1" applyFont="1" applyFill="1" applyBorder="1" applyAlignment="1">
      <alignment horizontal="center" vertical="center" wrapText="1"/>
    </xf>
    <xf numFmtId="3" fontId="10" fillId="25" borderId="49" xfId="0" applyNumberFormat="1" applyFont="1" applyFill="1" applyBorder="1" applyAlignment="1">
      <alignment horizontal="center" vertical="center" wrapText="1"/>
    </xf>
    <xf numFmtId="3" fontId="10" fillId="25" borderId="6" xfId="0" applyNumberFormat="1" applyFont="1" applyFill="1" applyBorder="1" applyAlignment="1">
      <alignment horizontal="center" vertical="center" wrapText="1"/>
    </xf>
    <xf numFmtId="3" fontId="14" fillId="25" borderId="50" xfId="0" applyNumberFormat="1" applyFont="1" applyFill="1" applyBorder="1" applyAlignment="1">
      <alignment horizontal="center" vertical="center" wrapText="1"/>
    </xf>
    <xf numFmtId="3" fontId="14" fillId="25" borderId="52" xfId="0" applyNumberFormat="1" applyFont="1" applyFill="1" applyBorder="1" applyAlignment="1">
      <alignment horizontal="center" vertical="center" wrapText="1"/>
    </xf>
    <xf numFmtId="0" fontId="2" fillId="0" borderId="11" xfId="0" applyFont="1" applyBorder="1" applyAlignment="1">
      <alignment horizontal="left" vertical="center"/>
    </xf>
    <xf numFmtId="0" fontId="2" fillId="0" borderId="13" xfId="0" applyFont="1" applyBorder="1" applyAlignment="1">
      <alignment horizontal="left" vertical="center"/>
    </xf>
    <xf numFmtId="0" fontId="22" fillId="4" borderId="11" xfId="0" applyFont="1" applyFill="1" applyBorder="1" applyAlignment="1">
      <alignment horizontal="center" vertical="center"/>
    </xf>
    <xf numFmtId="0" fontId="22" fillId="4" borderId="12" xfId="0" applyFont="1" applyFill="1" applyBorder="1" applyAlignment="1">
      <alignment horizontal="center" vertical="center"/>
    </xf>
    <xf numFmtId="0" fontId="22" fillId="4" borderId="13" xfId="0" applyFont="1" applyFill="1" applyBorder="1" applyAlignment="1">
      <alignment horizontal="center" vertical="center"/>
    </xf>
    <xf numFmtId="0" fontId="22" fillId="4" borderId="11" xfId="0" applyFont="1" applyFill="1" applyBorder="1" applyAlignment="1">
      <alignment horizontal="left" vertical="center"/>
    </xf>
    <xf numFmtId="0" fontId="22" fillId="4" borderId="12" xfId="0" applyFont="1" applyFill="1" applyBorder="1" applyAlignment="1">
      <alignment horizontal="left" vertical="center"/>
    </xf>
    <xf numFmtId="0" fontId="22" fillId="4" borderId="13" xfId="0" applyFont="1" applyFill="1" applyBorder="1" applyAlignment="1">
      <alignment horizontal="left" vertical="center"/>
    </xf>
    <xf numFmtId="0" fontId="22" fillId="7" borderId="11" xfId="0" applyFont="1" applyFill="1" applyBorder="1" applyAlignment="1">
      <alignment horizontal="center" vertical="center" wrapText="1"/>
    </xf>
    <xf numFmtId="0" fontId="22" fillId="7" borderId="13" xfId="0" applyFont="1" applyFill="1" applyBorder="1" applyAlignment="1">
      <alignment horizontal="center" vertical="center" wrapText="1"/>
    </xf>
    <xf numFmtId="0" fontId="2" fillId="7" borderId="11" xfId="0" applyFont="1" applyFill="1" applyBorder="1" applyAlignment="1">
      <alignment horizontal="right" vertical="center"/>
    </xf>
    <xf numFmtId="0" fontId="2" fillId="7" borderId="13" xfId="0" applyFont="1" applyFill="1" applyBorder="1" applyAlignment="1">
      <alignment horizontal="right" vertical="center"/>
    </xf>
    <xf numFmtId="44" fontId="2" fillId="7" borderId="4" xfId="1" applyNumberFormat="1" applyFont="1" applyFill="1" applyBorder="1" applyAlignment="1">
      <alignment horizontal="left" vertical="center"/>
    </xf>
    <xf numFmtId="0" fontId="2" fillId="7" borderId="11" xfId="0" applyFont="1" applyFill="1" applyBorder="1" applyAlignment="1">
      <alignment horizontal="left" vertical="center" wrapText="1"/>
    </xf>
    <xf numFmtId="0" fontId="2" fillId="7" borderId="13" xfId="0" applyFont="1" applyFill="1" applyBorder="1" applyAlignment="1">
      <alignment horizontal="left" vertical="center" wrapText="1"/>
    </xf>
    <xf numFmtId="17" fontId="2" fillId="7" borderId="11" xfId="0" applyNumberFormat="1" applyFont="1" applyFill="1" applyBorder="1" applyAlignment="1">
      <alignment horizontal="right" vertical="center"/>
    </xf>
    <xf numFmtId="0" fontId="22" fillId="8" borderId="11" xfId="0" applyFont="1" applyFill="1" applyBorder="1" applyAlignment="1">
      <alignment horizontal="left" vertical="center"/>
    </xf>
    <xf numFmtId="0" fontId="22" fillId="8" borderId="12" xfId="0" applyFont="1" applyFill="1" applyBorder="1" applyAlignment="1">
      <alignment horizontal="left" vertical="center"/>
    </xf>
    <xf numFmtId="0" fontId="2" fillId="0" borderId="4" xfId="0" applyFont="1" applyBorder="1" applyAlignment="1">
      <alignment horizontal="left" vertical="center"/>
    </xf>
    <xf numFmtId="0" fontId="22" fillId="4" borderId="4" xfId="0" applyFont="1" applyFill="1" applyBorder="1" applyAlignment="1">
      <alignment horizontal="left" vertical="center"/>
    </xf>
    <xf numFmtId="0" fontId="22" fillId="8" borderId="11" xfId="0" applyFont="1" applyFill="1" applyBorder="1" applyAlignment="1">
      <alignment horizontal="left" vertical="center" wrapText="1"/>
    </xf>
    <xf numFmtId="0" fontId="22" fillId="8" borderId="12" xfId="0" applyFont="1" applyFill="1" applyBorder="1" applyAlignment="1">
      <alignment horizontal="left" vertical="center" wrapText="1"/>
    </xf>
    <xf numFmtId="0" fontId="2" fillId="14" borderId="4" xfId="0" applyFont="1" applyFill="1" applyBorder="1" applyAlignment="1">
      <alignment horizontal="left" vertical="center"/>
    </xf>
    <xf numFmtId="0" fontId="2" fillId="0" borderId="11" xfId="0" applyFont="1" applyBorder="1" applyAlignment="1">
      <alignment horizontal="left"/>
    </xf>
    <xf numFmtId="0" fontId="2" fillId="0" borderId="13" xfId="0" applyFont="1" applyBorder="1" applyAlignment="1">
      <alignment horizontal="left"/>
    </xf>
    <xf numFmtId="0" fontId="22" fillId="8" borderId="4" xfId="0" applyFont="1" applyFill="1" applyBorder="1" applyAlignment="1">
      <alignment horizontal="left" vertical="center"/>
    </xf>
    <xf numFmtId="0" fontId="2" fillId="0" borderId="4" xfId="0" applyFont="1" applyFill="1" applyBorder="1" applyAlignment="1">
      <alignment horizontal="left" vertical="center"/>
    </xf>
    <xf numFmtId="0" fontId="22" fillId="8" borderId="4" xfId="0" applyFont="1" applyFill="1" applyBorder="1" applyAlignment="1">
      <alignment horizontal="left" vertical="center" wrapText="1"/>
    </xf>
    <xf numFmtId="0" fontId="2" fillId="0" borderId="11" xfId="0" applyFont="1" applyFill="1" applyBorder="1" applyAlignment="1">
      <alignment horizontal="left" vertical="center" wrapText="1"/>
    </xf>
    <xf numFmtId="0" fontId="2" fillId="0" borderId="13" xfId="0" applyFont="1" applyFill="1" applyBorder="1" applyAlignment="1">
      <alignment horizontal="left" vertical="center" wrapText="1"/>
    </xf>
    <xf numFmtId="0" fontId="2" fillId="0" borderId="11" xfId="0" applyFont="1" applyFill="1" applyBorder="1" applyAlignment="1">
      <alignment horizontal="left"/>
    </xf>
    <xf numFmtId="0" fontId="2" fillId="0" borderId="13" xfId="0" applyFont="1" applyFill="1" applyBorder="1" applyAlignment="1">
      <alignment horizontal="left"/>
    </xf>
    <xf numFmtId="0" fontId="2" fillId="0" borderId="11" xfId="0" applyFont="1" applyFill="1" applyBorder="1" applyAlignment="1">
      <alignment horizontal="left" vertical="center"/>
    </xf>
    <xf numFmtId="0" fontId="2" fillId="0" borderId="13" xfId="0" applyFont="1" applyFill="1" applyBorder="1" applyAlignment="1">
      <alignment horizontal="left" vertical="center"/>
    </xf>
    <xf numFmtId="0" fontId="2" fillId="0" borderId="4" xfId="0" applyFont="1" applyFill="1" applyBorder="1" applyAlignment="1">
      <alignment horizontal="left" vertical="center" wrapText="1"/>
    </xf>
    <xf numFmtId="0" fontId="22" fillId="10" borderId="11" xfId="0" applyFont="1" applyFill="1" applyBorder="1" applyAlignment="1">
      <alignment horizontal="left"/>
    </xf>
    <xf numFmtId="0" fontId="22" fillId="10" borderId="13" xfId="0" applyFont="1" applyFill="1" applyBorder="1" applyAlignment="1">
      <alignment horizontal="left"/>
    </xf>
    <xf numFmtId="0" fontId="22" fillId="8" borderId="4" xfId="0" applyFont="1" applyFill="1" applyBorder="1" applyAlignment="1">
      <alignment horizontal="left"/>
    </xf>
    <xf numFmtId="0" fontId="2" fillId="0" borderId="4" xfId="0" applyFont="1" applyBorder="1" applyAlignment="1">
      <alignment horizontal="left"/>
    </xf>
    <xf numFmtId="0" fontId="22" fillId="10" borderId="11" xfId="0" applyFont="1" applyFill="1" applyBorder="1" applyAlignment="1">
      <alignment horizontal="left" vertical="center"/>
    </xf>
    <xf numFmtId="0" fontId="22" fillId="10" borderId="12" xfId="0" applyFont="1" applyFill="1" applyBorder="1" applyAlignment="1">
      <alignment horizontal="left" vertical="center"/>
    </xf>
    <xf numFmtId="0" fontId="22" fillId="10" borderId="13" xfId="0" applyFont="1" applyFill="1" applyBorder="1" applyAlignment="1">
      <alignment horizontal="left" vertical="center"/>
    </xf>
    <xf numFmtId="0" fontId="22" fillId="10" borderId="11" xfId="0" applyFont="1" applyFill="1" applyBorder="1" applyAlignment="1">
      <alignment horizontal="left" vertical="center" wrapText="1"/>
    </xf>
    <xf numFmtId="0" fontId="22" fillId="10" borderId="12" xfId="0" applyFont="1" applyFill="1" applyBorder="1" applyAlignment="1">
      <alignment horizontal="left" vertical="center" wrapText="1"/>
    </xf>
    <xf numFmtId="0" fontId="22" fillId="10" borderId="13" xfId="0" applyFont="1" applyFill="1" applyBorder="1" applyAlignment="1">
      <alignment horizontal="left" vertical="center" wrapText="1"/>
    </xf>
    <xf numFmtId="0" fontId="22" fillId="11" borderId="0" xfId="0" applyFont="1" applyFill="1" applyAlignment="1">
      <alignment horizontal="center"/>
    </xf>
    <xf numFmtId="0" fontId="8" fillId="12" borderId="0" xfId="0" applyFont="1" applyFill="1" applyAlignment="1">
      <alignment horizontal="left"/>
    </xf>
    <xf numFmtId="0" fontId="22" fillId="0" borderId="4" xfId="0" applyFont="1" applyBorder="1" applyAlignment="1">
      <alignment horizontal="left"/>
    </xf>
    <xf numFmtId="0" fontId="1" fillId="0" borderId="0" xfId="0" applyFont="1" applyAlignment="1">
      <alignment horizontal="left" vertical="center" wrapText="1"/>
    </xf>
    <xf numFmtId="0" fontId="2" fillId="0" borderId="0" xfId="0" applyFont="1" applyAlignment="1">
      <alignment horizontal="left" vertical="center" wrapText="1"/>
    </xf>
    <xf numFmtId="0" fontId="22" fillId="8" borderId="11" xfId="0" applyFont="1" applyFill="1" applyBorder="1" applyAlignment="1">
      <alignment horizontal="center"/>
    </xf>
    <xf numFmtId="0" fontId="22" fillId="8" borderId="12" xfId="0" applyFont="1" applyFill="1" applyBorder="1" applyAlignment="1">
      <alignment horizontal="center"/>
    </xf>
    <xf numFmtId="0" fontId="22" fillId="8" borderId="13" xfId="0" applyFont="1" applyFill="1" applyBorder="1" applyAlignment="1">
      <alignment horizontal="center"/>
    </xf>
    <xf numFmtId="0" fontId="22" fillId="7" borderId="0" xfId="0" applyFont="1" applyFill="1" applyAlignment="1">
      <alignment horizontal="center"/>
    </xf>
    <xf numFmtId="0" fontId="22" fillId="8" borderId="11" xfId="0" applyFont="1" applyFill="1" applyBorder="1" applyAlignment="1">
      <alignment horizontal="center" wrapText="1"/>
    </xf>
    <xf numFmtId="0" fontId="22" fillId="8" borderId="12" xfId="0" applyFont="1" applyFill="1" applyBorder="1" applyAlignment="1">
      <alignment horizontal="center" wrapText="1"/>
    </xf>
    <xf numFmtId="0" fontId="22" fillId="8" borderId="13" xfId="0" applyFont="1" applyFill="1" applyBorder="1" applyAlignment="1">
      <alignment horizontal="center" wrapText="1"/>
    </xf>
    <xf numFmtId="0" fontId="22" fillId="8" borderId="11" xfId="0" applyFont="1" applyFill="1" applyBorder="1" applyAlignment="1">
      <alignment horizontal="left"/>
    </xf>
    <xf numFmtId="0" fontId="22" fillId="8" borderId="13" xfId="0" applyFont="1" applyFill="1" applyBorder="1" applyAlignment="1">
      <alignment horizontal="left"/>
    </xf>
    <xf numFmtId="0" fontId="2" fillId="0" borderId="50" xfId="0" applyFont="1" applyBorder="1" applyAlignment="1">
      <alignment horizontal="left" vertical="top" wrapText="1"/>
    </xf>
    <xf numFmtId="0" fontId="2" fillId="0" borderId="14" xfId="0" applyFont="1" applyBorder="1" applyAlignment="1">
      <alignment horizontal="left" vertical="top" wrapText="1"/>
    </xf>
    <xf numFmtId="0" fontId="2" fillId="0" borderId="39" xfId="0" applyFont="1" applyBorder="1" applyAlignment="1">
      <alignment horizontal="left" vertical="top" wrapText="1"/>
    </xf>
    <xf numFmtId="0" fontId="2" fillId="0" borderId="51" xfId="0" applyFont="1" applyBorder="1" applyAlignment="1">
      <alignment horizontal="left" vertical="top" wrapText="1"/>
    </xf>
    <xf numFmtId="0" fontId="2" fillId="0" borderId="0" xfId="0" applyFont="1" applyBorder="1" applyAlignment="1">
      <alignment horizontal="left" vertical="top" wrapText="1"/>
    </xf>
    <xf numFmtId="0" fontId="2" fillId="0" borderId="40" xfId="0" applyFont="1" applyBorder="1" applyAlignment="1">
      <alignment horizontal="left" vertical="top" wrapText="1"/>
    </xf>
    <xf numFmtId="0" fontId="2" fillId="0" borderId="52" xfId="0" applyFont="1" applyBorder="1" applyAlignment="1">
      <alignment horizontal="left" vertical="top" wrapText="1"/>
    </xf>
    <xf numFmtId="0" fontId="2" fillId="0" borderId="15" xfId="0" applyFont="1" applyBorder="1" applyAlignment="1">
      <alignment horizontal="left" vertical="top" wrapText="1"/>
    </xf>
    <xf numFmtId="0" fontId="2" fillId="0" borderId="41" xfId="0" applyFont="1" applyBorder="1" applyAlignment="1">
      <alignment horizontal="left" vertical="top" wrapText="1"/>
    </xf>
    <xf numFmtId="0" fontId="22" fillId="8" borderId="12" xfId="0" applyFont="1" applyFill="1" applyBorder="1" applyAlignment="1">
      <alignment horizontal="left"/>
    </xf>
    <xf numFmtId="0" fontId="22" fillId="8" borderId="11" xfId="0" applyFont="1" applyFill="1" applyBorder="1" applyAlignment="1">
      <alignment horizontal="left" wrapText="1"/>
    </xf>
    <xf numFmtId="0" fontId="22" fillId="8" borderId="12" xfId="0" applyFont="1" applyFill="1" applyBorder="1" applyAlignment="1">
      <alignment horizontal="left" wrapText="1"/>
    </xf>
    <xf numFmtId="0" fontId="22" fillId="8" borderId="13" xfId="0" applyFont="1" applyFill="1" applyBorder="1" applyAlignment="1">
      <alignment horizontal="left" wrapText="1"/>
    </xf>
    <xf numFmtId="0" fontId="22" fillId="15" borderId="11" xfId="0" applyFont="1" applyFill="1" applyBorder="1" applyAlignment="1">
      <alignment horizontal="center" vertical="center" wrapText="1"/>
    </xf>
    <xf numFmtId="0" fontId="22" fillId="15" borderId="13" xfId="0" applyFont="1" applyFill="1" applyBorder="1" applyAlignment="1">
      <alignment horizontal="center" vertical="center" wrapText="1"/>
    </xf>
    <xf numFmtId="0" fontId="2" fillId="15" borderId="11" xfId="0" applyFont="1" applyFill="1" applyBorder="1" applyAlignment="1">
      <alignment horizontal="right" vertical="center"/>
    </xf>
    <xf numFmtId="0" fontId="2" fillId="15" borderId="13" xfId="0" applyFont="1" applyFill="1" applyBorder="1" applyAlignment="1">
      <alignment horizontal="right" vertical="center"/>
    </xf>
    <xf numFmtId="44" fontId="2" fillId="15" borderId="4" xfId="1" applyNumberFormat="1" applyFont="1" applyFill="1" applyBorder="1" applyAlignment="1">
      <alignment horizontal="left" vertical="center"/>
    </xf>
    <xf numFmtId="0" fontId="2" fillId="15" borderId="11" xfId="0" applyFont="1" applyFill="1" applyBorder="1" applyAlignment="1">
      <alignment horizontal="left" vertical="center" wrapText="1"/>
    </xf>
    <xf numFmtId="0" fontId="2" fillId="15" borderId="13" xfId="0" applyFont="1" applyFill="1" applyBorder="1" applyAlignment="1">
      <alignment horizontal="left" vertical="center" wrapText="1"/>
    </xf>
    <xf numFmtId="17" fontId="2" fillId="15" borderId="11" xfId="0" applyNumberFormat="1" applyFont="1" applyFill="1" applyBorder="1" applyAlignment="1">
      <alignment horizontal="right" vertical="center"/>
    </xf>
    <xf numFmtId="0" fontId="22" fillId="15" borderId="0" xfId="0" applyFont="1" applyFill="1" applyAlignment="1">
      <alignment horizontal="center"/>
    </xf>
    <xf numFmtId="0" fontId="22" fillId="16" borderId="11" xfId="0" applyFont="1" applyFill="1" applyBorder="1" applyAlignment="1">
      <alignment horizontal="center" vertical="center" wrapText="1"/>
    </xf>
    <xf numFmtId="0" fontId="22" fillId="16" borderId="13" xfId="0" applyFont="1" applyFill="1" applyBorder="1" applyAlignment="1">
      <alignment horizontal="center" vertical="center" wrapText="1"/>
    </xf>
    <xf numFmtId="0" fontId="2" fillId="16" borderId="11" xfId="0" applyFont="1" applyFill="1" applyBorder="1" applyAlignment="1">
      <alignment horizontal="right" vertical="center"/>
    </xf>
    <xf numFmtId="0" fontId="2" fillId="16" borderId="13" xfId="0" applyFont="1" applyFill="1" applyBorder="1" applyAlignment="1">
      <alignment horizontal="right" vertical="center"/>
    </xf>
    <xf numFmtId="44" fontId="2" fillId="16" borderId="4" xfId="1" applyNumberFormat="1" applyFont="1" applyFill="1" applyBorder="1" applyAlignment="1">
      <alignment horizontal="left" vertical="center"/>
    </xf>
    <xf numFmtId="0" fontId="2" fillId="16" borderId="11" xfId="0" applyFont="1" applyFill="1" applyBorder="1" applyAlignment="1">
      <alignment horizontal="left" vertical="center" wrapText="1"/>
    </xf>
    <xf numFmtId="0" fontId="2" fillId="16" borderId="13" xfId="0" applyFont="1" applyFill="1" applyBorder="1" applyAlignment="1">
      <alignment horizontal="left" vertical="center" wrapText="1"/>
    </xf>
    <xf numFmtId="17" fontId="2" fillId="16" borderId="11" xfId="0" applyNumberFormat="1" applyFont="1" applyFill="1" applyBorder="1" applyAlignment="1">
      <alignment horizontal="right" vertical="center"/>
    </xf>
    <xf numFmtId="0" fontId="2" fillId="0" borderId="0" xfId="0" applyFont="1" applyBorder="1" applyAlignment="1">
      <alignment horizontal="left" vertical="center" wrapText="1"/>
    </xf>
    <xf numFmtId="0" fontId="2" fillId="0" borderId="0" xfId="0" applyFont="1" applyAlignment="1">
      <alignment horizontal="left" wrapText="1"/>
    </xf>
    <xf numFmtId="0" fontId="22" fillId="16" borderId="0" xfId="0" applyFont="1" applyFill="1" applyAlignment="1">
      <alignment horizontal="center"/>
    </xf>
    <xf numFmtId="0" fontId="9" fillId="4" borderId="46" xfId="0" applyFont="1" applyFill="1" applyBorder="1" applyAlignment="1">
      <alignment horizontal="left" vertical="center"/>
    </xf>
    <xf numFmtId="0" fontId="9" fillId="4" borderId="36" xfId="0" applyFont="1" applyFill="1" applyBorder="1" applyAlignment="1">
      <alignment horizontal="left" vertical="center"/>
    </xf>
    <xf numFmtId="0" fontId="9" fillId="4" borderId="9" xfId="0" applyFont="1" applyFill="1" applyBorder="1" applyAlignment="1">
      <alignment horizontal="left" vertical="center"/>
    </xf>
    <xf numFmtId="0" fontId="9" fillId="4" borderId="19" xfId="0" applyFont="1" applyFill="1" applyBorder="1" applyAlignment="1" applyProtection="1">
      <alignment horizontal="center"/>
    </xf>
    <xf numFmtId="0" fontId="9" fillId="4" borderId="20" xfId="0" applyFont="1" applyFill="1" applyBorder="1" applyAlignment="1" applyProtection="1">
      <alignment horizontal="center"/>
    </xf>
    <xf numFmtId="0" fontId="9" fillId="4" borderId="11" xfId="0" applyFont="1" applyFill="1" applyBorder="1" applyAlignment="1">
      <alignment horizontal="center"/>
    </xf>
    <xf numFmtId="0" fontId="9" fillId="4" borderId="50" xfId="0" applyFont="1" applyFill="1" applyBorder="1" applyAlignment="1">
      <alignment horizontal="center"/>
    </xf>
    <xf numFmtId="0" fontId="9" fillId="4" borderId="67" xfId="0" applyFont="1" applyFill="1" applyBorder="1" applyAlignment="1">
      <alignment horizontal="center" vertical="center" textRotation="90" wrapText="1"/>
    </xf>
    <xf numFmtId="0" fontId="9" fillId="4" borderId="65" xfId="0" applyFont="1" applyFill="1" applyBorder="1" applyAlignment="1">
      <alignment horizontal="center" vertical="center" textRotation="90" wrapText="1"/>
    </xf>
    <xf numFmtId="0" fontId="9" fillId="4" borderId="66" xfId="0" applyFont="1" applyFill="1" applyBorder="1" applyAlignment="1">
      <alignment horizontal="center" vertical="center" textRotation="90" wrapText="1"/>
    </xf>
    <xf numFmtId="0" fontId="9" fillId="4" borderId="76" xfId="0" applyFont="1" applyFill="1" applyBorder="1" applyAlignment="1">
      <alignment horizontal="center" vertical="center" textRotation="90" wrapText="1"/>
    </xf>
    <xf numFmtId="165" fontId="9" fillId="4" borderId="19" xfId="1" applyFont="1" applyFill="1" applyBorder="1" applyAlignment="1">
      <alignment horizontal="center" wrapText="1"/>
    </xf>
    <xf numFmtId="165" fontId="9" fillId="4" borderId="5" xfId="1" applyFont="1" applyFill="1" applyBorder="1" applyAlignment="1">
      <alignment horizontal="center" wrapText="1"/>
    </xf>
    <xf numFmtId="0" fontId="9" fillId="4" borderId="19" xfId="0" applyFont="1" applyFill="1" applyBorder="1" applyAlignment="1">
      <alignment horizontal="center" vertical="center" wrapText="1"/>
    </xf>
    <xf numFmtId="0" fontId="9" fillId="4" borderId="5" xfId="0" applyFont="1" applyFill="1" applyBorder="1" applyAlignment="1">
      <alignment horizontal="center" vertical="center" wrapText="1"/>
    </xf>
    <xf numFmtId="0" fontId="9" fillId="4" borderId="19" xfId="0" applyFont="1" applyFill="1" applyBorder="1" applyAlignment="1">
      <alignment horizontal="center" vertical="center"/>
    </xf>
    <xf numFmtId="0" fontId="9" fillId="4" borderId="5" xfId="0" applyFont="1" applyFill="1" applyBorder="1" applyAlignment="1">
      <alignment horizontal="center" vertical="center"/>
    </xf>
    <xf numFmtId="0" fontId="9" fillId="4" borderId="19" xfId="0" applyFont="1" applyFill="1" applyBorder="1" applyAlignment="1">
      <alignment horizontal="center"/>
    </xf>
    <xf numFmtId="0" fontId="9" fillId="4" borderId="18" xfId="0" applyFont="1" applyFill="1" applyBorder="1" applyAlignment="1">
      <alignment horizontal="center" vertical="center"/>
    </xf>
    <xf numFmtId="0" fontId="9" fillId="4" borderId="42" xfId="0" applyFont="1" applyFill="1" applyBorder="1" applyAlignment="1">
      <alignment horizontal="center" vertical="center"/>
    </xf>
    <xf numFmtId="0" fontId="9" fillId="4" borderId="67" xfId="0" applyFont="1" applyFill="1" applyBorder="1" applyAlignment="1">
      <alignment horizontal="center" vertical="center" textRotation="90"/>
    </xf>
    <xf numFmtId="0" fontId="9" fillId="4" borderId="65" xfId="0" applyFont="1" applyFill="1" applyBorder="1" applyAlignment="1">
      <alignment horizontal="center" vertical="center" textRotation="90"/>
    </xf>
    <xf numFmtId="0" fontId="9" fillId="4" borderId="66" xfId="0" applyFont="1" applyFill="1" applyBorder="1" applyAlignment="1">
      <alignment horizontal="center" vertical="center" textRotation="90"/>
    </xf>
    <xf numFmtId="0" fontId="61" fillId="0" borderId="36" xfId="0" applyFont="1" applyFill="1" applyBorder="1" applyAlignment="1">
      <alignment horizontal="center" vertical="center"/>
    </xf>
    <xf numFmtId="165" fontId="61" fillId="0" borderId="36" xfId="1" applyFont="1" applyFill="1" applyBorder="1" applyAlignment="1">
      <alignment horizontal="center" vertical="center"/>
    </xf>
    <xf numFmtId="0" fontId="60" fillId="0" borderId="15" xfId="0" applyFont="1" applyFill="1" applyBorder="1" applyAlignment="1">
      <alignment horizontal="center" vertical="center"/>
    </xf>
    <xf numFmtId="0" fontId="60" fillId="0" borderId="0" xfId="0" applyFont="1" applyFill="1" applyBorder="1" applyAlignment="1">
      <alignment horizontal="center" vertical="center"/>
    </xf>
    <xf numFmtId="0" fontId="36" fillId="0" borderId="43" xfId="0" applyFont="1" applyBorder="1" applyAlignment="1" applyProtection="1">
      <alignment horizontal="center" vertical="center"/>
    </xf>
    <xf numFmtId="0" fontId="36" fillId="0" borderId="49" xfId="0" applyFont="1" applyBorder="1" applyAlignment="1" applyProtection="1">
      <alignment horizontal="center" vertical="center"/>
    </xf>
    <xf numFmtId="0" fontId="36" fillId="0" borderId="38" xfId="0" applyFont="1" applyBorder="1" applyAlignment="1" applyProtection="1">
      <alignment horizontal="center" vertical="center"/>
    </xf>
    <xf numFmtId="0" fontId="34" fillId="0" borderId="41" xfId="0" applyFont="1" applyBorder="1" applyAlignment="1" applyProtection="1">
      <alignment horizontal="left" vertical="center"/>
    </xf>
    <xf numFmtId="0" fontId="34" fillId="0" borderId="6" xfId="0" applyFont="1" applyBorder="1" applyAlignment="1" applyProtection="1">
      <alignment horizontal="left" vertical="center"/>
    </xf>
    <xf numFmtId="0" fontId="40" fillId="0" borderId="18" xfId="0" applyFont="1" applyBorder="1" applyAlignment="1" applyProtection="1">
      <alignment horizontal="center" vertical="center"/>
    </xf>
    <xf numFmtId="0" fontId="40" fillId="0" borderId="19" xfId="0" applyFont="1" applyBorder="1" applyAlignment="1" applyProtection="1">
      <alignment horizontal="center" vertical="center"/>
    </xf>
    <xf numFmtId="0" fontId="40" fillId="0" borderId="20" xfId="0" applyFont="1" applyBorder="1" applyAlignment="1" applyProtection="1">
      <alignment horizontal="center" vertical="center"/>
    </xf>
    <xf numFmtId="0" fontId="40" fillId="0" borderId="21" xfId="0" applyFont="1" applyBorder="1" applyAlignment="1" applyProtection="1">
      <alignment horizontal="center" vertical="center"/>
    </xf>
    <xf numFmtId="0" fontId="40" fillId="0" borderId="4" xfId="0" applyFont="1" applyBorder="1" applyAlignment="1" applyProtection="1">
      <alignment horizontal="center" vertical="center"/>
    </xf>
    <xf numFmtId="0" fontId="40" fillId="0" borderId="22" xfId="0" applyFont="1" applyBorder="1" applyAlignment="1" applyProtection="1">
      <alignment horizontal="center" vertical="center"/>
    </xf>
    <xf numFmtId="0" fontId="40" fillId="0" borderId="23" xfId="0" applyFont="1" applyBorder="1" applyAlignment="1" applyProtection="1">
      <alignment horizontal="center" vertical="center"/>
    </xf>
    <xf numFmtId="0" fontId="40" fillId="0" borderId="24" xfId="0" applyFont="1" applyBorder="1" applyAlignment="1" applyProtection="1">
      <alignment horizontal="center" vertical="center"/>
    </xf>
    <xf numFmtId="0" fontId="40" fillId="0" borderId="25" xfId="0" applyFont="1" applyBorder="1" applyAlignment="1" applyProtection="1">
      <alignment horizontal="center" vertical="center"/>
    </xf>
    <xf numFmtId="0" fontId="34" fillId="0" borderId="11" xfId="0" applyFont="1" applyBorder="1" applyAlignment="1" applyProtection="1">
      <alignment horizontal="left" vertical="center"/>
    </xf>
    <xf numFmtId="0" fontId="34" fillId="0" borderId="12" xfId="0" applyFont="1" applyBorder="1" applyAlignment="1" applyProtection="1">
      <alignment horizontal="left" vertical="center"/>
    </xf>
    <xf numFmtId="0" fontId="34" fillId="0" borderId="13" xfId="0" applyFont="1" applyBorder="1" applyAlignment="1" applyProtection="1">
      <alignment horizontal="left" vertical="center"/>
    </xf>
    <xf numFmtId="0" fontId="34" fillId="0" borderId="11" xfId="0" applyFont="1" applyBorder="1" applyAlignment="1" applyProtection="1">
      <alignment horizontal="left" vertical="center" wrapText="1"/>
    </xf>
    <xf numFmtId="0" fontId="34" fillId="0" borderId="12" xfId="0" applyFont="1" applyBorder="1" applyAlignment="1" applyProtection="1">
      <alignment horizontal="left" vertical="center" wrapText="1"/>
    </xf>
    <xf numFmtId="0" fontId="34" fillId="0" borderId="13" xfId="0" applyFont="1" applyBorder="1" applyAlignment="1" applyProtection="1">
      <alignment horizontal="left" vertical="center" wrapText="1"/>
    </xf>
    <xf numFmtId="165" fontId="31" fillId="0" borderId="17" xfId="3" applyFont="1" applyBorder="1" applyAlignment="1" applyProtection="1">
      <alignment horizontal="center" wrapText="1"/>
    </xf>
    <xf numFmtId="165" fontId="31" fillId="0" borderId="46" xfId="3" applyFont="1" applyBorder="1" applyAlignment="1" applyProtection="1">
      <alignment horizontal="center" wrapText="1"/>
    </xf>
    <xf numFmtId="0" fontId="32" fillId="6" borderId="7" xfId="4" applyFont="1" applyFill="1" applyBorder="1" applyAlignment="1" applyProtection="1">
      <alignment horizontal="center" vertical="center"/>
    </xf>
    <xf numFmtId="0" fontId="32" fillId="6" borderId="16" xfId="4" applyFont="1" applyFill="1" applyBorder="1" applyAlignment="1" applyProtection="1">
      <alignment horizontal="center" vertical="center"/>
    </xf>
    <xf numFmtId="0" fontId="33" fillId="6" borderId="36" xfId="4" applyFont="1" applyFill="1" applyBorder="1" applyAlignment="1" applyProtection="1">
      <alignment horizontal="center" vertical="center"/>
    </xf>
    <xf numFmtId="0" fontId="33" fillId="6" borderId="9" xfId="4" applyFont="1" applyFill="1" applyBorder="1" applyAlignment="1" applyProtection="1">
      <alignment horizontal="center" vertical="center"/>
    </xf>
    <xf numFmtId="0" fontId="35" fillId="10" borderId="2" xfId="0" applyFont="1" applyFill="1" applyBorder="1" applyAlignment="1" applyProtection="1">
      <alignment horizontal="center" vertical="center"/>
    </xf>
    <xf numFmtId="0" fontId="35" fillId="10" borderId="10" xfId="0" applyFont="1" applyFill="1" applyBorder="1" applyAlignment="1" applyProtection="1">
      <alignment horizontal="center" vertical="center"/>
    </xf>
    <xf numFmtId="0" fontId="35" fillId="10" borderId="3" xfId="0" applyFont="1" applyFill="1" applyBorder="1" applyAlignment="1" applyProtection="1">
      <alignment horizontal="center" vertical="center"/>
    </xf>
    <xf numFmtId="0" fontId="36" fillId="0" borderId="55" xfId="0" applyFont="1" applyBorder="1" applyAlignment="1" applyProtection="1">
      <alignment horizontal="left" vertical="center"/>
    </xf>
    <xf numFmtId="0" fontId="36" fillId="0" borderId="48" xfId="0" applyFont="1" applyBorder="1" applyAlignment="1" applyProtection="1">
      <alignment horizontal="left" vertical="center"/>
    </xf>
    <xf numFmtId="0" fontId="34" fillId="0" borderId="63" xfId="0" applyFont="1" applyBorder="1" applyAlignment="1" applyProtection="1">
      <alignment horizontal="left" vertical="center"/>
      <protection locked="0"/>
    </xf>
    <xf numFmtId="0" fontId="34" fillId="0" borderId="10" xfId="0" applyFont="1" applyBorder="1" applyAlignment="1" applyProtection="1">
      <alignment horizontal="left" vertical="center"/>
      <protection locked="0"/>
    </xf>
    <xf numFmtId="0" fontId="34" fillId="0" borderId="3" xfId="0" applyFont="1" applyBorder="1" applyAlignment="1" applyProtection="1">
      <alignment horizontal="left" vertical="center"/>
      <protection locked="0"/>
    </xf>
    <xf numFmtId="0" fontId="36" fillId="0" borderId="8" xfId="0" applyFont="1" applyBorder="1" applyAlignment="1" applyProtection="1">
      <alignment horizontal="center" vertical="center"/>
    </xf>
    <xf numFmtId="0" fontId="36" fillId="0" borderId="0" xfId="0" applyFont="1" applyBorder="1" applyAlignment="1" applyProtection="1">
      <alignment horizontal="center" vertical="center"/>
    </xf>
    <xf numFmtId="0" fontId="36" fillId="0" borderId="48" xfId="0" applyFont="1" applyBorder="1" applyAlignment="1" applyProtection="1">
      <alignment horizontal="left" vertical="center"/>
      <protection locked="0"/>
    </xf>
    <xf numFmtId="0" fontId="36" fillId="0" borderId="45" xfId="0" applyFont="1" applyBorder="1" applyAlignment="1" applyProtection="1">
      <alignment horizontal="left" vertical="center"/>
      <protection locked="0"/>
    </xf>
    <xf numFmtId="0" fontId="36" fillId="0" borderId="48" xfId="0" applyFont="1" applyBorder="1" applyAlignment="1" applyProtection="1">
      <alignment horizontal="center" vertical="center"/>
      <protection locked="0"/>
    </xf>
    <xf numFmtId="0" fontId="36" fillId="0" borderId="45" xfId="0" applyFont="1" applyBorder="1" applyAlignment="1" applyProtection="1">
      <alignment horizontal="center" vertical="center"/>
      <protection locked="0"/>
    </xf>
    <xf numFmtId="0" fontId="36" fillId="0" borderId="55" xfId="0" applyFont="1" applyBorder="1" applyAlignment="1" applyProtection="1">
      <alignment horizontal="center" vertical="center"/>
    </xf>
    <xf numFmtId="0" fontId="36" fillId="0" borderId="48" xfId="0" applyFont="1" applyBorder="1" applyAlignment="1" applyProtection="1">
      <alignment horizontal="center" vertical="center"/>
    </xf>
    <xf numFmtId="0" fontId="36" fillId="0" borderId="10" xfId="0" applyFont="1" applyBorder="1" applyAlignment="1" applyProtection="1">
      <alignment horizontal="center" vertical="center"/>
      <protection locked="0"/>
    </xf>
    <xf numFmtId="0" fontId="36" fillId="0" borderId="3" xfId="0" applyFont="1" applyBorder="1" applyAlignment="1" applyProtection="1">
      <alignment horizontal="center" vertical="center"/>
      <protection locked="0"/>
    </xf>
    <xf numFmtId="0" fontId="34" fillId="19" borderId="37" xfId="0" applyFont="1" applyFill="1" applyBorder="1" applyAlignment="1" applyProtection="1">
      <alignment horizontal="left" vertical="center"/>
    </xf>
    <xf numFmtId="0" fontId="34" fillId="19" borderId="29" xfId="0" applyFont="1" applyFill="1" applyBorder="1" applyAlignment="1" applyProtection="1">
      <alignment horizontal="left" vertical="center"/>
    </xf>
    <xf numFmtId="0" fontId="34" fillId="19" borderId="58" xfId="0" applyFont="1" applyFill="1" applyBorder="1" applyAlignment="1" applyProtection="1">
      <alignment horizontal="left" vertical="center"/>
    </xf>
    <xf numFmtId="0" fontId="17" fillId="0" borderId="8" xfId="0" applyFont="1" applyBorder="1" applyAlignment="1" applyProtection="1">
      <alignment horizontal="left"/>
    </xf>
    <xf numFmtId="0" fontId="17" fillId="0" borderId="0" xfId="0" applyFont="1" applyAlignment="1" applyProtection="1">
      <alignment horizontal="left"/>
    </xf>
    <xf numFmtId="0" fontId="17" fillId="0" borderId="0" xfId="0" applyFont="1" applyBorder="1" applyAlignment="1" applyProtection="1">
      <alignment horizontal="left"/>
    </xf>
    <xf numFmtId="0" fontId="34" fillId="10" borderId="16" xfId="0" applyFont="1" applyFill="1" applyBorder="1" applyAlignment="1" applyProtection="1">
      <alignment horizontal="left" textRotation="90"/>
    </xf>
    <xf numFmtId="0" fontId="34" fillId="10" borderId="27" xfId="0" applyFont="1" applyFill="1" applyBorder="1" applyAlignment="1" applyProtection="1">
      <alignment horizontal="left" textRotation="90"/>
    </xf>
    <xf numFmtId="0" fontId="34" fillId="10" borderId="9" xfId="0" applyFont="1" applyFill="1" applyBorder="1" applyAlignment="1" applyProtection="1">
      <alignment horizontal="left" textRotation="90"/>
    </xf>
    <xf numFmtId="0" fontId="34" fillId="0" borderId="24" xfId="0" applyFont="1" applyBorder="1" applyAlignment="1" applyProtection="1">
      <alignment horizontal="left" vertical="center"/>
    </xf>
    <xf numFmtId="0" fontId="34" fillId="0" borderId="4" xfId="0" applyFont="1" applyBorder="1" applyAlignment="1" applyProtection="1">
      <alignment horizontal="left" vertical="center"/>
    </xf>
    <xf numFmtId="0" fontId="36" fillId="10" borderId="17" xfId="0" applyFont="1" applyFill="1" applyBorder="1" applyAlignment="1" applyProtection="1">
      <alignment horizontal="center" vertical="center" textRotation="90"/>
    </xf>
    <xf numFmtId="0" fontId="36" fillId="10" borderId="8" xfId="0" applyFont="1" applyFill="1" applyBorder="1" applyAlignment="1" applyProtection="1">
      <alignment horizontal="center" vertical="center" textRotation="90"/>
    </xf>
    <xf numFmtId="0" fontId="36" fillId="10" borderId="46" xfId="0" applyFont="1" applyFill="1" applyBorder="1" applyAlignment="1" applyProtection="1">
      <alignment horizontal="center" vertical="center" textRotation="90"/>
    </xf>
    <xf numFmtId="0" fontId="34" fillId="10" borderId="7" xfId="0" applyFont="1" applyFill="1" applyBorder="1" applyAlignment="1" applyProtection="1">
      <alignment horizontal="left" textRotation="90"/>
    </xf>
    <xf numFmtId="0" fontId="34" fillId="10" borderId="0" xfId="0" applyFont="1" applyFill="1" applyBorder="1" applyAlignment="1" applyProtection="1">
      <alignment horizontal="left" textRotation="90"/>
    </xf>
    <xf numFmtId="0" fontId="34" fillId="10" borderId="36" xfId="0" applyFont="1" applyFill="1" applyBorder="1" applyAlignment="1" applyProtection="1">
      <alignment horizontal="left" textRotation="90"/>
    </xf>
    <xf numFmtId="0" fontId="34" fillId="0" borderId="47" xfId="0" applyFont="1" applyBorder="1" applyAlignment="1" applyProtection="1">
      <alignment horizontal="left" vertical="center"/>
    </xf>
    <xf numFmtId="0" fontId="34" fillId="0" borderId="59" xfId="0" applyFont="1" applyBorder="1" applyAlignment="1" applyProtection="1">
      <alignment horizontal="left" vertical="center"/>
    </xf>
    <xf numFmtId="0" fontId="34" fillId="0" borderId="28" xfId="0" applyFont="1" applyBorder="1" applyAlignment="1" applyProtection="1">
      <alignment horizontal="left" vertical="center"/>
    </xf>
    <xf numFmtId="44" fontId="34" fillId="10" borderId="18" xfId="1" applyNumberFormat="1" applyFont="1" applyFill="1" applyBorder="1" applyAlignment="1" applyProtection="1">
      <alignment horizontal="right" vertical="center"/>
    </xf>
    <xf numFmtId="44" fontId="34" fillId="10" borderId="20" xfId="1" applyNumberFormat="1" applyFont="1" applyFill="1" applyBorder="1" applyAlignment="1" applyProtection="1">
      <alignment horizontal="right" vertical="center"/>
    </xf>
    <xf numFmtId="0" fontId="17" fillId="10" borderId="21" xfId="0" applyFont="1" applyFill="1" applyBorder="1" applyAlignment="1" applyProtection="1">
      <alignment horizontal="left"/>
    </xf>
    <xf numFmtId="0" fontId="17" fillId="10" borderId="4" xfId="0" applyFont="1" applyFill="1" applyBorder="1" applyAlignment="1" applyProtection="1">
      <alignment horizontal="left"/>
    </xf>
    <xf numFmtId="0" fontId="17" fillId="10" borderId="22" xfId="0" applyFont="1" applyFill="1" applyBorder="1" applyAlignment="1" applyProtection="1">
      <alignment horizontal="left"/>
    </xf>
    <xf numFmtId="9" fontId="34" fillId="10" borderId="21" xfId="2" applyFont="1" applyFill="1" applyBorder="1" applyAlignment="1" applyProtection="1">
      <alignment horizontal="right" vertical="center"/>
    </xf>
    <xf numFmtId="9" fontId="34" fillId="10" borderId="22" xfId="2" applyFont="1" applyFill="1" applyBorder="1" applyAlignment="1" applyProtection="1">
      <alignment horizontal="right" vertical="center"/>
    </xf>
    <xf numFmtId="0" fontId="34" fillId="0" borderId="18" xfId="0" applyFont="1" applyFill="1" applyBorder="1" applyAlignment="1" applyProtection="1">
      <alignment horizontal="center" vertical="center" wrapText="1"/>
    </xf>
    <xf numFmtId="0" fontId="34" fillId="0" borderId="19" xfId="0" applyFont="1" applyFill="1" applyBorder="1" applyAlignment="1" applyProtection="1">
      <alignment horizontal="center" vertical="center" wrapText="1"/>
    </xf>
    <xf numFmtId="0" fontId="34" fillId="0" borderId="20" xfId="0" applyFont="1" applyFill="1" applyBorder="1" applyAlignment="1" applyProtection="1">
      <alignment horizontal="center" vertical="center" wrapText="1"/>
    </xf>
    <xf numFmtId="0" fontId="34" fillId="0" borderId="21" xfId="0" applyFont="1" applyFill="1" applyBorder="1" applyAlignment="1" applyProtection="1">
      <alignment horizontal="center" vertical="center" wrapText="1"/>
    </xf>
    <xf numFmtId="0" fontId="34" fillId="0" borderId="4" xfId="0" applyFont="1" applyFill="1" applyBorder="1" applyAlignment="1" applyProtection="1">
      <alignment horizontal="center" vertical="center" wrapText="1"/>
    </xf>
    <xf numFmtId="0" fontId="34" fillId="0" borderId="22" xfId="0" applyFont="1" applyFill="1" applyBorder="1" applyAlignment="1" applyProtection="1">
      <alignment horizontal="center" vertical="center" wrapText="1"/>
    </xf>
    <xf numFmtId="0" fontId="34" fillId="0" borderId="23" xfId="0" applyFont="1" applyFill="1" applyBorder="1" applyAlignment="1" applyProtection="1">
      <alignment horizontal="center" vertical="center" wrapText="1"/>
    </xf>
    <xf numFmtId="0" fontId="34" fillId="0" borderId="24" xfId="0" applyFont="1" applyFill="1" applyBorder="1" applyAlignment="1" applyProtection="1">
      <alignment horizontal="center" vertical="center" wrapText="1"/>
    </xf>
    <xf numFmtId="0" fontId="34" fillId="0" borderId="25" xfId="0" applyFont="1" applyFill="1" applyBorder="1" applyAlignment="1" applyProtection="1">
      <alignment horizontal="center" vertical="center" wrapText="1"/>
    </xf>
    <xf numFmtId="0" fontId="34" fillId="0" borderId="60" xfId="0" applyFont="1" applyBorder="1" applyAlignment="1" applyProtection="1">
      <alignment horizontal="left" vertical="center"/>
    </xf>
    <xf numFmtId="0" fontId="34" fillId="0" borderId="61" xfId="0" applyFont="1" applyBorder="1" applyAlignment="1" applyProtection="1">
      <alignment horizontal="left" vertical="center"/>
    </xf>
    <xf numFmtId="0" fontId="42" fillId="10" borderId="2" xfId="0" applyFont="1" applyFill="1" applyBorder="1" applyAlignment="1" applyProtection="1">
      <alignment horizontal="left" vertical="center"/>
    </xf>
    <xf numFmtId="0" fontId="42" fillId="10" borderId="10" xfId="0" applyFont="1" applyFill="1" applyBorder="1" applyAlignment="1" applyProtection="1">
      <alignment horizontal="left" vertical="center"/>
    </xf>
    <xf numFmtId="0" fontId="42" fillId="10" borderId="44" xfId="0" applyFont="1" applyFill="1" applyBorder="1" applyAlignment="1" applyProtection="1">
      <alignment horizontal="left" vertical="center"/>
    </xf>
    <xf numFmtId="0" fontId="34" fillId="6" borderId="2" xfId="0" applyFont="1" applyFill="1" applyBorder="1" applyAlignment="1" applyProtection="1">
      <alignment horizontal="left" vertical="center"/>
    </xf>
    <xf numFmtId="0" fontId="34" fillId="6" borderId="10" xfId="0" applyFont="1" applyFill="1" applyBorder="1" applyAlignment="1" applyProtection="1">
      <alignment horizontal="left" vertical="center"/>
    </xf>
    <xf numFmtId="0" fontId="34" fillId="6" borderId="44" xfId="0" applyFont="1" applyFill="1" applyBorder="1" applyAlignment="1" applyProtection="1">
      <alignment horizontal="left" vertical="center"/>
    </xf>
    <xf numFmtId="0" fontId="45" fillId="0" borderId="19" xfId="0" applyFont="1" applyBorder="1" applyAlignment="1" applyProtection="1">
      <alignment horizontal="center" vertical="center"/>
    </xf>
    <xf numFmtId="0" fontId="47" fillId="0" borderId="4" xfId="0" applyFont="1" applyFill="1" applyBorder="1" applyAlignment="1">
      <alignment horizontal="left"/>
    </xf>
    <xf numFmtId="0" fontId="17" fillId="10" borderId="18" xfId="0" applyFont="1" applyFill="1" applyBorder="1" applyAlignment="1" applyProtection="1">
      <alignment horizontal="left"/>
    </xf>
    <xf numFmtId="0" fontId="17" fillId="10" borderId="19" xfId="0" applyFont="1" applyFill="1" applyBorder="1" applyAlignment="1" applyProtection="1">
      <alignment horizontal="left"/>
    </xf>
    <xf numFmtId="0" fontId="17" fillId="10" borderId="20" xfId="0" applyFont="1" applyFill="1" applyBorder="1" applyAlignment="1" applyProtection="1">
      <alignment horizontal="left"/>
    </xf>
    <xf numFmtId="0" fontId="17" fillId="0" borderId="0" xfId="0" applyFont="1" applyBorder="1" applyAlignment="1" applyProtection="1">
      <alignment horizontal="center" vertical="center" textRotation="90" wrapText="1"/>
    </xf>
    <xf numFmtId="0" fontId="34" fillId="0" borderId="0" xfId="0" applyFont="1" applyBorder="1" applyAlignment="1" applyProtection="1">
      <alignment horizontal="left" vertical="center"/>
    </xf>
    <xf numFmtId="0" fontId="51" fillId="0" borderId="2" xfId="0" applyFont="1" applyBorder="1" applyAlignment="1" applyProtection="1">
      <alignment horizontal="center" vertical="center"/>
    </xf>
    <xf numFmtId="0" fontId="51" fillId="0" borderId="10" xfId="0" applyFont="1" applyBorder="1" applyAlignment="1" applyProtection="1">
      <alignment horizontal="center" vertical="center"/>
    </xf>
    <xf numFmtId="0" fontId="51" fillId="0" borderId="3" xfId="0" applyFont="1" applyBorder="1" applyAlignment="1" applyProtection="1">
      <alignment horizontal="center" vertical="center"/>
    </xf>
    <xf numFmtId="0" fontId="17" fillId="0" borderId="17" xfId="0" applyFont="1" applyBorder="1" applyAlignment="1" applyProtection="1">
      <alignment horizontal="center" vertical="center" wrapText="1"/>
    </xf>
    <xf numFmtId="0" fontId="17" fillId="0" borderId="7" xfId="0" applyFont="1" applyBorder="1" applyAlignment="1" applyProtection="1">
      <alignment horizontal="center" vertical="center" wrapText="1"/>
    </xf>
    <xf numFmtId="0" fontId="17" fillId="0" borderId="16" xfId="0" applyFont="1" applyBorder="1" applyAlignment="1" applyProtection="1">
      <alignment horizontal="center" vertical="center" wrapText="1"/>
    </xf>
    <xf numFmtId="0" fontId="47" fillId="0" borderId="24" xfId="0" applyFont="1" applyFill="1" applyBorder="1" applyAlignment="1">
      <alignment horizontal="left"/>
    </xf>
    <xf numFmtId="0" fontId="34" fillId="10" borderId="21" xfId="0" applyFont="1" applyFill="1" applyBorder="1" applyAlignment="1" applyProtection="1">
      <alignment horizontal="center" vertical="top"/>
      <protection locked="0"/>
    </xf>
    <xf numFmtId="0" fontId="34" fillId="10" borderId="4" xfId="0" applyFont="1" applyFill="1" applyBorder="1" applyAlignment="1" applyProtection="1">
      <alignment horizontal="center" vertical="top"/>
      <protection locked="0"/>
    </xf>
    <xf numFmtId="0" fontId="34" fillId="10" borderId="23" xfId="0" applyFont="1" applyFill="1" applyBorder="1" applyAlignment="1" applyProtection="1">
      <alignment horizontal="center" vertical="top"/>
      <protection locked="0"/>
    </xf>
    <xf numFmtId="0" fontId="34" fillId="10" borderId="24" xfId="0" applyFont="1" applyFill="1" applyBorder="1" applyAlignment="1" applyProtection="1">
      <alignment horizontal="center" vertical="top"/>
      <protection locked="0"/>
    </xf>
    <xf numFmtId="0" fontId="34" fillId="10" borderId="22" xfId="0" applyFont="1" applyFill="1" applyBorder="1" applyAlignment="1" applyProtection="1">
      <alignment horizontal="center" vertical="top"/>
      <protection locked="0"/>
    </xf>
    <xf numFmtId="0" fontId="34" fillId="10" borderId="25" xfId="0" applyFont="1" applyFill="1" applyBorder="1" applyAlignment="1" applyProtection="1">
      <alignment horizontal="center" vertical="top"/>
      <protection locked="0"/>
    </xf>
    <xf numFmtId="0" fontId="34" fillId="10" borderId="8" xfId="0" applyFont="1" applyFill="1" applyBorder="1" applyAlignment="1" applyProtection="1">
      <alignment horizontal="center" vertical="top"/>
      <protection locked="0"/>
    </xf>
    <xf numFmtId="0" fontId="34" fillId="10" borderId="0" xfId="0" applyFont="1" applyFill="1" applyBorder="1" applyAlignment="1" applyProtection="1">
      <alignment horizontal="center" vertical="top"/>
      <protection locked="0"/>
    </xf>
    <xf numFmtId="0" fontId="34" fillId="10" borderId="40" xfId="0" applyFont="1" applyFill="1" applyBorder="1" applyAlignment="1" applyProtection="1">
      <alignment horizontal="center" vertical="top"/>
      <protection locked="0"/>
    </xf>
    <xf numFmtId="0" fontId="34" fillId="10" borderId="46" xfId="0" applyFont="1" applyFill="1" applyBorder="1" applyAlignment="1" applyProtection="1">
      <alignment horizontal="center" vertical="top"/>
      <protection locked="0"/>
    </xf>
    <xf numFmtId="0" fontId="34" fillId="10" borderId="36" xfId="0" applyFont="1" applyFill="1" applyBorder="1" applyAlignment="1" applyProtection="1">
      <alignment horizontal="center" vertical="top"/>
      <protection locked="0"/>
    </xf>
    <xf numFmtId="0" fontId="34" fillId="10" borderId="60" xfId="0" applyFont="1" applyFill="1" applyBorder="1" applyAlignment="1" applyProtection="1">
      <alignment horizontal="center" vertical="top"/>
      <protection locked="0"/>
    </xf>
    <xf numFmtId="0" fontId="34" fillId="10" borderId="6" xfId="0" applyFont="1" applyFill="1" applyBorder="1" applyAlignment="1" applyProtection="1">
      <alignment horizontal="center" vertical="top"/>
      <protection locked="0"/>
    </xf>
    <xf numFmtId="0" fontId="34" fillId="10" borderId="34" xfId="0" applyFont="1" applyFill="1" applyBorder="1" applyAlignment="1" applyProtection="1">
      <alignment horizontal="center" vertical="top"/>
      <protection locked="0"/>
    </xf>
    <xf numFmtId="0" fontId="17" fillId="10" borderId="23" xfId="0" applyFont="1" applyFill="1" applyBorder="1" applyAlignment="1" applyProtection="1">
      <alignment horizontal="left"/>
    </xf>
    <xf numFmtId="0" fontId="17" fillId="10" borderId="24" xfId="0" applyFont="1" applyFill="1" applyBorder="1" applyAlignment="1" applyProtection="1">
      <alignment horizontal="left"/>
    </xf>
    <xf numFmtId="0" fontId="17" fillId="10" borderId="25" xfId="0" applyFont="1" applyFill="1" applyBorder="1" applyAlignment="1" applyProtection="1">
      <alignment horizontal="left"/>
    </xf>
    <xf numFmtId="44" fontId="34" fillId="10" borderId="23" xfId="1" applyNumberFormat="1" applyFont="1" applyFill="1" applyBorder="1" applyAlignment="1" applyProtection="1">
      <alignment horizontal="right" vertical="center"/>
    </xf>
    <xf numFmtId="44" fontId="34" fillId="10" borderId="25" xfId="1" applyNumberFormat="1" applyFont="1" applyFill="1" applyBorder="1" applyAlignment="1" applyProtection="1">
      <alignment horizontal="right" vertical="center"/>
    </xf>
    <xf numFmtId="0" fontId="17" fillId="0" borderId="17" xfId="0" applyFont="1" applyBorder="1" applyAlignment="1" applyProtection="1">
      <alignment horizontal="left" vertical="top"/>
      <protection locked="0"/>
    </xf>
    <xf numFmtId="0" fontId="17" fillId="0" borderId="7" xfId="0" applyFont="1" applyBorder="1" applyAlignment="1" applyProtection="1">
      <alignment horizontal="left" vertical="top"/>
      <protection locked="0"/>
    </xf>
    <xf numFmtId="0" fontId="17" fillId="0" borderId="16" xfId="0" applyFont="1" applyBorder="1" applyAlignment="1" applyProtection="1">
      <alignment horizontal="left" vertical="top"/>
      <protection locked="0"/>
    </xf>
    <xf numFmtId="0" fontId="17" fillId="0" borderId="8" xfId="0" applyFont="1" applyBorder="1" applyAlignment="1" applyProtection="1">
      <alignment horizontal="left" vertical="top"/>
      <protection locked="0"/>
    </xf>
    <xf numFmtId="0" fontId="17" fillId="0" borderId="0" xfId="0" applyFont="1" applyBorder="1" applyAlignment="1" applyProtection="1">
      <alignment horizontal="left" vertical="top"/>
      <protection locked="0"/>
    </xf>
    <xf numFmtId="0" fontId="17" fillId="0" borderId="27" xfId="0" applyFont="1" applyBorder="1" applyAlignment="1" applyProtection="1">
      <alignment horizontal="left" vertical="top"/>
      <protection locked="0"/>
    </xf>
    <xf numFmtId="0" fontId="36" fillId="10" borderId="37" xfId="0" applyFont="1" applyFill="1" applyBorder="1" applyAlignment="1" applyProtection="1">
      <alignment horizontal="center" vertical="center"/>
    </xf>
    <xf numFmtId="0" fontId="36" fillId="10" borderId="29" xfId="0" applyFont="1" applyFill="1" applyBorder="1" applyAlignment="1" applyProtection="1">
      <alignment horizontal="center" vertical="center"/>
    </xf>
    <xf numFmtId="0" fontId="36" fillId="10" borderId="30" xfId="0" applyFont="1" applyFill="1" applyBorder="1" applyAlignment="1" applyProtection="1">
      <alignment horizontal="center" vertical="center"/>
    </xf>
    <xf numFmtId="165" fontId="31" fillId="0" borderId="50" xfId="3" applyFont="1" applyBorder="1" applyAlignment="1" applyProtection="1">
      <alignment horizontal="center" wrapText="1"/>
    </xf>
    <xf numFmtId="165" fontId="31" fillId="0" borderId="52" xfId="3" applyFont="1" applyBorder="1" applyAlignment="1" applyProtection="1">
      <alignment horizontal="center" wrapText="1"/>
    </xf>
    <xf numFmtId="0" fontId="32" fillId="6" borderId="14" xfId="4" applyFont="1" applyFill="1" applyBorder="1" applyAlignment="1" applyProtection="1">
      <alignment horizontal="center" vertical="center"/>
    </xf>
    <xf numFmtId="0" fontId="32" fillId="6" borderId="39" xfId="4" applyFont="1" applyFill="1" applyBorder="1" applyAlignment="1" applyProtection="1">
      <alignment horizontal="center" vertical="center"/>
    </xf>
    <xf numFmtId="0" fontId="33" fillId="6" borderId="15" xfId="4" applyFont="1" applyFill="1" applyBorder="1" applyAlignment="1" applyProtection="1">
      <alignment horizontal="center" vertical="center"/>
    </xf>
    <xf numFmtId="0" fontId="33" fillId="6" borderId="41" xfId="4" applyFont="1" applyFill="1" applyBorder="1" applyAlignment="1" applyProtection="1">
      <alignment horizontal="center" vertical="center"/>
    </xf>
    <xf numFmtId="0" fontId="35" fillId="10" borderId="4" xfId="0" applyFont="1" applyFill="1" applyBorder="1" applyAlignment="1" applyProtection="1">
      <alignment horizontal="center" vertical="center"/>
    </xf>
    <xf numFmtId="0" fontId="36" fillId="10" borderId="4" xfId="0" applyFont="1" applyFill="1" applyBorder="1" applyAlignment="1" applyProtection="1">
      <alignment horizontal="left" vertical="center"/>
    </xf>
    <xf numFmtId="0" fontId="34" fillId="0" borderId="11" xfId="0" applyFont="1" applyBorder="1" applyAlignment="1" applyProtection="1">
      <alignment horizontal="left" vertical="center"/>
      <protection locked="0"/>
    </xf>
    <xf numFmtId="0" fontId="34" fillId="0" borderId="12" xfId="0" applyFont="1" applyBorder="1" applyAlignment="1" applyProtection="1">
      <alignment horizontal="left" vertical="center"/>
      <protection locked="0"/>
    </xf>
    <xf numFmtId="0" fontId="34" fillId="0" borderId="13" xfId="0" applyFont="1" applyBorder="1" applyAlignment="1" applyProtection="1">
      <alignment horizontal="left" vertical="center"/>
      <protection locked="0"/>
    </xf>
    <xf numFmtId="0" fontId="6" fillId="10" borderId="5" xfId="0" applyFont="1" applyFill="1" applyBorder="1" applyAlignment="1">
      <alignment horizontal="center" vertical="center"/>
    </xf>
    <xf numFmtId="0" fontId="6" fillId="10" borderId="49" xfId="0" applyFont="1" applyFill="1" applyBorder="1" applyAlignment="1">
      <alignment horizontal="center" vertical="center"/>
    </xf>
    <xf numFmtId="0" fontId="36" fillId="0" borderId="11" xfId="0" applyFont="1" applyBorder="1" applyAlignment="1" applyProtection="1">
      <alignment horizontal="left" vertical="center"/>
    </xf>
    <xf numFmtId="0" fontId="36" fillId="0" borderId="12" xfId="0" applyFont="1" applyBorder="1" applyAlignment="1" applyProtection="1">
      <alignment horizontal="left" vertical="center"/>
    </xf>
    <xf numFmtId="0" fontId="36" fillId="0" borderId="13" xfId="0" applyFont="1" applyBorder="1" applyAlignment="1" applyProtection="1">
      <alignment horizontal="left" vertical="center"/>
    </xf>
    <xf numFmtId="0" fontId="36" fillId="10" borderId="11" xfId="0" applyFont="1" applyFill="1" applyBorder="1" applyAlignment="1" applyProtection="1">
      <alignment horizontal="left" vertical="center"/>
    </xf>
    <xf numFmtId="0" fontId="6" fillId="10" borderId="4" xfId="0" applyFont="1" applyFill="1" applyBorder="1" applyAlignment="1">
      <alignment horizontal="center" vertical="center"/>
    </xf>
    <xf numFmtId="0" fontId="6" fillId="10" borderId="6" xfId="0" applyFont="1" applyFill="1" applyBorder="1" applyAlignment="1">
      <alignment horizontal="center" vertical="center"/>
    </xf>
    <xf numFmtId="0" fontId="6" fillId="10" borderId="4" xfId="0" applyFont="1" applyFill="1" applyBorder="1" applyAlignment="1">
      <alignment horizontal="center" vertical="center" wrapText="1"/>
    </xf>
    <xf numFmtId="0" fontId="6" fillId="10" borderId="11" xfId="0" applyFont="1" applyFill="1" applyBorder="1" applyAlignment="1">
      <alignment horizontal="center" vertical="center" wrapText="1"/>
    </xf>
    <xf numFmtId="0" fontId="6" fillId="10" borderId="13" xfId="0" applyFont="1" applyFill="1" applyBorder="1" applyAlignment="1">
      <alignment horizontal="center" vertical="center" wrapText="1"/>
    </xf>
    <xf numFmtId="0" fontId="51" fillId="0" borderId="4" xfId="0" applyFont="1" applyFill="1" applyBorder="1" applyAlignment="1" applyProtection="1">
      <alignment horizontal="center" vertical="center"/>
    </xf>
    <xf numFmtId="0" fontId="17" fillId="0" borderId="4" xfId="0" applyFont="1" applyFill="1" applyBorder="1" applyAlignment="1" applyProtection="1">
      <alignment horizontal="left" vertical="top"/>
      <protection locked="0"/>
    </xf>
    <xf numFmtId="0" fontId="6" fillId="10" borderId="4" xfId="0" applyFont="1" applyFill="1" applyBorder="1" applyAlignment="1">
      <alignment horizontal="left" vertical="center"/>
    </xf>
    <xf numFmtId="0" fontId="30" fillId="0" borderId="4" xfId="0" applyFont="1" applyBorder="1" applyAlignment="1" applyProtection="1">
      <alignment horizontal="left" vertical="center"/>
    </xf>
    <xf numFmtId="0" fontId="0" fillId="0" borderId="4" xfId="0" applyBorder="1" applyAlignment="1" applyProtection="1">
      <alignment horizontal="left" vertical="center"/>
    </xf>
    <xf numFmtId="0" fontId="30" fillId="0" borderId="11" xfId="0" applyFont="1" applyFill="1" applyBorder="1" applyAlignment="1">
      <alignment horizontal="center"/>
    </xf>
    <xf numFmtId="0" fontId="30" fillId="0" borderId="12" xfId="0" applyFont="1" applyFill="1" applyBorder="1" applyAlignment="1">
      <alignment horizontal="center"/>
    </xf>
    <xf numFmtId="0" fontId="30" fillId="0" borderId="13" xfId="0" applyFont="1" applyFill="1" applyBorder="1" applyAlignment="1">
      <alignment horizontal="center"/>
    </xf>
    <xf numFmtId="0" fontId="56" fillId="0" borderId="17" xfId="0" applyFont="1" applyBorder="1" applyAlignment="1" applyProtection="1">
      <alignment horizontal="center" vertical="top"/>
    </xf>
    <xf numFmtId="0" fontId="56" fillId="0" borderId="7" xfId="0" applyFont="1" applyBorder="1" applyAlignment="1" applyProtection="1">
      <alignment horizontal="center" vertical="top"/>
    </xf>
    <xf numFmtId="0" fontId="56" fillId="0" borderId="69" xfId="0" applyFont="1" applyBorder="1" applyAlignment="1" applyProtection="1">
      <alignment horizontal="center" vertical="top"/>
    </xf>
    <xf numFmtId="0" fontId="56" fillId="0" borderId="8" xfId="0" applyFont="1" applyBorder="1" applyAlignment="1" applyProtection="1">
      <alignment horizontal="center" vertical="top"/>
    </xf>
    <xf numFmtId="0" fontId="56" fillId="0" borderId="0" xfId="0" applyFont="1" applyBorder="1" applyAlignment="1" applyProtection="1">
      <alignment horizontal="center" vertical="top"/>
    </xf>
    <xf numFmtId="0" fontId="56" fillId="0" borderId="40" xfId="0" applyFont="1" applyBorder="1" applyAlignment="1" applyProtection="1">
      <alignment horizontal="center" vertical="top"/>
    </xf>
    <xf numFmtId="0" fontId="56" fillId="0" borderId="46" xfId="0" applyFont="1" applyBorder="1" applyAlignment="1" applyProtection="1">
      <alignment horizontal="center" vertical="top"/>
    </xf>
    <xf numFmtId="0" fontId="56" fillId="0" borderId="36" xfId="0" applyFont="1" applyBorder="1" applyAlignment="1" applyProtection="1">
      <alignment horizontal="center" vertical="top"/>
    </xf>
    <xf numFmtId="0" fontId="56" fillId="0" borderId="60" xfId="0" applyFont="1" applyBorder="1" applyAlignment="1" applyProtection="1">
      <alignment horizontal="center" vertical="top"/>
    </xf>
    <xf numFmtId="0" fontId="56" fillId="0" borderId="19" xfId="0" applyFont="1" applyBorder="1" applyAlignment="1" applyProtection="1">
      <alignment horizontal="center" vertical="top"/>
    </xf>
    <xf numFmtId="0" fontId="56" fillId="0" borderId="4" xfId="0" applyFont="1" applyBorder="1" applyAlignment="1" applyProtection="1">
      <alignment horizontal="center" vertical="top"/>
    </xf>
    <xf numFmtId="0" fontId="56" fillId="0" borderId="24" xfId="0" applyFont="1" applyBorder="1" applyAlignment="1" applyProtection="1">
      <alignment horizontal="center" vertical="top"/>
    </xf>
    <xf numFmtId="0" fontId="56" fillId="0" borderId="20" xfId="0" applyFont="1" applyBorder="1" applyAlignment="1" applyProtection="1">
      <alignment horizontal="center" vertical="top"/>
    </xf>
    <xf numFmtId="0" fontId="56" fillId="0" borderId="22" xfId="0" applyFont="1" applyBorder="1" applyAlignment="1" applyProtection="1">
      <alignment horizontal="center" vertical="top"/>
    </xf>
    <xf numFmtId="0" fontId="56" fillId="0" borderId="25" xfId="0" applyFont="1" applyBorder="1" applyAlignment="1" applyProtection="1">
      <alignment horizontal="center" vertical="top"/>
    </xf>
    <xf numFmtId="0" fontId="0" fillId="0" borderId="4" xfId="0" applyBorder="1" applyAlignment="1" applyProtection="1">
      <alignment horizontal="left" vertical="center"/>
      <protection locked="0"/>
    </xf>
    <xf numFmtId="0" fontId="57" fillId="20" borderId="21" xfId="0" applyFont="1" applyFill="1" applyBorder="1" applyAlignment="1" applyProtection="1">
      <alignment horizontal="left" vertical="center"/>
    </xf>
    <xf numFmtId="0" fontId="57" fillId="20" borderId="4" xfId="0" applyFont="1" applyFill="1" applyBorder="1" applyAlignment="1" applyProtection="1">
      <alignment horizontal="left" vertical="center"/>
    </xf>
    <xf numFmtId="0" fontId="57" fillId="20" borderId="23" xfId="0" applyFont="1" applyFill="1" applyBorder="1" applyAlignment="1" applyProtection="1">
      <alignment horizontal="left" vertical="center"/>
    </xf>
    <xf numFmtId="0" fontId="57" fillId="20" borderId="24" xfId="0" applyFont="1" applyFill="1" applyBorder="1" applyAlignment="1" applyProtection="1">
      <alignment horizontal="left" vertical="center"/>
    </xf>
    <xf numFmtId="0" fontId="30" fillId="0" borderId="4" xfId="0" applyFont="1" applyBorder="1" applyAlignment="1" applyProtection="1">
      <alignment horizontal="center" vertical="center"/>
    </xf>
    <xf numFmtId="0" fontId="30" fillId="0" borderId="11" xfId="0" applyFont="1" applyBorder="1" applyAlignment="1">
      <alignment horizontal="center"/>
    </xf>
    <xf numFmtId="0" fontId="30" fillId="0" borderId="12" xfId="0" applyFont="1" applyBorder="1" applyAlignment="1">
      <alignment horizontal="center"/>
    </xf>
    <xf numFmtId="0" fontId="30" fillId="0" borderId="13" xfId="0" applyFont="1" applyBorder="1" applyAlignment="1">
      <alignment horizontal="center"/>
    </xf>
    <xf numFmtId="0" fontId="30" fillId="3" borderId="4" xfId="0" applyFont="1" applyFill="1" applyBorder="1" applyAlignment="1" applyProtection="1">
      <alignment horizontal="left" vertical="center"/>
    </xf>
    <xf numFmtId="0" fontId="0" fillId="0" borderId="4" xfId="0" applyBorder="1" applyAlignment="1" applyProtection="1">
      <alignment horizontal="left"/>
      <protection locked="0"/>
    </xf>
    <xf numFmtId="0" fontId="30" fillId="3" borderId="50" xfId="0" applyFont="1" applyFill="1" applyBorder="1" applyAlignment="1" applyProtection="1">
      <alignment horizontal="center" vertical="center" wrapText="1"/>
    </xf>
    <xf numFmtId="0" fontId="30" fillId="3" borderId="14" xfId="0" applyFont="1" applyFill="1" applyBorder="1" applyAlignment="1" applyProtection="1">
      <alignment horizontal="center" vertical="center" wrapText="1"/>
    </xf>
    <xf numFmtId="0" fontId="30" fillId="3" borderId="39" xfId="0" applyFont="1" applyFill="1" applyBorder="1" applyAlignment="1" applyProtection="1">
      <alignment horizontal="center" vertical="center" wrapText="1"/>
    </xf>
    <xf numFmtId="0" fontId="30" fillId="3" borderId="51" xfId="0" applyFont="1" applyFill="1" applyBorder="1" applyAlignment="1" applyProtection="1">
      <alignment horizontal="center" vertical="center" wrapText="1"/>
    </xf>
    <xf numFmtId="0" fontId="30" fillId="3" borderId="0" xfId="0" applyFont="1" applyFill="1" applyBorder="1" applyAlignment="1" applyProtection="1">
      <alignment horizontal="center" vertical="center" wrapText="1"/>
    </xf>
    <xf numFmtId="0" fontId="30" fillId="3" borderId="40" xfId="0" applyFont="1" applyFill="1" applyBorder="1" applyAlignment="1" applyProtection="1">
      <alignment horizontal="center" vertical="center" wrapText="1"/>
    </xf>
    <xf numFmtId="0" fontId="0" fillId="0" borderId="50" xfId="0" applyBorder="1" applyAlignment="1" applyProtection="1">
      <alignment horizontal="center" vertical="center"/>
      <protection locked="0"/>
    </xf>
    <xf numFmtId="0" fontId="0" fillId="0" borderId="14" xfId="0" applyBorder="1" applyAlignment="1" applyProtection="1">
      <alignment horizontal="center" vertical="center"/>
      <protection locked="0"/>
    </xf>
    <xf numFmtId="0" fontId="0" fillId="0" borderId="51" xfId="0" applyBorder="1" applyAlignment="1" applyProtection="1">
      <alignment horizontal="center" vertical="center"/>
      <protection locked="0"/>
    </xf>
    <xf numFmtId="0" fontId="0" fillId="0" borderId="0" xfId="0" applyBorder="1" applyAlignment="1" applyProtection="1">
      <alignment horizontal="center" vertical="center"/>
      <protection locked="0"/>
    </xf>
    <xf numFmtId="0" fontId="30" fillId="0" borderId="37" xfId="0" applyFont="1" applyBorder="1" applyAlignment="1">
      <alignment horizontal="center"/>
    </xf>
    <xf numFmtId="0" fontId="0" fillId="0" borderId="29" xfId="0" applyBorder="1" applyAlignment="1">
      <alignment horizontal="center"/>
    </xf>
    <xf numFmtId="0" fontId="0" fillId="0" borderId="58" xfId="0" applyBorder="1" applyAlignment="1">
      <alignment horizontal="center"/>
    </xf>
    <xf numFmtId="0" fontId="0" fillId="0" borderId="71" xfId="0" applyBorder="1" applyAlignment="1" applyProtection="1">
      <alignment horizontal="center"/>
    </xf>
    <xf numFmtId="0" fontId="0" fillId="0" borderId="72" xfId="0" applyBorder="1" applyAlignment="1" applyProtection="1">
      <alignment horizontal="center"/>
    </xf>
    <xf numFmtId="0" fontId="0" fillId="0" borderId="64" xfId="0" applyBorder="1" applyAlignment="1" applyProtection="1">
      <alignment horizontal="center"/>
    </xf>
    <xf numFmtId="0" fontId="54" fillId="0" borderId="17" xfId="0" applyFont="1" applyBorder="1" applyAlignment="1" applyProtection="1">
      <alignment horizontal="center" vertical="center"/>
    </xf>
    <xf numFmtId="0" fontId="54" fillId="0" borderId="7" xfId="0" applyFont="1" applyBorder="1" applyAlignment="1" applyProtection="1">
      <alignment horizontal="center" vertical="center"/>
    </xf>
    <xf numFmtId="0" fontId="54" fillId="0" borderId="16" xfId="0" applyFont="1" applyBorder="1" applyAlignment="1" applyProtection="1">
      <alignment horizontal="center" vertical="center"/>
    </xf>
    <xf numFmtId="0" fontId="55" fillId="0" borderId="8" xfId="0" applyFont="1" applyBorder="1" applyAlignment="1" applyProtection="1">
      <alignment horizontal="center" vertical="center"/>
    </xf>
    <xf numFmtId="0" fontId="55" fillId="0" borderId="0" xfId="0" applyFont="1" applyBorder="1" applyAlignment="1" applyProtection="1">
      <alignment horizontal="center" vertical="center"/>
    </xf>
    <xf numFmtId="0" fontId="55" fillId="0" borderId="27" xfId="0" applyFont="1" applyBorder="1" applyAlignment="1" applyProtection="1">
      <alignment horizontal="center" vertical="center"/>
    </xf>
    <xf numFmtId="0" fontId="56" fillId="0" borderId="46" xfId="0" applyFont="1" applyBorder="1" applyAlignment="1" applyProtection="1">
      <alignment horizontal="center" vertical="center"/>
    </xf>
    <xf numFmtId="0" fontId="56" fillId="0" borderId="36" xfId="0" applyFont="1" applyBorder="1" applyAlignment="1" applyProtection="1">
      <alignment horizontal="center" vertical="center"/>
    </xf>
    <xf numFmtId="0" fontId="56" fillId="0" borderId="9" xfId="0" applyFont="1" applyBorder="1" applyAlignment="1" applyProtection="1">
      <alignment horizontal="center" vertical="center"/>
    </xf>
    <xf numFmtId="0" fontId="69" fillId="0" borderId="0" xfId="0" applyFont="1" applyBorder="1" applyAlignment="1">
      <alignment horizontal="center"/>
    </xf>
    <xf numFmtId="0" fontId="71" fillId="0" borderId="11" xfId="0" applyFont="1" applyBorder="1" applyAlignment="1">
      <alignment horizontal="left" vertical="center"/>
    </xf>
    <xf numFmtId="0" fontId="71" fillId="0" borderId="12" xfId="0" applyFont="1" applyBorder="1" applyAlignment="1">
      <alignment horizontal="left" vertical="center"/>
    </xf>
    <xf numFmtId="0" fontId="71" fillId="0" borderId="13" xfId="0" applyFont="1" applyBorder="1" applyAlignment="1">
      <alignment horizontal="left" vertical="center"/>
    </xf>
    <xf numFmtId="0" fontId="71" fillId="0" borderId="0" xfId="0" applyFont="1" applyBorder="1" applyAlignment="1">
      <alignment vertical="center"/>
    </xf>
    <xf numFmtId="0" fontId="71" fillId="0" borderId="11" xfId="0" applyFont="1" applyBorder="1" applyAlignment="1">
      <alignment horizontal="left" vertical="center" wrapText="1"/>
    </xf>
    <xf numFmtId="0" fontId="71" fillId="0" borderId="12" xfId="0" applyFont="1" applyBorder="1" applyAlignment="1">
      <alignment horizontal="left" vertical="center" wrapText="1"/>
    </xf>
    <xf numFmtId="0" fontId="0" fillId="14" borderId="12" xfId="0" applyFill="1" applyBorder="1" applyAlignment="1">
      <alignment horizontal="left" vertical="center" wrapText="1"/>
    </xf>
    <xf numFmtId="0" fontId="0" fillId="0" borderId="12" xfId="0" applyBorder="1" applyAlignment="1">
      <alignment horizontal="left" vertical="center" wrapText="1"/>
    </xf>
    <xf numFmtId="0" fontId="0" fillId="0" borderId="13" xfId="0" applyBorder="1" applyAlignment="1">
      <alignment horizontal="left" vertical="center" wrapText="1"/>
    </xf>
    <xf numFmtId="0" fontId="0" fillId="0" borderId="0" xfId="0" applyBorder="1" applyAlignment="1">
      <alignment vertical="center" wrapText="1"/>
    </xf>
    <xf numFmtId="0" fontId="71" fillId="0" borderId="13" xfId="0" applyFont="1" applyBorder="1" applyAlignment="1">
      <alignment horizontal="left" vertical="center" wrapText="1"/>
    </xf>
    <xf numFmtId="0" fontId="71" fillId="0" borderId="0" xfId="0" applyFont="1" applyBorder="1" applyAlignment="1">
      <alignment vertical="center" wrapText="1"/>
    </xf>
    <xf numFmtId="0" fontId="14" fillId="14" borderId="50" xfId="0" applyFont="1" applyFill="1" applyBorder="1" applyAlignment="1" applyProtection="1">
      <alignment horizontal="left" vertical="center" wrapText="1"/>
      <protection locked="0"/>
    </xf>
    <xf numFmtId="0" fontId="14" fillId="14" borderId="14" xfId="0" applyFont="1" applyFill="1" applyBorder="1" applyAlignment="1" applyProtection="1">
      <alignment horizontal="left" vertical="center" wrapText="1"/>
      <protection locked="0"/>
    </xf>
    <xf numFmtId="0" fontId="14" fillId="14" borderId="39" xfId="0" applyFont="1" applyFill="1" applyBorder="1" applyAlignment="1" applyProtection="1">
      <alignment horizontal="left" vertical="center" wrapText="1"/>
      <protection locked="0"/>
    </xf>
    <xf numFmtId="0" fontId="14" fillId="14" borderId="52" xfId="0" applyFont="1" applyFill="1" applyBorder="1" applyAlignment="1" applyProtection="1">
      <alignment horizontal="left" vertical="center" wrapText="1"/>
      <protection locked="0"/>
    </xf>
    <xf numFmtId="0" fontId="14" fillId="14" borderId="15" xfId="0" applyFont="1" applyFill="1" applyBorder="1" applyAlignment="1" applyProtection="1">
      <alignment horizontal="left" vertical="center" wrapText="1"/>
      <protection locked="0"/>
    </xf>
    <xf numFmtId="0" fontId="14" fillId="14" borderId="41" xfId="0" applyFont="1" applyFill="1" applyBorder="1" applyAlignment="1" applyProtection="1">
      <alignment horizontal="left" vertical="center" wrapText="1"/>
      <protection locked="0"/>
    </xf>
    <xf numFmtId="0" fontId="14" fillId="14" borderId="4" xfId="0" applyFont="1" applyFill="1" applyBorder="1" applyAlignment="1" applyProtection="1">
      <alignment horizontal="left" vertical="center" wrapText="1"/>
      <protection locked="0"/>
    </xf>
    <xf numFmtId="0" fontId="10" fillId="14" borderId="11" xfId="0" applyFont="1" applyFill="1" applyBorder="1" applyAlignment="1">
      <alignment horizontal="left" vertical="center" wrapText="1"/>
    </xf>
    <xf numFmtId="0" fontId="10" fillId="14" borderId="12" xfId="0" applyFont="1" applyFill="1" applyBorder="1" applyAlignment="1">
      <alignment horizontal="left" vertical="center" wrapText="1"/>
    </xf>
    <xf numFmtId="0" fontId="10" fillId="14" borderId="13" xfId="0" applyFont="1" applyFill="1" applyBorder="1" applyAlignment="1">
      <alignment horizontal="left" vertical="center" wrapText="1"/>
    </xf>
    <xf numFmtId="165" fontId="10" fillId="14" borderId="4" xfId="1" applyFont="1" applyFill="1" applyBorder="1" applyAlignment="1">
      <alignment vertical="center" wrapText="1"/>
    </xf>
    <xf numFmtId="165" fontId="10" fillId="14" borderId="4" xfId="1" applyFont="1" applyFill="1" applyBorder="1" applyAlignment="1">
      <alignment horizontal="left" vertical="center" wrapText="1"/>
    </xf>
    <xf numFmtId="170" fontId="13" fillId="14" borderId="4" xfId="0" applyNumberFormat="1" applyFont="1" applyFill="1" applyBorder="1" applyAlignment="1">
      <alignment horizontal="right" wrapText="1"/>
    </xf>
    <xf numFmtId="170" fontId="13" fillId="14" borderId="4" xfId="0" applyNumberFormat="1" applyFont="1" applyFill="1" applyBorder="1" applyAlignment="1">
      <alignment horizontal="right"/>
    </xf>
    <xf numFmtId="170" fontId="13" fillId="14" borderId="24" xfId="0" applyNumberFormat="1" applyFont="1" applyFill="1" applyBorder="1" applyAlignment="1">
      <alignment horizontal="right"/>
    </xf>
    <xf numFmtId="165" fontId="14" fillId="14" borderId="4" xfId="1" applyFont="1" applyFill="1" applyBorder="1" applyProtection="1">
      <protection locked="0"/>
    </xf>
    <xf numFmtId="3" fontId="14" fillId="14" borderId="4" xfId="0" applyNumberFormat="1" applyFont="1" applyFill="1" applyBorder="1" applyAlignment="1" applyProtection="1">
      <alignment horizontal="center" wrapText="1"/>
      <protection locked="0"/>
    </xf>
    <xf numFmtId="3" fontId="14" fillId="14" borderId="11" xfId="0" applyNumberFormat="1" applyFont="1" applyFill="1" applyBorder="1" applyAlignment="1" applyProtection="1">
      <alignment horizontal="center" wrapText="1"/>
      <protection locked="0"/>
    </xf>
    <xf numFmtId="172" fontId="14" fillId="14" borderId="11" xfId="1" applyNumberFormat="1" applyFont="1" applyFill="1" applyBorder="1" applyAlignment="1" applyProtection="1"/>
    <xf numFmtId="172" fontId="14" fillId="14" borderId="4" xfId="1" applyNumberFormat="1" applyFont="1" applyFill="1" applyBorder="1" applyAlignment="1" applyProtection="1"/>
    <xf numFmtId="165" fontId="9" fillId="14" borderId="4" xfId="1" applyFont="1" applyFill="1" applyBorder="1" applyAlignment="1">
      <alignment horizontal="right" vertical="center"/>
    </xf>
  </cellXfs>
  <cellStyles count="5">
    <cellStyle name="Moeda" xfId="1" builtinId="4"/>
    <cellStyle name="Moeda 2" xfId="3"/>
    <cellStyle name="Normal" xfId="0" builtinId="0"/>
    <cellStyle name="Normal 2" xfId="4"/>
    <cellStyle name="Porcentagem" xfId="2" builtinId="5"/>
  </cellStyles>
  <dxfs count="13">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006100"/>
      </font>
      <fill>
        <patternFill>
          <bgColor rgb="FFC6EFCE"/>
        </patternFill>
      </fill>
    </dxf>
    <dxf>
      <font>
        <b/>
        <i val="0"/>
        <color rgb="FF006100"/>
      </font>
      <fill>
        <patternFill>
          <bgColor rgb="FFC6EFCE"/>
        </patternFill>
      </fill>
    </dxf>
    <dxf>
      <font>
        <b/>
        <i val="0"/>
        <color theme="0"/>
      </font>
      <fill>
        <patternFill>
          <bgColor rgb="FFFF0000"/>
        </patternFill>
      </fill>
    </dxf>
    <dxf>
      <font>
        <b/>
        <i val="0"/>
        <color rgb="FF9C0006"/>
      </font>
      <fill>
        <patternFill>
          <bgColor rgb="FFFFC7CE"/>
        </patternFill>
      </fill>
    </dxf>
    <dxf>
      <font>
        <b/>
        <i val="0"/>
        <color theme="1"/>
      </font>
      <fill>
        <patternFill>
          <bgColor rgb="FFFF0000"/>
        </patternFill>
      </fill>
    </dxf>
    <dxf>
      <font>
        <b/>
        <i val="0"/>
        <color auto="1"/>
      </font>
      <fill>
        <patternFill>
          <bgColor rgb="FFFFFF00"/>
        </patternFill>
      </fill>
    </dxf>
    <dxf>
      <font>
        <b/>
        <i val="0"/>
        <color theme="1"/>
      </font>
      <fill>
        <patternFill>
          <bgColor rgb="FF00B050"/>
        </patternFill>
      </fill>
    </dxf>
    <dxf>
      <font>
        <b/>
        <i val="0"/>
        <color rgb="FF006100"/>
      </font>
      <fill>
        <patternFill>
          <bgColor rgb="FFC6EFCE"/>
        </patternFill>
      </fill>
    </dxf>
    <dxf>
      <font>
        <b/>
        <i val="0"/>
        <color theme="0"/>
      </font>
      <fill>
        <patternFill>
          <bgColor rgb="FFFF0000"/>
        </patternFill>
      </fill>
    </dxf>
    <dxf>
      <font>
        <b/>
        <i val="0"/>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0</xdr:col>
      <xdr:colOff>85725</xdr:colOff>
      <xdr:row>0</xdr:row>
      <xdr:rowOff>66675</xdr:rowOff>
    </xdr:from>
    <xdr:to>
      <xdr:col>1</xdr:col>
      <xdr:colOff>38100</xdr:colOff>
      <xdr:row>2</xdr:row>
      <xdr:rowOff>9939</xdr:rowOff>
    </xdr:to>
    <xdr:pic>
      <xdr:nvPicPr>
        <xdr:cNvPr id="4" name="Imagem 1"/>
        <xdr:cNvPicPr>
          <a:picLocks noChangeAspect="1"/>
        </xdr:cNvPicPr>
      </xdr:nvPicPr>
      <xdr:blipFill>
        <a:blip xmlns:r="http://schemas.openxmlformats.org/officeDocument/2006/relationships" r:embed="rId1" cstate="print"/>
        <a:srcRect/>
        <a:stretch>
          <a:fillRect/>
        </a:stretch>
      </xdr:blipFill>
      <xdr:spPr bwMode="auto">
        <a:xfrm>
          <a:off x="85725" y="66675"/>
          <a:ext cx="333375" cy="362364"/>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85726</xdr:colOff>
      <xdr:row>0</xdr:row>
      <xdr:rowOff>66675</xdr:rowOff>
    </xdr:from>
    <xdr:to>
      <xdr:col>0</xdr:col>
      <xdr:colOff>371476</xdr:colOff>
      <xdr:row>2</xdr:row>
      <xdr:rowOff>36006</xdr:rowOff>
    </xdr:to>
    <xdr:pic>
      <xdr:nvPicPr>
        <xdr:cNvPr id="2" name="Imagem 1"/>
        <xdr:cNvPicPr>
          <a:picLocks noChangeAspect="1"/>
        </xdr:cNvPicPr>
      </xdr:nvPicPr>
      <xdr:blipFill>
        <a:blip xmlns:r="http://schemas.openxmlformats.org/officeDocument/2006/relationships" r:embed="rId1" cstate="print"/>
        <a:srcRect/>
        <a:stretch>
          <a:fillRect/>
        </a:stretch>
      </xdr:blipFill>
      <xdr:spPr bwMode="auto">
        <a:xfrm>
          <a:off x="85726" y="66675"/>
          <a:ext cx="285750" cy="388431"/>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200025</xdr:colOff>
      <xdr:row>0</xdr:row>
      <xdr:rowOff>38100</xdr:rowOff>
    </xdr:from>
    <xdr:to>
      <xdr:col>0</xdr:col>
      <xdr:colOff>781050</xdr:colOff>
      <xdr:row>2</xdr:row>
      <xdr:rowOff>133350</xdr:rowOff>
    </xdr:to>
    <xdr:pic>
      <xdr:nvPicPr>
        <xdr:cNvPr id="2" name="Imagem 1"/>
        <xdr:cNvPicPr>
          <a:picLocks noChangeAspect="1" noChangeArrowheads="1"/>
        </xdr:cNvPicPr>
      </xdr:nvPicPr>
      <xdr:blipFill>
        <a:blip xmlns:r="http://schemas.openxmlformats.org/officeDocument/2006/relationships" r:embed="rId1" cstate="print"/>
        <a:srcRect/>
        <a:stretch>
          <a:fillRect/>
        </a:stretch>
      </xdr:blipFill>
      <xdr:spPr bwMode="auto">
        <a:xfrm>
          <a:off x="200025" y="38100"/>
          <a:ext cx="581025" cy="523875"/>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marcelao.SR3/Downloads/V022_EPLAN_Quantitativo%20-%20&#193;rea%20CT%20-%20Limpeza%20-%20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Área"/>
      <sheetName val="Insumos"/>
      <sheetName val="CT"/>
      <sheetName val="Insumos (2)"/>
      <sheetName val="REF."/>
      <sheetName val="Área - Produtividade (A) "/>
      <sheetName val="Área - Produtividade (B)"/>
      <sheetName val="Área - Produtividade (C)"/>
      <sheetName val="Área - Produtividade (D)"/>
      <sheetName val="Ref. Val. Lim."/>
    </sheetNames>
    <sheetDataSet>
      <sheetData sheetId="0"/>
      <sheetData sheetId="1" refreshError="1"/>
      <sheetData sheetId="2">
        <row r="1">
          <cell r="A1" t="str">
            <v>ÁREA PRÉDIO DO CT</v>
          </cell>
        </row>
        <row r="2">
          <cell r="A2" t="str">
            <v>Complexo</v>
          </cell>
          <cell r="E2" t="str">
            <v>Unidade / Local</v>
          </cell>
          <cell r="G2" t="str">
            <v>Referência</v>
          </cell>
          <cell r="H2" t="str">
            <v>Área</v>
          </cell>
          <cell r="I2" t="str">
            <v>Limpeza</v>
          </cell>
          <cell r="J2" t="str">
            <v>Diurno</v>
          </cell>
          <cell r="K2" t="str">
            <v>Verpertino</v>
          </cell>
          <cell r="L2" t="str">
            <v>Sábado</v>
          </cell>
        </row>
        <row r="3">
          <cell r="A3" t="str">
            <v>CT1</v>
          </cell>
          <cell r="E3" t="str">
            <v>DECANIA DO CT</v>
          </cell>
          <cell r="G3" t="str">
            <v>A.2</v>
          </cell>
          <cell r="H3">
            <v>950.29</v>
          </cell>
          <cell r="I3" t="str">
            <v>Sim</v>
          </cell>
          <cell r="J3" t="str">
            <v>Sim</v>
          </cell>
          <cell r="K3" t="str">
            <v>Não</v>
          </cell>
          <cell r="L3" t="str">
            <v>Não</v>
          </cell>
        </row>
        <row r="4">
          <cell r="A4" t="str">
            <v>CT1</v>
          </cell>
          <cell r="E4" t="str">
            <v>DECANIA DO CT</v>
          </cell>
          <cell r="G4" t="str">
            <v>A.2</v>
          </cell>
          <cell r="H4">
            <v>2069.62</v>
          </cell>
          <cell r="I4" t="str">
            <v>Sim</v>
          </cell>
          <cell r="J4" t="str">
            <v>Sim</v>
          </cell>
          <cell r="K4" t="str">
            <v>Não</v>
          </cell>
          <cell r="L4" t="str">
            <v>Não</v>
          </cell>
        </row>
        <row r="5">
          <cell r="A5" t="str">
            <v>CT1</v>
          </cell>
          <cell r="E5" t="str">
            <v>DECANIA DO CT</v>
          </cell>
          <cell r="G5" t="str">
            <v>A.2</v>
          </cell>
          <cell r="H5">
            <v>3269.78</v>
          </cell>
          <cell r="I5" t="str">
            <v>Sim</v>
          </cell>
          <cell r="J5" t="str">
            <v>Sim</v>
          </cell>
          <cell r="K5" t="str">
            <v>Não</v>
          </cell>
          <cell r="L5" t="str">
            <v>Não</v>
          </cell>
        </row>
        <row r="6">
          <cell r="A6" t="str">
            <v>CT1</v>
          </cell>
          <cell r="E6" t="str">
            <v>DECANIA DO CT</v>
          </cell>
          <cell r="G6" t="str">
            <v>A.1</v>
          </cell>
          <cell r="H6">
            <v>55.730000000000004</v>
          </cell>
          <cell r="I6" t="str">
            <v>Sim</v>
          </cell>
          <cell r="J6" t="str">
            <v>Sim</v>
          </cell>
          <cell r="K6" t="str">
            <v>Não</v>
          </cell>
          <cell r="L6" t="str">
            <v>Não</v>
          </cell>
        </row>
        <row r="7">
          <cell r="A7" t="str">
            <v>CT1</v>
          </cell>
          <cell r="E7" t="str">
            <v>ESCOLA POLITÉCNICA</v>
          </cell>
          <cell r="G7" t="str">
            <v>A.1</v>
          </cell>
          <cell r="H7">
            <v>16.32</v>
          </cell>
          <cell r="I7" t="str">
            <v>Sim</v>
          </cell>
          <cell r="J7" t="str">
            <v>Sim</v>
          </cell>
          <cell r="K7" t="str">
            <v>Não</v>
          </cell>
          <cell r="L7" t="str">
            <v>Não</v>
          </cell>
        </row>
        <row r="8">
          <cell r="A8" t="str">
            <v>CT1</v>
          </cell>
          <cell r="E8" t="str">
            <v>DECANIA DO CT</v>
          </cell>
          <cell r="G8" t="str">
            <v>A.1</v>
          </cell>
          <cell r="H8">
            <v>203.94</v>
          </cell>
          <cell r="I8" t="str">
            <v>Sim</v>
          </cell>
          <cell r="J8" t="str">
            <v>Sim</v>
          </cell>
          <cell r="K8" t="str">
            <v>Não</v>
          </cell>
          <cell r="L8" t="str">
            <v>Não</v>
          </cell>
        </row>
        <row r="9">
          <cell r="A9" t="str">
            <v>CT1</v>
          </cell>
          <cell r="E9" t="str">
            <v>ESCOLA POLITÉCNICA</v>
          </cell>
          <cell r="G9" t="str">
            <v>A.1</v>
          </cell>
          <cell r="H9">
            <v>55.989999999999995</v>
          </cell>
          <cell r="I9" t="str">
            <v>Sim</v>
          </cell>
          <cell r="J9" t="str">
            <v>Sim</v>
          </cell>
          <cell r="K9" t="str">
            <v>Não</v>
          </cell>
          <cell r="L9" t="str">
            <v>Não</v>
          </cell>
        </row>
        <row r="10">
          <cell r="A10" t="str">
            <v>CT1</v>
          </cell>
          <cell r="E10" t="str">
            <v>ESCOLA POLITÉCNICA</v>
          </cell>
          <cell r="G10" t="str">
            <v>A.5</v>
          </cell>
          <cell r="H10">
            <v>60.95</v>
          </cell>
          <cell r="I10" t="str">
            <v>Sim</v>
          </cell>
          <cell r="J10" t="str">
            <v>Sim</v>
          </cell>
          <cell r="K10" t="str">
            <v>Não</v>
          </cell>
          <cell r="L10" t="str">
            <v>Não</v>
          </cell>
        </row>
        <row r="11">
          <cell r="A11" t="str">
            <v>CT1</v>
          </cell>
          <cell r="E11" t="str">
            <v>DECANIA DO CT</v>
          </cell>
          <cell r="G11" t="str">
            <v>A.1</v>
          </cell>
          <cell r="H11">
            <v>25.15</v>
          </cell>
          <cell r="I11" t="str">
            <v>Sim</v>
          </cell>
          <cell r="J11" t="str">
            <v>Sim</v>
          </cell>
          <cell r="K11" t="str">
            <v>Não</v>
          </cell>
          <cell r="L11" t="str">
            <v>Não</v>
          </cell>
        </row>
        <row r="12">
          <cell r="A12" t="str">
            <v>CT1</v>
          </cell>
          <cell r="E12" t="str">
            <v>DECANIA DO CT</v>
          </cell>
          <cell r="G12" t="str">
            <v>A.5</v>
          </cell>
          <cell r="H12">
            <v>194.7</v>
          </cell>
          <cell r="I12" t="str">
            <v>Sim</v>
          </cell>
          <cell r="J12" t="str">
            <v>Sim</v>
          </cell>
          <cell r="K12" t="str">
            <v>Não</v>
          </cell>
          <cell r="L12" t="str">
            <v>Não</v>
          </cell>
        </row>
        <row r="13">
          <cell r="A13" t="str">
            <v>CT1</v>
          </cell>
          <cell r="E13" t="str">
            <v>DECANIA DO CT</v>
          </cell>
          <cell r="G13" t="str">
            <v>A.1</v>
          </cell>
          <cell r="H13">
            <v>354.08</v>
          </cell>
          <cell r="I13" t="str">
            <v>Sim</v>
          </cell>
          <cell r="J13" t="str">
            <v>Sim</v>
          </cell>
          <cell r="K13" t="str">
            <v>Não</v>
          </cell>
          <cell r="L13" t="str">
            <v>Não</v>
          </cell>
        </row>
        <row r="14">
          <cell r="A14" t="str">
            <v>CT1</v>
          </cell>
          <cell r="G14" t="str">
            <v>A.6</v>
          </cell>
          <cell r="H14">
            <v>24.65</v>
          </cell>
          <cell r="I14" t="str">
            <v>Sim</v>
          </cell>
          <cell r="J14" t="str">
            <v>Sim</v>
          </cell>
          <cell r="K14" t="str">
            <v>Não</v>
          </cell>
          <cell r="L14" t="str">
            <v>Não</v>
          </cell>
        </row>
        <row r="15">
          <cell r="A15" t="str">
            <v>CT1</v>
          </cell>
          <cell r="E15" t="str">
            <v>DECANIA DO CT</v>
          </cell>
          <cell r="G15" t="str">
            <v>A.2</v>
          </cell>
          <cell r="H15">
            <v>624.9</v>
          </cell>
          <cell r="I15" t="str">
            <v>Sim</v>
          </cell>
          <cell r="J15" t="str">
            <v>Sim</v>
          </cell>
          <cell r="K15" t="str">
            <v>Não</v>
          </cell>
          <cell r="L15" t="str">
            <v>Não</v>
          </cell>
        </row>
        <row r="16">
          <cell r="A16" t="str">
            <v>CT1</v>
          </cell>
          <cell r="E16" t="str">
            <v>ESCOLA POLITÉCNICA</v>
          </cell>
          <cell r="G16" t="str">
            <v>A.1</v>
          </cell>
          <cell r="H16">
            <v>743.94000000000017</v>
          </cell>
          <cell r="I16" t="str">
            <v>Sim</v>
          </cell>
          <cell r="J16" t="str">
            <v>Sim</v>
          </cell>
          <cell r="K16" t="str">
            <v>Não</v>
          </cell>
          <cell r="L16" t="str">
            <v>Não</v>
          </cell>
        </row>
        <row r="17">
          <cell r="A17" t="str">
            <v>CT1</v>
          </cell>
          <cell r="E17" t="str">
            <v>ESCOLA POLITÉCNICA</v>
          </cell>
          <cell r="G17" t="str">
            <v>A.1</v>
          </cell>
          <cell r="H17">
            <v>29.83</v>
          </cell>
          <cell r="I17" t="str">
            <v>Sim</v>
          </cell>
          <cell r="J17" t="str">
            <v>Sim</v>
          </cell>
          <cell r="K17" t="str">
            <v>Não</v>
          </cell>
          <cell r="L17" t="str">
            <v>Não</v>
          </cell>
        </row>
        <row r="18">
          <cell r="A18" t="str">
            <v>CT1</v>
          </cell>
          <cell r="E18" t="str">
            <v>ESCOLA POLITÉCNICA</v>
          </cell>
          <cell r="G18" t="str">
            <v>A.5</v>
          </cell>
          <cell r="H18">
            <v>6.31</v>
          </cell>
          <cell r="I18" t="str">
            <v>Sim</v>
          </cell>
          <cell r="J18" t="str">
            <v>Sim</v>
          </cell>
          <cell r="K18" t="str">
            <v>Não</v>
          </cell>
          <cell r="L18" t="str">
            <v>Sim</v>
          </cell>
        </row>
        <row r="19">
          <cell r="A19" t="str">
            <v>CT1</v>
          </cell>
          <cell r="E19" t="str">
            <v>DECANIA DO CT</v>
          </cell>
          <cell r="G19" t="str">
            <v>A.1</v>
          </cell>
          <cell r="H19">
            <v>517.93000000000006</v>
          </cell>
          <cell r="I19" t="str">
            <v>Sim</v>
          </cell>
          <cell r="J19" t="str">
            <v>Sim</v>
          </cell>
          <cell r="K19" t="str">
            <v>Não</v>
          </cell>
          <cell r="L19" t="str">
            <v>Não</v>
          </cell>
        </row>
        <row r="20">
          <cell r="A20" t="str">
            <v>CT1</v>
          </cell>
          <cell r="G20" t="str">
            <v>A.6</v>
          </cell>
          <cell r="H20">
            <v>36.43</v>
          </cell>
          <cell r="I20" t="str">
            <v>Sim</v>
          </cell>
          <cell r="J20" t="str">
            <v>Sim</v>
          </cell>
          <cell r="K20" t="str">
            <v>Não</v>
          </cell>
          <cell r="L20" t="str">
            <v>Não</v>
          </cell>
        </row>
        <row r="21">
          <cell r="A21" t="str">
            <v>CT1</v>
          </cell>
          <cell r="E21" t="str">
            <v>DECANIA DO CT</v>
          </cell>
          <cell r="G21" t="str">
            <v>A.2</v>
          </cell>
          <cell r="H21">
            <v>94.81</v>
          </cell>
          <cell r="I21" t="str">
            <v>Sim</v>
          </cell>
          <cell r="J21" t="str">
            <v>Sim</v>
          </cell>
          <cell r="K21" t="str">
            <v>Não</v>
          </cell>
          <cell r="L21" t="str">
            <v>Não</v>
          </cell>
        </row>
        <row r="22">
          <cell r="A22" t="str">
            <v>CT1</v>
          </cell>
          <cell r="E22" t="str">
            <v>DECANIA DO CT</v>
          </cell>
          <cell r="G22" t="str">
            <v>A.1</v>
          </cell>
          <cell r="H22">
            <v>167.95</v>
          </cell>
          <cell r="I22" t="str">
            <v>Sim</v>
          </cell>
          <cell r="J22" t="str">
            <v>Sim</v>
          </cell>
          <cell r="K22" t="str">
            <v>Não</v>
          </cell>
          <cell r="L22" t="str">
            <v>Não</v>
          </cell>
        </row>
        <row r="23">
          <cell r="A23" t="str">
            <v>CT1</v>
          </cell>
          <cell r="E23" t="str">
            <v>ESCOLA POLITÉCNICA</v>
          </cell>
          <cell r="G23" t="str">
            <v>A.1</v>
          </cell>
          <cell r="H23">
            <v>73.69</v>
          </cell>
          <cell r="I23" t="str">
            <v>Sim</v>
          </cell>
          <cell r="J23" t="str">
            <v>Sim</v>
          </cell>
          <cell r="K23" t="str">
            <v>Não</v>
          </cell>
          <cell r="L23" t="str">
            <v>Sim</v>
          </cell>
        </row>
        <row r="24">
          <cell r="A24" t="str">
            <v>CT1</v>
          </cell>
          <cell r="E24" t="str">
            <v>ESCOLA POLITÉCNICA</v>
          </cell>
          <cell r="G24" t="str">
            <v>A.1</v>
          </cell>
          <cell r="H24">
            <v>82.16</v>
          </cell>
          <cell r="I24" t="str">
            <v>Sim</v>
          </cell>
          <cell r="J24" t="str">
            <v>Sim</v>
          </cell>
          <cell r="K24" t="str">
            <v>Não</v>
          </cell>
          <cell r="L24" t="str">
            <v>Sim</v>
          </cell>
        </row>
        <row r="25">
          <cell r="A25" t="str">
            <v>CT1</v>
          </cell>
          <cell r="E25" t="str">
            <v>ESCOLA POLITÉCNICA</v>
          </cell>
          <cell r="G25" t="str">
            <v>A.1</v>
          </cell>
          <cell r="H25">
            <v>77.67</v>
          </cell>
          <cell r="I25" t="str">
            <v>Sim</v>
          </cell>
          <cell r="J25" t="str">
            <v>Sim</v>
          </cell>
          <cell r="K25" t="str">
            <v>Não</v>
          </cell>
          <cell r="L25" t="str">
            <v>Sim</v>
          </cell>
        </row>
        <row r="26">
          <cell r="A26" t="str">
            <v>CT1</v>
          </cell>
          <cell r="E26" t="str">
            <v>ESCOLA POLITÉCNICA</v>
          </cell>
          <cell r="G26" t="str">
            <v>A.1</v>
          </cell>
          <cell r="H26">
            <v>84.67</v>
          </cell>
          <cell r="I26" t="str">
            <v>Sim</v>
          </cell>
          <cell r="J26" t="str">
            <v>Sim</v>
          </cell>
          <cell r="K26" t="str">
            <v>Não</v>
          </cell>
          <cell r="L26" t="str">
            <v>Sim</v>
          </cell>
        </row>
        <row r="27">
          <cell r="A27" t="str">
            <v>CT1</v>
          </cell>
          <cell r="E27" t="str">
            <v>ESCOLA POLITÉCNICA</v>
          </cell>
          <cell r="G27" t="str">
            <v>A.1</v>
          </cell>
          <cell r="H27">
            <v>79.87</v>
          </cell>
          <cell r="I27" t="str">
            <v>Sim</v>
          </cell>
          <cell r="J27" t="str">
            <v>Sim</v>
          </cell>
          <cell r="K27" t="str">
            <v>Não</v>
          </cell>
          <cell r="L27" t="str">
            <v>Sim</v>
          </cell>
        </row>
        <row r="28">
          <cell r="A28" t="str">
            <v>CT1</v>
          </cell>
          <cell r="E28" t="str">
            <v>ESCOLA POLITÉCNICA</v>
          </cell>
          <cell r="G28" t="str">
            <v>A.1</v>
          </cell>
          <cell r="H28">
            <v>85.53</v>
          </cell>
          <cell r="I28" t="str">
            <v>Sim</v>
          </cell>
          <cell r="J28" t="str">
            <v>Sim</v>
          </cell>
          <cell r="K28" t="str">
            <v>Não</v>
          </cell>
          <cell r="L28" t="str">
            <v>Sim</v>
          </cell>
        </row>
        <row r="29">
          <cell r="A29" t="str">
            <v>CT1</v>
          </cell>
          <cell r="E29" t="str">
            <v>ESCOLA POLITÉCNICA</v>
          </cell>
          <cell r="G29" t="str">
            <v>A.2</v>
          </cell>
          <cell r="H29">
            <v>42.89</v>
          </cell>
          <cell r="I29" t="str">
            <v>Sim</v>
          </cell>
          <cell r="J29" t="str">
            <v>Sim</v>
          </cell>
          <cell r="K29" t="str">
            <v>Não</v>
          </cell>
          <cell r="L29" t="str">
            <v>Sim</v>
          </cell>
        </row>
        <row r="30">
          <cell r="A30" t="str">
            <v>CT1</v>
          </cell>
          <cell r="E30" t="str">
            <v>INSTITUTO DE FÍSICA – IF</v>
          </cell>
          <cell r="G30" t="str">
            <v>A.1</v>
          </cell>
          <cell r="H30">
            <v>76.55</v>
          </cell>
          <cell r="I30" t="str">
            <v>Sim</v>
          </cell>
          <cell r="J30" t="str">
            <v>Sim</v>
          </cell>
          <cell r="K30" t="str">
            <v>Não</v>
          </cell>
          <cell r="L30" t="str">
            <v>Não</v>
          </cell>
        </row>
        <row r="31">
          <cell r="A31" t="str">
            <v>CT1</v>
          </cell>
          <cell r="E31" t="str">
            <v>INSTITUTO DE FÍSICA – IF</v>
          </cell>
          <cell r="G31" t="str">
            <v>A.4</v>
          </cell>
          <cell r="H31">
            <v>104.17999999999999</v>
          </cell>
          <cell r="I31" t="str">
            <v>Sim</v>
          </cell>
          <cell r="J31" t="str">
            <v>Sim</v>
          </cell>
          <cell r="K31" t="str">
            <v>Não</v>
          </cell>
          <cell r="L31" t="str">
            <v>Não</v>
          </cell>
        </row>
        <row r="32">
          <cell r="A32" t="str">
            <v>CT1</v>
          </cell>
          <cell r="E32" t="str">
            <v>INSTITUTO DE FÍSICA – IF</v>
          </cell>
          <cell r="G32" t="str">
            <v>A.4</v>
          </cell>
          <cell r="H32">
            <v>61.94</v>
          </cell>
          <cell r="I32" t="str">
            <v>Sim</v>
          </cell>
          <cell r="J32" t="str">
            <v>Sim</v>
          </cell>
          <cell r="K32" t="str">
            <v>Não</v>
          </cell>
          <cell r="L32" t="str">
            <v>Não</v>
          </cell>
        </row>
        <row r="33">
          <cell r="A33" t="str">
            <v>CT1</v>
          </cell>
          <cell r="E33" t="str">
            <v>INSTITUTO DE FÍSICA – IF</v>
          </cell>
          <cell r="G33" t="str">
            <v>A.4</v>
          </cell>
          <cell r="H33">
            <v>74.330000000000013</v>
          </cell>
          <cell r="I33" t="str">
            <v>Sim</v>
          </cell>
          <cell r="J33" t="str">
            <v>Sim</v>
          </cell>
          <cell r="K33" t="str">
            <v>Não</v>
          </cell>
          <cell r="L33" t="str">
            <v>Não</v>
          </cell>
        </row>
        <row r="34">
          <cell r="A34" t="str">
            <v>CT1</v>
          </cell>
          <cell r="E34" t="str">
            <v>INSTITUTO DE FÍSICA – IF</v>
          </cell>
          <cell r="G34" t="str">
            <v>A.4</v>
          </cell>
          <cell r="H34">
            <v>95.710000000000008</v>
          </cell>
          <cell r="I34" t="str">
            <v>Sim</v>
          </cell>
          <cell r="J34" t="str">
            <v>Sim</v>
          </cell>
          <cell r="K34" t="str">
            <v>Não</v>
          </cell>
          <cell r="L34" t="str">
            <v>Não</v>
          </cell>
        </row>
        <row r="35">
          <cell r="A35" t="str">
            <v>CT1</v>
          </cell>
          <cell r="E35" t="str">
            <v>INSTITUTO DE FÍSICA – IF</v>
          </cell>
          <cell r="G35" t="str">
            <v>A.4</v>
          </cell>
          <cell r="H35">
            <v>43.88</v>
          </cell>
          <cell r="I35" t="str">
            <v>Sim</v>
          </cell>
          <cell r="J35" t="str">
            <v>Sim</v>
          </cell>
          <cell r="K35" t="str">
            <v>Não</v>
          </cell>
          <cell r="L35" t="str">
            <v>Não</v>
          </cell>
        </row>
        <row r="36">
          <cell r="A36" t="str">
            <v>CT1</v>
          </cell>
          <cell r="E36" t="str">
            <v>INSTITUTO DE FÍSICA – IF</v>
          </cell>
          <cell r="G36" t="str">
            <v>A.1</v>
          </cell>
          <cell r="H36">
            <v>158.90999999999997</v>
          </cell>
          <cell r="I36" t="str">
            <v>Sim</v>
          </cell>
          <cell r="J36" t="str">
            <v>Sim</v>
          </cell>
          <cell r="K36" t="str">
            <v>Não</v>
          </cell>
          <cell r="L36" t="str">
            <v>Não</v>
          </cell>
        </row>
        <row r="37">
          <cell r="A37" t="str">
            <v>CT1</v>
          </cell>
          <cell r="E37" t="str">
            <v>INSTITUTO DE FÍSICA – IF</v>
          </cell>
          <cell r="G37" t="str">
            <v>A.1</v>
          </cell>
          <cell r="H37">
            <v>90.13</v>
          </cell>
          <cell r="I37" t="str">
            <v>Sim</v>
          </cell>
          <cell r="J37" t="str">
            <v>Sim</v>
          </cell>
          <cell r="K37" t="str">
            <v>Não</v>
          </cell>
          <cell r="L37" t="str">
            <v>Não</v>
          </cell>
        </row>
        <row r="38">
          <cell r="A38" t="str">
            <v>CT1</v>
          </cell>
          <cell r="E38" t="str">
            <v>INSTITUTO DE FÍSICA – IF</v>
          </cell>
          <cell r="G38" t="str">
            <v>A.4</v>
          </cell>
          <cell r="H38">
            <v>62.08</v>
          </cell>
          <cell r="I38" t="str">
            <v>Sim</v>
          </cell>
          <cell r="J38" t="str">
            <v>Sim</v>
          </cell>
          <cell r="K38" t="str">
            <v>Não</v>
          </cell>
          <cell r="L38" t="str">
            <v>Não</v>
          </cell>
        </row>
        <row r="39">
          <cell r="A39" t="str">
            <v>CT1</v>
          </cell>
          <cell r="E39" t="str">
            <v>INSTITUTO DE FÍSICA – IF</v>
          </cell>
          <cell r="G39" t="str">
            <v>A.4</v>
          </cell>
          <cell r="H39">
            <v>106.85000000000001</v>
          </cell>
          <cell r="I39" t="str">
            <v>Sim</v>
          </cell>
          <cell r="J39" t="str">
            <v>Sim</v>
          </cell>
          <cell r="K39" t="str">
            <v>Não</v>
          </cell>
          <cell r="L39" t="str">
            <v>Não</v>
          </cell>
        </row>
        <row r="40">
          <cell r="A40" t="str">
            <v>CT1</v>
          </cell>
          <cell r="E40" t="str">
            <v>DECANIA DO CT</v>
          </cell>
          <cell r="G40" t="str">
            <v>A.6</v>
          </cell>
          <cell r="H40">
            <v>16.16</v>
          </cell>
          <cell r="I40" t="str">
            <v>Sim</v>
          </cell>
          <cell r="J40" t="str">
            <v>Sim</v>
          </cell>
          <cell r="K40" t="str">
            <v>Não</v>
          </cell>
          <cell r="L40" t="str">
            <v>Não</v>
          </cell>
        </row>
        <row r="41">
          <cell r="A41" t="str">
            <v>CT1</v>
          </cell>
          <cell r="E41" t="str">
            <v>DECANIA DO CT</v>
          </cell>
          <cell r="G41" t="str">
            <v>A.6</v>
          </cell>
          <cell r="H41">
            <v>16.260000000000002</v>
          </cell>
          <cell r="I41" t="str">
            <v>Sim</v>
          </cell>
          <cell r="J41" t="str">
            <v>Sim</v>
          </cell>
          <cell r="K41" t="str">
            <v>Não</v>
          </cell>
          <cell r="L41" t="str">
            <v>Não</v>
          </cell>
        </row>
        <row r="42">
          <cell r="A42" t="str">
            <v>CT1</v>
          </cell>
          <cell r="E42" t="str">
            <v>INSTITUTO DE FÍSICA – IF</v>
          </cell>
          <cell r="G42" t="str">
            <v>A.1</v>
          </cell>
          <cell r="H42">
            <v>88.51</v>
          </cell>
          <cell r="I42" t="str">
            <v>Sim</v>
          </cell>
          <cell r="J42" t="str">
            <v>Sim</v>
          </cell>
          <cell r="K42" t="str">
            <v>Não</v>
          </cell>
          <cell r="L42" t="str">
            <v>Não</v>
          </cell>
        </row>
        <row r="43">
          <cell r="A43" t="str">
            <v>CT1</v>
          </cell>
          <cell r="E43" t="str">
            <v>INSTITUTO DE FÍSICA – IF</v>
          </cell>
          <cell r="G43" t="str">
            <v>A.1</v>
          </cell>
          <cell r="H43">
            <v>139.69999999999999</v>
          </cell>
          <cell r="I43" t="str">
            <v>Sim</v>
          </cell>
          <cell r="J43" t="str">
            <v>Sim</v>
          </cell>
          <cell r="K43" t="str">
            <v>Não</v>
          </cell>
          <cell r="L43" t="str">
            <v>Não</v>
          </cell>
        </row>
        <row r="44">
          <cell r="A44" t="str">
            <v>CT1</v>
          </cell>
          <cell r="E44" t="str">
            <v>INSTITUTO DE FÍSICA – IF</v>
          </cell>
          <cell r="G44" t="str">
            <v>A.1</v>
          </cell>
          <cell r="H44">
            <v>367.35000000000008</v>
          </cell>
          <cell r="I44" t="str">
            <v>Sim</v>
          </cell>
          <cell r="J44" t="str">
            <v>Sim</v>
          </cell>
          <cell r="K44" t="str">
            <v>Não</v>
          </cell>
          <cell r="L44" t="str">
            <v>Não</v>
          </cell>
        </row>
        <row r="45">
          <cell r="A45" t="str">
            <v>CT1</v>
          </cell>
          <cell r="E45" t="str">
            <v>INSTITUTO DE FÍSICA – IF</v>
          </cell>
          <cell r="G45" t="str">
            <v>A.1</v>
          </cell>
          <cell r="H45">
            <v>151.61000000000004</v>
          </cell>
          <cell r="I45" t="str">
            <v>Sim</v>
          </cell>
          <cell r="J45" t="str">
            <v>Sim</v>
          </cell>
          <cell r="K45" t="str">
            <v>Não</v>
          </cell>
          <cell r="L45" t="str">
            <v>Não</v>
          </cell>
        </row>
        <row r="46">
          <cell r="A46" t="str">
            <v>CT1</v>
          </cell>
          <cell r="E46" t="str">
            <v>INSTITUTO DE FÍSICA – IF</v>
          </cell>
          <cell r="G46" t="str">
            <v>A.1</v>
          </cell>
          <cell r="H46">
            <v>174.73</v>
          </cell>
          <cell r="I46" t="str">
            <v>Sim</v>
          </cell>
          <cell r="J46" t="str">
            <v>Sim</v>
          </cell>
          <cell r="K46" t="str">
            <v>Não</v>
          </cell>
          <cell r="L46" t="str">
            <v>Não</v>
          </cell>
        </row>
        <row r="47">
          <cell r="A47" t="str">
            <v>CT1</v>
          </cell>
          <cell r="E47" t="str">
            <v>INSTITUTO DE FÍSICA – IF</v>
          </cell>
          <cell r="G47" t="str">
            <v>A.1</v>
          </cell>
          <cell r="H47">
            <v>54.59</v>
          </cell>
          <cell r="I47" t="str">
            <v>Sim</v>
          </cell>
          <cell r="J47" t="str">
            <v>Sim</v>
          </cell>
          <cell r="K47" t="str">
            <v>Não</v>
          </cell>
          <cell r="L47" t="str">
            <v>Não</v>
          </cell>
        </row>
        <row r="48">
          <cell r="A48" t="str">
            <v>CT1</v>
          </cell>
          <cell r="E48" t="str">
            <v>INSTITUTO DE FÍSICA – IF</v>
          </cell>
          <cell r="G48" t="str">
            <v>A.1</v>
          </cell>
          <cell r="H48">
            <v>53.14</v>
          </cell>
          <cell r="I48" t="str">
            <v>Sim</v>
          </cell>
          <cell r="J48" t="str">
            <v>Sim</v>
          </cell>
          <cell r="K48" t="str">
            <v>Não</v>
          </cell>
          <cell r="L48" t="str">
            <v>Não</v>
          </cell>
        </row>
        <row r="49">
          <cell r="A49" t="str">
            <v>CT1</v>
          </cell>
          <cell r="E49" t="str">
            <v>INSTITUTO DE FÍSICA – IF</v>
          </cell>
          <cell r="G49" t="str">
            <v>A.1</v>
          </cell>
          <cell r="H49">
            <v>47.809999999999995</v>
          </cell>
          <cell r="I49" t="str">
            <v>Sim</v>
          </cell>
          <cell r="J49" t="str">
            <v>Sim</v>
          </cell>
          <cell r="K49" t="str">
            <v>Não</v>
          </cell>
          <cell r="L49" t="str">
            <v>Não</v>
          </cell>
        </row>
        <row r="50">
          <cell r="A50" t="str">
            <v>CT1</v>
          </cell>
          <cell r="E50" t="str">
            <v>INSTITUTO DE FÍSICA – IF</v>
          </cell>
          <cell r="G50" t="str">
            <v>A.1</v>
          </cell>
          <cell r="H50">
            <v>72.38</v>
          </cell>
          <cell r="I50" t="str">
            <v>Sim</v>
          </cell>
          <cell r="J50" t="str">
            <v>Sim</v>
          </cell>
          <cell r="K50" t="str">
            <v>Não</v>
          </cell>
          <cell r="L50" t="str">
            <v>Não</v>
          </cell>
        </row>
        <row r="51">
          <cell r="A51" t="str">
            <v>CT1</v>
          </cell>
          <cell r="E51" t="str">
            <v>INSTITUTO DE FÍSICA – IF</v>
          </cell>
          <cell r="G51" t="str">
            <v>A.1</v>
          </cell>
          <cell r="H51">
            <v>76.44</v>
          </cell>
          <cell r="I51" t="str">
            <v>Sim</v>
          </cell>
          <cell r="J51" t="str">
            <v>Sim</v>
          </cell>
          <cell r="K51" t="str">
            <v>Não</v>
          </cell>
          <cell r="L51" t="str">
            <v>Não</v>
          </cell>
        </row>
        <row r="52">
          <cell r="A52" t="str">
            <v>CT1</v>
          </cell>
          <cell r="E52" t="str">
            <v>INSTITUTO DE FÍSICA – IF</v>
          </cell>
          <cell r="G52" t="str">
            <v>A.1</v>
          </cell>
          <cell r="H52">
            <v>97.639999999999986</v>
          </cell>
          <cell r="I52" t="str">
            <v>Sim</v>
          </cell>
          <cell r="J52" t="str">
            <v>Sim</v>
          </cell>
          <cell r="K52" t="str">
            <v>Não</v>
          </cell>
          <cell r="L52" t="str">
            <v>Não</v>
          </cell>
        </row>
        <row r="53">
          <cell r="A53" t="str">
            <v>CT1</v>
          </cell>
          <cell r="E53" t="str">
            <v>INSTITUTO DE FÍSICA – IF</v>
          </cell>
          <cell r="G53" t="str">
            <v>A.1</v>
          </cell>
          <cell r="H53">
            <v>97.59</v>
          </cell>
          <cell r="I53" t="str">
            <v>Sim</v>
          </cell>
          <cell r="J53" t="str">
            <v>Sim</v>
          </cell>
          <cell r="K53" t="str">
            <v>Não</v>
          </cell>
          <cell r="L53" t="str">
            <v>Não</v>
          </cell>
        </row>
        <row r="54">
          <cell r="A54" t="str">
            <v>CT1</v>
          </cell>
          <cell r="E54" t="str">
            <v>INSTITUTO DE FÍSICA – IF</v>
          </cell>
          <cell r="G54" t="str">
            <v>A.1</v>
          </cell>
          <cell r="H54">
            <v>59.730000000000004</v>
          </cell>
          <cell r="I54" t="str">
            <v>Sim</v>
          </cell>
          <cell r="J54" t="str">
            <v>Sim</v>
          </cell>
          <cell r="K54" t="str">
            <v>Não</v>
          </cell>
          <cell r="L54" t="str">
            <v>Não</v>
          </cell>
        </row>
        <row r="55">
          <cell r="A55" t="str">
            <v>CT1</v>
          </cell>
          <cell r="E55" t="str">
            <v>INSTITUTO DE FÍSICA – IF</v>
          </cell>
          <cell r="G55" t="str">
            <v>A.1</v>
          </cell>
          <cell r="H55">
            <v>85.91</v>
          </cell>
          <cell r="I55" t="str">
            <v>Sim</v>
          </cell>
          <cell r="J55" t="str">
            <v>Sim</v>
          </cell>
          <cell r="K55" t="str">
            <v>Não</v>
          </cell>
          <cell r="L55" t="str">
            <v>Não</v>
          </cell>
        </row>
        <row r="56">
          <cell r="A56" t="str">
            <v>CT1</v>
          </cell>
          <cell r="E56" t="str">
            <v>INSTITUTO DE FÍSICA – IF</v>
          </cell>
          <cell r="G56" t="str">
            <v>A.5</v>
          </cell>
          <cell r="H56">
            <v>49.37</v>
          </cell>
          <cell r="I56" t="str">
            <v>Sim</v>
          </cell>
          <cell r="J56" t="str">
            <v>Sim</v>
          </cell>
          <cell r="K56" t="str">
            <v>Não</v>
          </cell>
          <cell r="L56" t="str">
            <v>Não</v>
          </cell>
        </row>
        <row r="57">
          <cell r="A57" t="str">
            <v>CT1</v>
          </cell>
          <cell r="E57" t="str">
            <v>INSTITUTO DE FÍSICA – IF</v>
          </cell>
          <cell r="G57" t="str">
            <v>A.1</v>
          </cell>
          <cell r="H57">
            <v>16.36</v>
          </cell>
          <cell r="I57" t="str">
            <v>Sim</v>
          </cell>
          <cell r="J57" t="str">
            <v>Sim</v>
          </cell>
          <cell r="K57" t="str">
            <v>Não</v>
          </cell>
          <cell r="L57" t="str">
            <v>Não</v>
          </cell>
        </row>
        <row r="58">
          <cell r="A58" t="str">
            <v>CT1</v>
          </cell>
          <cell r="E58" t="str">
            <v>INSTITUTO DE FÍSICA – IF</v>
          </cell>
          <cell r="G58" t="str">
            <v>A.1</v>
          </cell>
          <cell r="H58">
            <v>16.149999999999999</v>
          </cell>
          <cell r="I58" t="str">
            <v>Sim</v>
          </cell>
          <cell r="J58" t="str">
            <v>Sim</v>
          </cell>
          <cell r="K58" t="str">
            <v>Não</v>
          </cell>
          <cell r="L58" t="str">
            <v>Não</v>
          </cell>
        </row>
        <row r="59">
          <cell r="A59" t="str">
            <v>CT1</v>
          </cell>
          <cell r="E59" t="str">
            <v>INSTITUTO DE FÍSICA – IF</v>
          </cell>
          <cell r="G59" t="str">
            <v>A.1</v>
          </cell>
          <cell r="H59">
            <v>98.69</v>
          </cell>
          <cell r="I59" t="str">
            <v>Sim</v>
          </cell>
          <cell r="J59" t="str">
            <v>Sim</v>
          </cell>
          <cell r="K59" t="str">
            <v>Não</v>
          </cell>
          <cell r="L59" t="str">
            <v>Não</v>
          </cell>
        </row>
        <row r="60">
          <cell r="A60" t="str">
            <v>CT1</v>
          </cell>
          <cell r="E60" t="str">
            <v>INSTITUTO DE FÍSICA – IF</v>
          </cell>
          <cell r="G60" t="str">
            <v>A.1</v>
          </cell>
          <cell r="H60">
            <v>20.56</v>
          </cell>
          <cell r="I60" t="str">
            <v>Sim</v>
          </cell>
          <cell r="J60" t="str">
            <v>Sim</v>
          </cell>
          <cell r="K60" t="str">
            <v>Não</v>
          </cell>
          <cell r="L60" t="str">
            <v>Não</v>
          </cell>
        </row>
        <row r="61">
          <cell r="A61" t="str">
            <v>CT1</v>
          </cell>
          <cell r="E61" t="str">
            <v>INSTITUTO DE FÍSICA – IF</v>
          </cell>
          <cell r="G61" t="str">
            <v>A.1</v>
          </cell>
          <cell r="H61">
            <v>96.95</v>
          </cell>
          <cell r="I61" t="str">
            <v>Sim</v>
          </cell>
          <cell r="J61" t="str">
            <v>Sim</v>
          </cell>
          <cell r="K61" t="str">
            <v>Não</v>
          </cell>
          <cell r="L61" t="str">
            <v>Não</v>
          </cell>
        </row>
        <row r="62">
          <cell r="A62" t="str">
            <v>CT1</v>
          </cell>
          <cell r="E62" t="str">
            <v>INSTITUTO DE FÍSICA – IF</v>
          </cell>
          <cell r="G62" t="str">
            <v>A.1</v>
          </cell>
          <cell r="H62">
            <v>401.62</v>
          </cell>
          <cell r="I62" t="str">
            <v>Sim</v>
          </cell>
          <cell r="J62" t="str">
            <v>Sim</v>
          </cell>
          <cell r="K62" t="str">
            <v>Não</v>
          </cell>
          <cell r="L62" t="str">
            <v>Não</v>
          </cell>
        </row>
        <row r="63">
          <cell r="A63" t="str">
            <v>CT1</v>
          </cell>
          <cell r="E63" t="str">
            <v>INSTITUTO DE FÍSICA – IF</v>
          </cell>
          <cell r="G63" t="str">
            <v>A.1</v>
          </cell>
          <cell r="H63">
            <v>98</v>
          </cell>
          <cell r="I63" t="str">
            <v>Sim</v>
          </cell>
          <cell r="J63" t="str">
            <v>Sim</v>
          </cell>
          <cell r="K63" t="str">
            <v>Não</v>
          </cell>
          <cell r="L63" t="str">
            <v>Não</v>
          </cell>
        </row>
        <row r="64">
          <cell r="A64" t="str">
            <v>CT1</v>
          </cell>
          <cell r="E64" t="str">
            <v>INSTITUTO DE FÍSICA – IF</v>
          </cell>
          <cell r="G64" t="str">
            <v>A.1</v>
          </cell>
          <cell r="H64">
            <v>121.13</v>
          </cell>
          <cell r="I64" t="str">
            <v>Sim</v>
          </cell>
          <cell r="J64" t="str">
            <v>Sim</v>
          </cell>
          <cell r="K64" t="str">
            <v>Não</v>
          </cell>
          <cell r="L64" t="str">
            <v>Não</v>
          </cell>
        </row>
        <row r="65">
          <cell r="A65" t="str">
            <v>CT1</v>
          </cell>
          <cell r="E65" t="str">
            <v>INSTITUTO DE FÍSICA – IF</v>
          </cell>
          <cell r="G65" t="str">
            <v>B.2</v>
          </cell>
          <cell r="H65">
            <v>687.57</v>
          </cell>
          <cell r="I65" t="str">
            <v>Sim</v>
          </cell>
          <cell r="J65" t="str">
            <v>Sim</v>
          </cell>
          <cell r="K65" t="str">
            <v>Não</v>
          </cell>
          <cell r="L65" t="str">
            <v>Não</v>
          </cell>
        </row>
        <row r="66">
          <cell r="A66" t="str">
            <v>CT1</v>
          </cell>
          <cell r="E66" t="str">
            <v>INSTITUTO DE QUÍMICA – IQ</v>
          </cell>
          <cell r="G66" t="str">
            <v>A.4</v>
          </cell>
          <cell r="H66">
            <v>22.97</v>
          </cell>
          <cell r="I66" t="str">
            <v>Sim</v>
          </cell>
          <cell r="J66" t="str">
            <v>Sim</v>
          </cell>
          <cell r="K66" t="str">
            <v>Não</v>
          </cell>
          <cell r="L66" t="str">
            <v>Não</v>
          </cell>
        </row>
        <row r="67">
          <cell r="A67" t="str">
            <v>CT1</v>
          </cell>
          <cell r="E67" t="str">
            <v>INSTITUTO DE QUÍMICA – IQ</v>
          </cell>
          <cell r="G67" t="str">
            <v>A.4</v>
          </cell>
          <cell r="H67">
            <v>67.039999999999992</v>
          </cell>
          <cell r="I67" t="str">
            <v>Sim</v>
          </cell>
          <cell r="J67" t="str">
            <v>Sim</v>
          </cell>
          <cell r="K67" t="str">
            <v>Não</v>
          </cell>
          <cell r="L67" t="str">
            <v>Não</v>
          </cell>
        </row>
        <row r="68">
          <cell r="A68" t="str">
            <v>CT1</v>
          </cell>
          <cell r="E68" t="str">
            <v>INSTITUTO DE QUÍMICA – IQ</v>
          </cell>
          <cell r="G68" t="str">
            <v>A.1</v>
          </cell>
          <cell r="H68">
            <v>30.12</v>
          </cell>
          <cell r="I68" t="str">
            <v>Sim</v>
          </cell>
          <cell r="J68" t="str">
            <v>Sim</v>
          </cell>
          <cell r="K68" t="str">
            <v>Não</v>
          </cell>
          <cell r="L68" t="str">
            <v>Não</v>
          </cell>
        </row>
        <row r="69">
          <cell r="A69" t="str">
            <v>CT1</v>
          </cell>
          <cell r="E69" t="str">
            <v>INSTITUTO DE QUÍMICA – IQ</v>
          </cell>
          <cell r="G69" t="str">
            <v>A.1</v>
          </cell>
          <cell r="H69">
            <v>57.47</v>
          </cell>
          <cell r="I69" t="str">
            <v>Sim</v>
          </cell>
          <cell r="J69" t="str">
            <v>Sim</v>
          </cell>
          <cell r="K69" t="str">
            <v>Não</v>
          </cell>
          <cell r="L69" t="str">
            <v>Não</v>
          </cell>
        </row>
        <row r="70">
          <cell r="A70" t="str">
            <v>CT1</v>
          </cell>
          <cell r="E70" t="str">
            <v>INSTITUTO DE QUÍMICA – IQ</v>
          </cell>
          <cell r="G70" t="str">
            <v>A.4</v>
          </cell>
          <cell r="H70">
            <v>22.32</v>
          </cell>
          <cell r="I70" t="str">
            <v>Sim</v>
          </cell>
          <cell r="J70" t="str">
            <v>Sim</v>
          </cell>
          <cell r="K70" t="str">
            <v>Não</v>
          </cell>
          <cell r="L70" t="str">
            <v>Não</v>
          </cell>
        </row>
        <row r="71">
          <cell r="A71" t="str">
            <v>CT1</v>
          </cell>
          <cell r="E71" t="str">
            <v>INSTITUTO DE QUÍMICA – IQ</v>
          </cell>
          <cell r="G71" t="str">
            <v>A.1</v>
          </cell>
          <cell r="H71">
            <v>100.27</v>
          </cell>
          <cell r="I71" t="str">
            <v>Sim</v>
          </cell>
          <cell r="J71" t="str">
            <v>Sim</v>
          </cell>
          <cell r="K71" t="str">
            <v>Não</v>
          </cell>
          <cell r="L71" t="str">
            <v>Não</v>
          </cell>
        </row>
        <row r="72">
          <cell r="A72" t="str">
            <v>CT1</v>
          </cell>
          <cell r="E72" t="str">
            <v>INSTITUTO DE QUÍMICA – IQ</v>
          </cell>
          <cell r="G72" t="str">
            <v>A.4</v>
          </cell>
          <cell r="H72">
            <v>110.93</v>
          </cell>
          <cell r="I72" t="str">
            <v>Sim</v>
          </cell>
          <cell r="J72" t="str">
            <v>Sim</v>
          </cell>
          <cell r="K72" t="str">
            <v>Não</v>
          </cell>
          <cell r="L72" t="str">
            <v>Não</v>
          </cell>
        </row>
        <row r="73">
          <cell r="A73" t="str">
            <v>CT1</v>
          </cell>
          <cell r="E73" t="str">
            <v>INSTITUTO DE QUÍMICA – IQ</v>
          </cell>
          <cell r="G73" t="str">
            <v>A.1</v>
          </cell>
          <cell r="H73">
            <v>23.42</v>
          </cell>
          <cell r="I73" t="str">
            <v>Sim</v>
          </cell>
          <cell r="J73" t="str">
            <v>Sim</v>
          </cell>
          <cell r="K73" t="str">
            <v>Não</v>
          </cell>
          <cell r="L73" t="str">
            <v>Não</v>
          </cell>
        </row>
        <row r="74">
          <cell r="A74" t="str">
            <v>CT1</v>
          </cell>
          <cell r="E74" t="str">
            <v>INSTITUTO DE QUÍMICA – IQ</v>
          </cell>
          <cell r="G74" t="str">
            <v>A.4</v>
          </cell>
          <cell r="H74">
            <v>193.82</v>
          </cell>
          <cell r="I74" t="str">
            <v>Sim</v>
          </cell>
          <cell r="J74" t="str">
            <v>Sim</v>
          </cell>
          <cell r="K74" t="str">
            <v>Não</v>
          </cell>
          <cell r="L74" t="str">
            <v>Não</v>
          </cell>
        </row>
        <row r="75">
          <cell r="A75" t="str">
            <v>CT1</v>
          </cell>
          <cell r="E75" t="str">
            <v>INSTITUTO DE QUÍMICA – IQ</v>
          </cell>
          <cell r="G75" t="str">
            <v>A.1</v>
          </cell>
          <cell r="H75">
            <v>96.94</v>
          </cell>
          <cell r="I75" t="str">
            <v>Sim</v>
          </cell>
          <cell r="J75" t="str">
            <v>Sim</v>
          </cell>
          <cell r="K75" t="str">
            <v>Não</v>
          </cell>
          <cell r="L75" t="str">
            <v>Não</v>
          </cell>
        </row>
        <row r="76">
          <cell r="A76" t="str">
            <v>CT1</v>
          </cell>
          <cell r="E76" t="str">
            <v>INSTITUTO DE QUÍMICA – IQ</v>
          </cell>
          <cell r="G76" t="str">
            <v>A.4</v>
          </cell>
          <cell r="H76">
            <v>48.29</v>
          </cell>
          <cell r="I76" t="str">
            <v>Sim</v>
          </cell>
          <cell r="J76" t="str">
            <v>Sim</v>
          </cell>
          <cell r="K76" t="str">
            <v>Não</v>
          </cell>
          <cell r="L76" t="str">
            <v>Não</v>
          </cell>
        </row>
        <row r="77">
          <cell r="A77" t="str">
            <v>CT1</v>
          </cell>
          <cell r="E77" t="str">
            <v>DECANIA DO CT</v>
          </cell>
          <cell r="G77" t="str">
            <v>A.6</v>
          </cell>
          <cell r="H77">
            <v>21.47</v>
          </cell>
          <cell r="I77" t="str">
            <v>Sim</v>
          </cell>
          <cell r="J77" t="str">
            <v>Sim</v>
          </cell>
          <cell r="K77" t="str">
            <v>Não</v>
          </cell>
          <cell r="L77" t="str">
            <v>Não</v>
          </cell>
        </row>
        <row r="78">
          <cell r="A78" t="str">
            <v>CT1</v>
          </cell>
          <cell r="E78" t="str">
            <v>DECANIA DO CT</v>
          </cell>
          <cell r="G78" t="str">
            <v>A.6</v>
          </cell>
          <cell r="H78">
            <v>18.309999999999999</v>
          </cell>
          <cell r="I78" t="str">
            <v>Sim</v>
          </cell>
          <cell r="J78" t="str">
            <v>Sim</v>
          </cell>
          <cell r="K78" t="str">
            <v>Não</v>
          </cell>
          <cell r="L78" t="str">
            <v>Não</v>
          </cell>
        </row>
        <row r="79">
          <cell r="A79" t="str">
            <v>CT1</v>
          </cell>
          <cell r="E79" t="str">
            <v>INSTITUTO DE QUÍMICA – IQ</v>
          </cell>
          <cell r="G79" t="str">
            <v>A.1</v>
          </cell>
          <cell r="H79">
            <v>47.620000000000005</v>
          </cell>
          <cell r="I79" t="str">
            <v>Sim</v>
          </cell>
          <cell r="J79" t="str">
            <v>Sim</v>
          </cell>
          <cell r="K79" t="str">
            <v>Não</v>
          </cell>
          <cell r="L79" t="str">
            <v>Não</v>
          </cell>
        </row>
        <row r="80">
          <cell r="A80" t="str">
            <v>CT1</v>
          </cell>
          <cell r="E80" t="str">
            <v>INSTITUTO DE QUÍMICA – IQ</v>
          </cell>
          <cell r="G80" t="str">
            <v>A.4</v>
          </cell>
          <cell r="H80">
            <v>48.29</v>
          </cell>
          <cell r="I80" t="str">
            <v>Sim</v>
          </cell>
          <cell r="J80" t="str">
            <v>Sim</v>
          </cell>
          <cell r="K80" t="str">
            <v>Não</v>
          </cell>
          <cell r="L80" t="str">
            <v>Não</v>
          </cell>
        </row>
        <row r="81">
          <cell r="A81" t="str">
            <v>CT1</v>
          </cell>
          <cell r="E81" t="str">
            <v>INSTITUTO DE QUÍMICA – IQ</v>
          </cell>
          <cell r="G81" t="str">
            <v>A.4</v>
          </cell>
          <cell r="H81">
            <v>49.04</v>
          </cell>
          <cell r="I81" t="str">
            <v>Sim</v>
          </cell>
          <cell r="J81" t="str">
            <v>Sim</v>
          </cell>
          <cell r="K81" t="str">
            <v>Não</v>
          </cell>
          <cell r="L81" t="str">
            <v>Não</v>
          </cell>
        </row>
        <row r="82">
          <cell r="A82" t="str">
            <v>CT1</v>
          </cell>
          <cell r="E82" t="str">
            <v>INSTITUTO DE QUÍMICA – IQ</v>
          </cell>
          <cell r="G82" t="str">
            <v>A.1</v>
          </cell>
          <cell r="H82">
            <v>24.04</v>
          </cell>
          <cell r="I82" t="str">
            <v>Sim</v>
          </cell>
          <cell r="J82" t="str">
            <v>Sim</v>
          </cell>
          <cell r="K82" t="str">
            <v>Não</v>
          </cell>
          <cell r="L82" t="str">
            <v>Não</v>
          </cell>
        </row>
        <row r="83">
          <cell r="A83" t="str">
            <v>CT1</v>
          </cell>
          <cell r="E83" t="str">
            <v>INSTITUTO DE QUÍMICA – IQ</v>
          </cell>
          <cell r="G83" t="str">
            <v>A.4</v>
          </cell>
          <cell r="H83">
            <v>48.32</v>
          </cell>
          <cell r="I83" t="str">
            <v>Sim</v>
          </cell>
          <cell r="J83" t="str">
            <v>Sim</v>
          </cell>
          <cell r="K83" t="str">
            <v>Não</v>
          </cell>
          <cell r="L83" t="str">
            <v>Não</v>
          </cell>
        </row>
        <row r="84">
          <cell r="A84" t="str">
            <v>CT1</v>
          </cell>
          <cell r="E84" t="str">
            <v>INSTITUTO DE QUÍMICA – IQ</v>
          </cell>
          <cell r="G84" t="str">
            <v>A.1</v>
          </cell>
          <cell r="H84">
            <v>178.85999999999999</v>
          </cell>
          <cell r="I84" t="str">
            <v>Sim</v>
          </cell>
          <cell r="J84" t="str">
            <v>Sim</v>
          </cell>
          <cell r="K84" t="str">
            <v>Não</v>
          </cell>
          <cell r="L84" t="str">
            <v>Não</v>
          </cell>
        </row>
        <row r="85">
          <cell r="A85" t="str">
            <v>CT1</v>
          </cell>
          <cell r="E85" t="str">
            <v>INSTITUTO DE QUÍMICA – IQ</v>
          </cell>
          <cell r="G85" t="str">
            <v>A.4</v>
          </cell>
          <cell r="H85">
            <v>48.7</v>
          </cell>
          <cell r="I85" t="str">
            <v>Sim</v>
          </cell>
          <cell r="J85" t="str">
            <v>Sim</v>
          </cell>
          <cell r="K85" t="str">
            <v>Não</v>
          </cell>
          <cell r="L85" t="str">
            <v>Não</v>
          </cell>
        </row>
        <row r="86">
          <cell r="A86" t="str">
            <v>CT1</v>
          </cell>
          <cell r="E86" t="str">
            <v>INSTITUTO DE QUÍMICA – IQ</v>
          </cell>
          <cell r="G86" t="str">
            <v>A.4</v>
          </cell>
          <cell r="H86">
            <v>49.29</v>
          </cell>
          <cell r="I86" t="str">
            <v>Sim</v>
          </cell>
          <cell r="J86" t="str">
            <v>Sim</v>
          </cell>
          <cell r="K86" t="str">
            <v>Não</v>
          </cell>
          <cell r="L86" t="str">
            <v>Não</v>
          </cell>
        </row>
        <row r="87">
          <cell r="A87" t="str">
            <v>CT1</v>
          </cell>
          <cell r="E87" t="str">
            <v>INSTITUTO DE QUÍMICA – IQ</v>
          </cell>
          <cell r="G87" t="str">
            <v>A.4</v>
          </cell>
          <cell r="H87">
            <v>49.28</v>
          </cell>
          <cell r="I87" t="str">
            <v>Sim</v>
          </cell>
          <cell r="J87" t="str">
            <v>Sim</v>
          </cell>
          <cell r="K87" t="str">
            <v>Não</v>
          </cell>
          <cell r="L87" t="str">
            <v>Não</v>
          </cell>
        </row>
        <row r="88">
          <cell r="A88" t="str">
            <v>CT1</v>
          </cell>
          <cell r="E88" t="str">
            <v>INSTITUTO DE QUÍMICA – IQ</v>
          </cell>
          <cell r="G88" t="str">
            <v>A.4</v>
          </cell>
          <cell r="H88">
            <v>49.04</v>
          </cell>
          <cell r="I88" t="str">
            <v>Sim</v>
          </cell>
          <cell r="J88" t="str">
            <v>Sim</v>
          </cell>
          <cell r="K88" t="str">
            <v>Não</v>
          </cell>
          <cell r="L88" t="str">
            <v>Não</v>
          </cell>
        </row>
        <row r="89">
          <cell r="A89" t="str">
            <v>CT1</v>
          </cell>
          <cell r="E89" t="str">
            <v>INSTITUTO DE QUÍMICA – IQ</v>
          </cell>
          <cell r="G89" t="str">
            <v>A.4</v>
          </cell>
          <cell r="H89">
            <v>48.8</v>
          </cell>
          <cell r="I89" t="str">
            <v>Sim</v>
          </cell>
          <cell r="J89" t="str">
            <v>Sim</v>
          </cell>
          <cell r="K89" t="str">
            <v>Não</v>
          </cell>
          <cell r="L89" t="str">
            <v>Não</v>
          </cell>
        </row>
        <row r="90">
          <cell r="A90" t="str">
            <v>CT1</v>
          </cell>
          <cell r="E90" t="str">
            <v>INSTITUTO DE QUÍMICA – IQ</v>
          </cell>
          <cell r="G90" t="str">
            <v>A.4</v>
          </cell>
          <cell r="H90">
            <v>48.35</v>
          </cell>
          <cell r="I90" t="str">
            <v>Sim</v>
          </cell>
          <cell r="J90" t="str">
            <v>Sim</v>
          </cell>
          <cell r="K90" t="str">
            <v>Não</v>
          </cell>
          <cell r="L90" t="str">
            <v>Não</v>
          </cell>
        </row>
        <row r="91">
          <cell r="A91" t="str">
            <v>CT1</v>
          </cell>
          <cell r="E91" t="str">
            <v>INSTITUTO DE QUÍMICA – IQ</v>
          </cell>
          <cell r="G91" t="str">
            <v>A.4</v>
          </cell>
          <cell r="H91">
            <v>48.17</v>
          </cell>
          <cell r="I91" t="str">
            <v>Sim</v>
          </cell>
          <cell r="J91" t="str">
            <v>Sim</v>
          </cell>
          <cell r="K91" t="str">
            <v>Não</v>
          </cell>
          <cell r="L91" t="str">
            <v>Não</v>
          </cell>
        </row>
        <row r="92">
          <cell r="A92" t="str">
            <v>CT1</v>
          </cell>
          <cell r="E92" t="str">
            <v>INSTITUTO DE QUÍMICA – IQ</v>
          </cell>
          <cell r="G92" t="str">
            <v>A.1</v>
          </cell>
          <cell r="H92">
            <v>81.900000000000006</v>
          </cell>
          <cell r="I92" t="str">
            <v>Sim</v>
          </cell>
          <cell r="J92" t="str">
            <v>Sim</v>
          </cell>
          <cell r="K92" t="str">
            <v>Não</v>
          </cell>
          <cell r="L92" t="str">
            <v>Não</v>
          </cell>
        </row>
        <row r="93">
          <cell r="A93" t="str">
            <v>CT1</v>
          </cell>
          <cell r="E93" t="str">
            <v>INSTITUTO DE QUÍMICA – IQ</v>
          </cell>
          <cell r="G93" t="str">
            <v>A.4</v>
          </cell>
          <cell r="H93">
            <v>191.09</v>
          </cell>
          <cell r="I93" t="str">
            <v>Sim</v>
          </cell>
          <cell r="J93" t="str">
            <v>Sim</v>
          </cell>
          <cell r="K93" t="str">
            <v>Não</v>
          </cell>
          <cell r="L93" t="str">
            <v>Não</v>
          </cell>
        </row>
        <row r="94">
          <cell r="A94" t="str">
            <v>CT1</v>
          </cell>
          <cell r="E94" t="str">
            <v>INSTITUTO DE QUÍMICA – IQ</v>
          </cell>
          <cell r="G94" t="str">
            <v>A.1</v>
          </cell>
          <cell r="H94">
            <v>82.11</v>
          </cell>
          <cell r="I94" t="str">
            <v>Sim</v>
          </cell>
          <cell r="J94" t="str">
            <v>Sim</v>
          </cell>
          <cell r="K94" t="str">
            <v>Não</v>
          </cell>
          <cell r="L94" t="str">
            <v>Não</v>
          </cell>
        </row>
        <row r="95">
          <cell r="A95" t="str">
            <v>CT1</v>
          </cell>
          <cell r="E95" t="str">
            <v>INSTITUTO DE QUÍMICA – IQ</v>
          </cell>
          <cell r="G95" t="str">
            <v>A.4</v>
          </cell>
          <cell r="H95">
            <v>48.38</v>
          </cell>
          <cell r="I95" t="str">
            <v>Sim</v>
          </cell>
          <cell r="J95" t="str">
            <v>Sim</v>
          </cell>
          <cell r="K95" t="str">
            <v>Não</v>
          </cell>
          <cell r="L95" t="str">
            <v>Não</v>
          </cell>
        </row>
        <row r="96">
          <cell r="A96" t="str">
            <v>CT1</v>
          </cell>
          <cell r="E96" t="str">
            <v>INSTITUTO DE QUÍMICA – IQ</v>
          </cell>
          <cell r="G96" t="str">
            <v>A.1</v>
          </cell>
          <cell r="H96">
            <v>28.22</v>
          </cell>
          <cell r="I96" t="str">
            <v>Sim</v>
          </cell>
          <cell r="J96" t="str">
            <v>Sim</v>
          </cell>
          <cell r="K96" t="str">
            <v>Não</v>
          </cell>
          <cell r="L96" t="str">
            <v>Não</v>
          </cell>
        </row>
        <row r="97">
          <cell r="A97" t="str">
            <v>CT1</v>
          </cell>
          <cell r="E97" t="str">
            <v>INSTITUTO DE QUÍMICA – IQ</v>
          </cell>
          <cell r="G97" t="str">
            <v>A.4</v>
          </cell>
          <cell r="H97">
            <v>47.11</v>
          </cell>
          <cell r="I97" t="str">
            <v>Sim</v>
          </cell>
          <cell r="J97" t="str">
            <v>Sim</v>
          </cell>
          <cell r="K97" t="str">
            <v>Não</v>
          </cell>
          <cell r="L97" t="str">
            <v>Não</v>
          </cell>
        </row>
        <row r="98">
          <cell r="A98" t="str">
            <v>CT1</v>
          </cell>
          <cell r="E98" t="str">
            <v>INSTITUTO DE QUÍMICA – IQ</v>
          </cell>
          <cell r="G98" t="str">
            <v>A.1</v>
          </cell>
          <cell r="H98">
            <v>155.52999999999997</v>
          </cell>
          <cell r="I98" t="str">
            <v>Sim</v>
          </cell>
          <cell r="J98" t="str">
            <v>Sim</v>
          </cell>
          <cell r="K98" t="str">
            <v>Não</v>
          </cell>
          <cell r="L98" t="str">
            <v>Não</v>
          </cell>
        </row>
        <row r="99">
          <cell r="A99" t="str">
            <v>CT1</v>
          </cell>
          <cell r="E99" t="str">
            <v>INSTITUTO DE QUÍMICA – IQ</v>
          </cell>
          <cell r="G99" t="str">
            <v>A.4</v>
          </cell>
          <cell r="H99">
            <v>60.13</v>
          </cell>
          <cell r="I99" t="str">
            <v>Sim</v>
          </cell>
          <cell r="J99" t="str">
            <v>Sim</v>
          </cell>
          <cell r="K99" t="str">
            <v>Não</v>
          </cell>
          <cell r="L99" t="str">
            <v>Não</v>
          </cell>
        </row>
        <row r="100">
          <cell r="A100" t="str">
            <v>CT1</v>
          </cell>
          <cell r="E100" t="str">
            <v>INSTITUTO DE QUÍMICA – IQ</v>
          </cell>
          <cell r="G100" t="str">
            <v>A.3</v>
          </cell>
          <cell r="H100">
            <v>50.11</v>
          </cell>
          <cell r="I100" t="str">
            <v>Sim</v>
          </cell>
          <cell r="J100" t="str">
            <v>Sim</v>
          </cell>
          <cell r="K100" t="str">
            <v>Não</v>
          </cell>
          <cell r="L100" t="str">
            <v>Não</v>
          </cell>
        </row>
        <row r="101">
          <cell r="A101" t="str">
            <v>CT1</v>
          </cell>
          <cell r="E101" t="str">
            <v>INSTITUTO DE QUÍMICA – IQ</v>
          </cell>
          <cell r="G101" t="str">
            <v>A.4</v>
          </cell>
          <cell r="H101">
            <v>55.59</v>
          </cell>
          <cell r="I101" t="str">
            <v>Sim</v>
          </cell>
          <cell r="J101" t="str">
            <v>Sim</v>
          </cell>
          <cell r="K101" t="str">
            <v>Não</v>
          </cell>
          <cell r="L101" t="str">
            <v>Não</v>
          </cell>
        </row>
        <row r="102">
          <cell r="A102" t="str">
            <v>CT1</v>
          </cell>
          <cell r="E102" t="str">
            <v>DECANIA DO CT</v>
          </cell>
          <cell r="G102" t="str">
            <v>A.6</v>
          </cell>
          <cell r="H102">
            <v>13.36</v>
          </cell>
          <cell r="I102" t="str">
            <v>Sim</v>
          </cell>
          <cell r="J102" t="str">
            <v>Sim</v>
          </cell>
          <cell r="K102" t="str">
            <v>Não</v>
          </cell>
          <cell r="L102" t="str">
            <v>Não</v>
          </cell>
        </row>
        <row r="103">
          <cell r="A103" t="str">
            <v>CT1</v>
          </cell>
          <cell r="E103" t="str">
            <v>DECANIA DO CT</v>
          </cell>
          <cell r="G103" t="str">
            <v>A.6</v>
          </cell>
          <cell r="H103">
            <v>13.68</v>
          </cell>
          <cell r="I103" t="str">
            <v>Sim</v>
          </cell>
          <cell r="J103" t="str">
            <v>Sim</v>
          </cell>
          <cell r="K103" t="str">
            <v>Não</v>
          </cell>
          <cell r="L103" t="str">
            <v>Não</v>
          </cell>
        </row>
        <row r="104">
          <cell r="A104" t="str">
            <v>CT1</v>
          </cell>
          <cell r="E104" t="str">
            <v>INSTITUTO DE QUÍMICA – IQ</v>
          </cell>
          <cell r="G104" t="str">
            <v>A.3</v>
          </cell>
          <cell r="H104">
            <v>50.96</v>
          </cell>
          <cell r="I104" t="str">
            <v>Sim</v>
          </cell>
          <cell r="J104" t="str">
            <v>Sim</v>
          </cell>
          <cell r="K104" t="str">
            <v>Não</v>
          </cell>
          <cell r="L104" t="str">
            <v>Não</v>
          </cell>
        </row>
        <row r="105">
          <cell r="A105" t="str">
            <v>CT1</v>
          </cell>
          <cell r="E105" t="str">
            <v>INSTITUTO DE QUÍMICA – IQ</v>
          </cell>
          <cell r="G105" t="str">
            <v>A.4</v>
          </cell>
          <cell r="H105">
            <v>65.92</v>
          </cell>
          <cell r="I105" t="str">
            <v>Sim</v>
          </cell>
          <cell r="J105" t="str">
            <v>Sim</v>
          </cell>
          <cell r="K105" t="str">
            <v>Não</v>
          </cell>
          <cell r="L105" t="str">
            <v>Não</v>
          </cell>
        </row>
        <row r="106">
          <cell r="A106" t="str">
            <v>CT1</v>
          </cell>
          <cell r="E106" t="str">
            <v>INSTITUTO DE QUÍMICA – IQ</v>
          </cell>
          <cell r="G106" t="str">
            <v>A.3</v>
          </cell>
          <cell r="H106">
            <v>45.070000000000007</v>
          </cell>
          <cell r="I106" t="str">
            <v>Sim</v>
          </cell>
          <cell r="J106" t="str">
            <v>Sim</v>
          </cell>
          <cell r="K106" t="str">
            <v>Não</v>
          </cell>
          <cell r="L106" t="str">
            <v>Não</v>
          </cell>
        </row>
        <row r="107">
          <cell r="A107" t="str">
            <v>CT1</v>
          </cell>
          <cell r="E107" t="str">
            <v>INSTITUTO DE QUÍMICA – IQ</v>
          </cell>
          <cell r="G107" t="str">
            <v>A.1</v>
          </cell>
          <cell r="H107">
            <v>18.87</v>
          </cell>
          <cell r="I107" t="str">
            <v>Sim</v>
          </cell>
          <cell r="J107" t="str">
            <v>Sim</v>
          </cell>
          <cell r="K107" t="str">
            <v>Não</v>
          </cell>
          <cell r="L107" t="str">
            <v>Não</v>
          </cell>
        </row>
        <row r="108">
          <cell r="A108" t="str">
            <v>CT1</v>
          </cell>
          <cell r="E108" t="str">
            <v>INSTITUTO DE QUÍMICA – IQ</v>
          </cell>
          <cell r="G108" t="str">
            <v>A.4</v>
          </cell>
          <cell r="H108">
            <v>114.71000000000001</v>
          </cell>
          <cell r="I108" t="str">
            <v>Sim</v>
          </cell>
          <cell r="J108" t="str">
            <v>Sim</v>
          </cell>
          <cell r="K108" t="str">
            <v>Não</v>
          </cell>
          <cell r="L108" t="str">
            <v>Não</v>
          </cell>
        </row>
        <row r="109">
          <cell r="A109" t="str">
            <v>CT1</v>
          </cell>
          <cell r="E109" t="str">
            <v>INSTITUTO DE QUÍMICA – IQ</v>
          </cell>
          <cell r="G109" t="str">
            <v>A.1</v>
          </cell>
          <cell r="H109">
            <v>9.09</v>
          </cell>
          <cell r="I109" t="str">
            <v>Sim</v>
          </cell>
          <cell r="J109" t="str">
            <v>Sim</v>
          </cell>
          <cell r="K109" t="str">
            <v>Não</v>
          </cell>
          <cell r="L109" t="str">
            <v>Não</v>
          </cell>
        </row>
        <row r="110">
          <cell r="A110" t="str">
            <v>CT1</v>
          </cell>
          <cell r="E110" t="str">
            <v>INSTITUTO DE QUÍMICA – IQ</v>
          </cell>
          <cell r="G110" t="str">
            <v>A.5</v>
          </cell>
          <cell r="H110">
            <v>8.89</v>
          </cell>
          <cell r="I110" t="str">
            <v>Sim</v>
          </cell>
          <cell r="J110" t="str">
            <v>Sim</v>
          </cell>
          <cell r="K110" t="str">
            <v>Não</v>
          </cell>
          <cell r="L110" t="str">
            <v>Não</v>
          </cell>
        </row>
        <row r="111">
          <cell r="A111" t="str">
            <v>CT1</v>
          </cell>
          <cell r="E111" t="str">
            <v>INSTITUTO DE QUÍMICA – IQ</v>
          </cell>
          <cell r="G111" t="str">
            <v>A.1</v>
          </cell>
          <cell r="H111">
            <v>36.71</v>
          </cell>
          <cell r="I111" t="str">
            <v>Sim</v>
          </cell>
          <cell r="J111" t="str">
            <v>Sim</v>
          </cell>
          <cell r="K111" t="str">
            <v>Não</v>
          </cell>
          <cell r="L111" t="str">
            <v>Não</v>
          </cell>
        </row>
        <row r="112">
          <cell r="A112" t="str">
            <v>CT1</v>
          </cell>
          <cell r="E112" t="str">
            <v>INSTITUTO DE QUÍMICA – IQ</v>
          </cell>
          <cell r="G112" t="str">
            <v>A.3</v>
          </cell>
          <cell r="H112">
            <v>199.35</v>
          </cell>
          <cell r="I112" t="str">
            <v>Sim</v>
          </cell>
          <cell r="J112" t="str">
            <v>Sim</v>
          </cell>
          <cell r="K112" t="str">
            <v>Não</v>
          </cell>
          <cell r="L112" t="str">
            <v>Não</v>
          </cell>
        </row>
        <row r="113">
          <cell r="A113" t="str">
            <v>CT1</v>
          </cell>
          <cell r="E113" t="str">
            <v>INSTITUTO DE QUÍMICA – IQ</v>
          </cell>
          <cell r="G113" t="str">
            <v>A.4</v>
          </cell>
          <cell r="H113">
            <v>22.45</v>
          </cell>
          <cell r="I113" t="str">
            <v>Sim</v>
          </cell>
          <cell r="J113" t="str">
            <v>Sim</v>
          </cell>
          <cell r="K113" t="str">
            <v>Não</v>
          </cell>
          <cell r="L113" t="str">
            <v>Não</v>
          </cell>
        </row>
        <row r="114">
          <cell r="A114" t="str">
            <v>CT1</v>
          </cell>
          <cell r="E114" t="str">
            <v>INSTITUTO DE QUÍMICA – IQ</v>
          </cell>
          <cell r="G114" t="str">
            <v>A.1</v>
          </cell>
          <cell r="H114">
            <v>22.45</v>
          </cell>
          <cell r="I114" t="str">
            <v>Sim</v>
          </cell>
          <cell r="J114" t="str">
            <v>Sim</v>
          </cell>
          <cell r="K114" t="str">
            <v>Não</v>
          </cell>
          <cell r="L114" t="str">
            <v>Não</v>
          </cell>
        </row>
        <row r="115">
          <cell r="A115" t="str">
            <v>CT1</v>
          </cell>
          <cell r="E115" t="str">
            <v>INSTITUTO DE QUÍMICA – IQ</v>
          </cell>
          <cell r="G115" t="str">
            <v>A.4</v>
          </cell>
          <cell r="H115">
            <v>22.5</v>
          </cell>
          <cell r="I115" t="str">
            <v>Sim</v>
          </cell>
          <cell r="J115" t="str">
            <v>Sim</v>
          </cell>
          <cell r="K115" t="str">
            <v>Não</v>
          </cell>
          <cell r="L115" t="str">
            <v>Não</v>
          </cell>
        </row>
        <row r="116">
          <cell r="A116" t="str">
            <v>CT1</v>
          </cell>
          <cell r="E116" t="str">
            <v>INSTITUTO DE QUÍMICA – IQ</v>
          </cell>
          <cell r="G116" t="str">
            <v>A.1</v>
          </cell>
          <cell r="H116">
            <v>48.06</v>
          </cell>
          <cell r="I116" t="str">
            <v>Sim</v>
          </cell>
          <cell r="J116" t="str">
            <v>Sim</v>
          </cell>
          <cell r="K116" t="str">
            <v>Não</v>
          </cell>
          <cell r="L116" t="str">
            <v>Não</v>
          </cell>
        </row>
        <row r="117">
          <cell r="A117" t="str">
            <v>CT1</v>
          </cell>
          <cell r="E117" t="str">
            <v>INSTITUTO DE QUÍMICA – IQ</v>
          </cell>
          <cell r="G117" t="str">
            <v>A.1</v>
          </cell>
          <cell r="H117">
            <v>78.39</v>
          </cell>
          <cell r="I117" t="str">
            <v>Sim</v>
          </cell>
          <cell r="J117" t="str">
            <v>Sim</v>
          </cell>
          <cell r="K117" t="str">
            <v>Não</v>
          </cell>
          <cell r="L117" t="str">
            <v>Não</v>
          </cell>
        </row>
        <row r="118">
          <cell r="A118" t="str">
            <v>CT1</v>
          </cell>
          <cell r="E118" t="str">
            <v>INSTITUTO DE QUÍMICA – IQ</v>
          </cell>
          <cell r="G118" t="str">
            <v>A.1</v>
          </cell>
          <cell r="H118">
            <v>250.63</v>
          </cell>
          <cell r="I118" t="str">
            <v>Sim</v>
          </cell>
          <cell r="J118" t="str">
            <v>Sim</v>
          </cell>
          <cell r="K118" t="str">
            <v>Não</v>
          </cell>
          <cell r="L118" t="str">
            <v>Não</v>
          </cell>
        </row>
        <row r="119">
          <cell r="A119" t="str">
            <v>CT1</v>
          </cell>
          <cell r="E119" t="str">
            <v>INSTITUTO DE QUÍMICA – IQ</v>
          </cell>
          <cell r="G119" t="str">
            <v>A.2</v>
          </cell>
          <cell r="H119">
            <v>703.44</v>
          </cell>
          <cell r="I119" t="str">
            <v>Sim</v>
          </cell>
          <cell r="J119" t="str">
            <v>Sim</v>
          </cell>
          <cell r="K119" t="str">
            <v>Não</v>
          </cell>
          <cell r="L119" t="str">
            <v>Não</v>
          </cell>
        </row>
        <row r="120">
          <cell r="A120" t="str">
            <v>CT1</v>
          </cell>
          <cell r="E120" t="str">
            <v>INSTITUTO DE QUÍMICA – IQ</v>
          </cell>
          <cell r="G120" t="str">
            <v>A.4</v>
          </cell>
          <cell r="H120">
            <v>123.81</v>
          </cell>
          <cell r="I120" t="str">
            <v>Sim</v>
          </cell>
          <cell r="J120" t="str">
            <v>Sim</v>
          </cell>
          <cell r="K120" t="str">
            <v>Não</v>
          </cell>
          <cell r="L120" t="str">
            <v>Não</v>
          </cell>
        </row>
        <row r="121">
          <cell r="A121" t="str">
            <v>CT1</v>
          </cell>
          <cell r="E121" t="str">
            <v>INSTITUTO DE QUÍMICA – IQ</v>
          </cell>
          <cell r="G121" t="str">
            <v>A.4</v>
          </cell>
          <cell r="H121">
            <v>107.53999999999999</v>
          </cell>
          <cell r="I121" t="str">
            <v>Sim</v>
          </cell>
          <cell r="J121" t="str">
            <v>Sim</v>
          </cell>
          <cell r="K121" t="str">
            <v>Não</v>
          </cell>
          <cell r="L121" t="str">
            <v>Não</v>
          </cell>
        </row>
        <row r="122">
          <cell r="A122" t="str">
            <v>CT1</v>
          </cell>
          <cell r="E122" t="str">
            <v>INSTITUTO DE QUÍMICA – IQ</v>
          </cell>
          <cell r="G122" t="str">
            <v>A.4</v>
          </cell>
          <cell r="H122">
            <v>118.78</v>
          </cell>
          <cell r="I122" t="str">
            <v>Sim</v>
          </cell>
          <cell r="J122" t="str">
            <v>Sim</v>
          </cell>
          <cell r="K122" t="str">
            <v>Não</v>
          </cell>
          <cell r="L122" t="str">
            <v>Não</v>
          </cell>
        </row>
        <row r="123">
          <cell r="A123" t="str">
            <v>CT1</v>
          </cell>
          <cell r="E123" t="str">
            <v>INSTITUTO DE QUÍMICA – IQ</v>
          </cell>
          <cell r="G123" t="str">
            <v>A.4</v>
          </cell>
          <cell r="H123">
            <v>165.64999999999998</v>
          </cell>
          <cell r="I123" t="str">
            <v>Sim</v>
          </cell>
          <cell r="J123" t="str">
            <v>Sim</v>
          </cell>
          <cell r="K123" t="str">
            <v>Não</v>
          </cell>
          <cell r="L123" t="str">
            <v>Não</v>
          </cell>
        </row>
        <row r="124">
          <cell r="A124" t="str">
            <v>CT1</v>
          </cell>
          <cell r="E124" t="str">
            <v>INSTITUTO DE QUÍMICA – IQ</v>
          </cell>
          <cell r="G124" t="str">
            <v>A.4</v>
          </cell>
          <cell r="H124">
            <v>139.03</v>
          </cell>
          <cell r="I124" t="str">
            <v>Sim</v>
          </cell>
          <cell r="J124" t="str">
            <v>Sim</v>
          </cell>
          <cell r="K124" t="str">
            <v>Não</v>
          </cell>
          <cell r="L124" t="str">
            <v>Não</v>
          </cell>
        </row>
        <row r="125">
          <cell r="A125" t="str">
            <v>CT1</v>
          </cell>
          <cell r="E125" t="str">
            <v>INSTITUTO DE QUÍMICA – IQ</v>
          </cell>
          <cell r="G125" t="str">
            <v>A.1</v>
          </cell>
          <cell r="H125">
            <v>48.65</v>
          </cell>
          <cell r="I125" t="str">
            <v>Sim</v>
          </cell>
          <cell r="J125" t="str">
            <v>Sim</v>
          </cell>
          <cell r="K125" t="str">
            <v>Não</v>
          </cell>
          <cell r="L125" t="str">
            <v>Não</v>
          </cell>
        </row>
        <row r="126">
          <cell r="A126" t="str">
            <v>CT1</v>
          </cell>
          <cell r="E126" t="str">
            <v>INSTITUTO DE QUÍMICA – IQ</v>
          </cell>
          <cell r="G126" t="str">
            <v>A.1</v>
          </cell>
          <cell r="H126">
            <v>39.5</v>
          </cell>
          <cell r="I126" t="str">
            <v>Sim</v>
          </cell>
          <cell r="J126" t="str">
            <v>Sim</v>
          </cell>
          <cell r="K126" t="str">
            <v>Não</v>
          </cell>
          <cell r="L126" t="str">
            <v>Não</v>
          </cell>
        </row>
        <row r="127">
          <cell r="A127" t="str">
            <v>CT1</v>
          </cell>
          <cell r="E127" t="str">
            <v>INSTITUTO DE QUÍMICA – IQ</v>
          </cell>
          <cell r="G127" t="str">
            <v>A.4</v>
          </cell>
          <cell r="H127">
            <v>48.41</v>
          </cell>
          <cell r="I127" t="str">
            <v>Sim</v>
          </cell>
          <cell r="J127" t="str">
            <v>Sim</v>
          </cell>
          <cell r="K127" t="str">
            <v>Não</v>
          </cell>
          <cell r="L127" t="str">
            <v>Não</v>
          </cell>
        </row>
        <row r="128">
          <cell r="A128" t="str">
            <v>CT1</v>
          </cell>
          <cell r="E128" t="str">
            <v>INSTITUTO DE QUÍMICA – IQ</v>
          </cell>
          <cell r="G128" t="str">
            <v>A.4</v>
          </cell>
          <cell r="H128">
            <v>54.569999999999993</v>
          </cell>
          <cell r="I128" t="str">
            <v>Sim</v>
          </cell>
          <cell r="J128" t="str">
            <v>Sim</v>
          </cell>
          <cell r="K128" t="str">
            <v>Não</v>
          </cell>
          <cell r="L128" t="str">
            <v>Não</v>
          </cell>
        </row>
        <row r="129">
          <cell r="A129" t="str">
            <v>CT1</v>
          </cell>
          <cell r="E129" t="str">
            <v>INSTITUTO DE QUÍMICA – IQ</v>
          </cell>
          <cell r="G129" t="str">
            <v>A.4</v>
          </cell>
          <cell r="H129">
            <v>48.28</v>
          </cell>
          <cell r="I129" t="str">
            <v>Sim</v>
          </cell>
          <cell r="J129" t="str">
            <v>Sim</v>
          </cell>
          <cell r="K129" t="str">
            <v>Não</v>
          </cell>
          <cell r="L129" t="str">
            <v>Não</v>
          </cell>
        </row>
        <row r="130">
          <cell r="A130" t="str">
            <v>CT1</v>
          </cell>
          <cell r="E130" t="str">
            <v>DECANIA DO CT</v>
          </cell>
          <cell r="G130" t="str">
            <v>A.6</v>
          </cell>
          <cell r="H130">
            <v>19.82</v>
          </cell>
          <cell r="I130" t="str">
            <v>Sim</v>
          </cell>
          <cell r="J130" t="str">
            <v>Sim</v>
          </cell>
          <cell r="K130" t="str">
            <v>Não</v>
          </cell>
          <cell r="L130" t="str">
            <v>Não</v>
          </cell>
        </row>
        <row r="131">
          <cell r="A131" t="str">
            <v>CT1</v>
          </cell>
          <cell r="E131" t="str">
            <v>DECANIA DO CT</v>
          </cell>
          <cell r="G131" t="str">
            <v>A.6</v>
          </cell>
          <cell r="H131">
            <v>22.85</v>
          </cell>
          <cell r="I131" t="str">
            <v>Sim</v>
          </cell>
          <cell r="J131" t="str">
            <v>Sim</v>
          </cell>
          <cell r="K131" t="str">
            <v>Não</v>
          </cell>
          <cell r="L131" t="str">
            <v>Não</v>
          </cell>
        </row>
        <row r="132">
          <cell r="A132" t="str">
            <v>CT1</v>
          </cell>
          <cell r="E132" t="str">
            <v>INSTITUTO DE QUÍMICA – IQ</v>
          </cell>
          <cell r="G132" t="str">
            <v>A.1</v>
          </cell>
          <cell r="H132">
            <v>47.21</v>
          </cell>
          <cell r="I132" t="str">
            <v>Sim</v>
          </cell>
          <cell r="J132" t="str">
            <v>Sim</v>
          </cell>
          <cell r="K132" t="str">
            <v>Não</v>
          </cell>
          <cell r="L132" t="str">
            <v>Não</v>
          </cell>
        </row>
        <row r="133">
          <cell r="A133" t="str">
            <v>CT1</v>
          </cell>
          <cell r="E133" t="str">
            <v>INSTITUTO DE QUÍMICA – IQ</v>
          </cell>
          <cell r="G133" t="str">
            <v>A.4</v>
          </cell>
          <cell r="H133">
            <v>271.70000000000005</v>
          </cell>
          <cell r="I133" t="str">
            <v>Sim</v>
          </cell>
          <cell r="J133" t="str">
            <v>Sim</v>
          </cell>
          <cell r="K133" t="str">
            <v>Não</v>
          </cell>
          <cell r="L133" t="str">
            <v>Não</v>
          </cell>
        </row>
        <row r="134">
          <cell r="A134" t="str">
            <v>CT1</v>
          </cell>
          <cell r="E134" t="str">
            <v>INSTITUTO DE QUÍMICA – IQ</v>
          </cell>
          <cell r="G134" t="str">
            <v>A.4</v>
          </cell>
          <cell r="H134">
            <v>201.8</v>
          </cell>
          <cell r="I134" t="str">
            <v>Sim</v>
          </cell>
          <cell r="J134" t="str">
            <v>Sim</v>
          </cell>
          <cell r="K134" t="str">
            <v>Não</v>
          </cell>
          <cell r="L134" t="str">
            <v>Não</v>
          </cell>
        </row>
        <row r="135">
          <cell r="A135" t="str">
            <v>CT1</v>
          </cell>
          <cell r="E135" t="str">
            <v>INSTITUTO DE QUÍMICA – IQ</v>
          </cell>
          <cell r="G135" t="str">
            <v>A.4</v>
          </cell>
          <cell r="H135">
            <v>68.62</v>
          </cell>
          <cell r="I135" t="str">
            <v>Sim</v>
          </cell>
          <cell r="J135" t="str">
            <v>Sim</v>
          </cell>
          <cell r="K135" t="str">
            <v>Não</v>
          </cell>
          <cell r="L135" t="str">
            <v>Não</v>
          </cell>
        </row>
        <row r="136">
          <cell r="A136" t="str">
            <v>CT1</v>
          </cell>
          <cell r="E136" t="str">
            <v>INSTITUTO DE QUÍMICA – IQ</v>
          </cell>
          <cell r="G136" t="str">
            <v>A.1</v>
          </cell>
          <cell r="H136">
            <v>40.69</v>
          </cell>
          <cell r="I136" t="str">
            <v>Sim</v>
          </cell>
          <cell r="J136" t="str">
            <v>Sim</v>
          </cell>
          <cell r="K136" t="str">
            <v>Não</v>
          </cell>
          <cell r="L136" t="str">
            <v>Não</v>
          </cell>
        </row>
        <row r="137">
          <cell r="A137" t="str">
            <v>CT1</v>
          </cell>
          <cell r="E137" t="str">
            <v>INSTITUTO DE QUÍMICA – IQ</v>
          </cell>
          <cell r="G137" t="str">
            <v>A.1</v>
          </cell>
          <cell r="H137">
            <v>49.17</v>
          </cell>
          <cell r="I137" t="str">
            <v>Sim</v>
          </cell>
          <cell r="J137" t="str">
            <v>Sim</v>
          </cell>
          <cell r="K137" t="str">
            <v>Não</v>
          </cell>
          <cell r="L137" t="str">
            <v>Não</v>
          </cell>
        </row>
        <row r="138">
          <cell r="A138" t="str">
            <v>CT1</v>
          </cell>
          <cell r="E138" t="str">
            <v>INSTITUTO DE QUÍMICA – IQ</v>
          </cell>
          <cell r="G138" t="str">
            <v>A.1</v>
          </cell>
          <cell r="H138">
            <v>62.599999999999994</v>
          </cell>
          <cell r="I138" t="str">
            <v>Sim</v>
          </cell>
          <cell r="J138" t="str">
            <v>Sim</v>
          </cell>
          <cell r="K138" t="str">
            <v>Não</v>
          </cell>
          <cell r="L138" t="str">
            <v>Não</v>
          </cell>
        </row>
        <row r="139">
          <cell r="A139" t="str">
            <v>CT1</v>
          </cell>
          <cell r="E139" t="str">
            <v>INSTITUTO DE QUÍMICA – IQ</v>
          </cell>
          <cell r="G139" t="str">
            <v>A.4</v>
          </cell>
          <cell r="H139">
            <v>48.35</v>
          </cell>
          <cell r="I139" t="str">
            <v>Sim</v>
          </cell>
          <cell r="J139" t="str">
            <v>Sim</v>
          </cell>
          <cell r="K139" t="str">
            <v>Não</v>
          </cell>
          <cell r="L139" t="str">
            <v>Não</v>
          </cell>
        </row>
        <row r="140">
          <cell r="A140" t="str">
            <v>CT1</v>
          </cell>
          <cell r="E140" t="str">
            <v>INSTITUTO DE QUÍMICA – IQ</v>
          </cell>
          <cell r="G140" t="str">
            <v>A.1</v>
          </cell>
          <cell r="H140">
            <v>73.680000000000007</v>
          </cell>
          <cell r="I140" t="str">
            <v>Sim</v>
          </cell>
          <cell r="J140" t="str">
            <v>Sim</v>
          </cell>
          <cell r="K140" t="str">
            <v>Não</v>
          </cell>
          <cell r="L140" t="str">
            <v>Não</v>
          </cell>
        </row>
        <row r="141">
          <cell r="A141" t="str">
            <v>CT1</v>
          </cell>
          <cell r="E141" t="str">
            <v>INSTITUTO DE QUÍMICA – IQ</v>
          </cell>
          <cell r="G141" t="str">
            <v>A.1</v>
          </cell>
          <cell r="H141">
            <v>45.84</v>
          </cell>
          <cell r="I141" t="str">
            <v>Sim</v>
          </cell>
          <cell r="J141" t="str">
            <v>Sim</v>
          </cell>
          <cell r="K141" t="str">
            <v>Não</v>
          </cell>
          <cell r="L141" t="str">
            <v>Não</v>
          </cell>
        </row>
        <row r="142">
          <cell r="A142" t="str">
            <v>CT1</v>
          </cell>
          <cell r="E142" t="str">
            <v>INSTITUTO DE QUÍMICA – IQ</v>
          </cell>
          <cell r="G142" t="str">
            <v>A.4</v>
          </cell>
          <cell r="H142">
            <v>31.580000000000002</v>
          </cell>
          <cell r="I142" t="str">
            <v>Sim</v>
          </cell>
          <cell r="J142" t="str">
            <v>Sim</v>
          </cell>
          <cell r="K142" t="str">
            <v>Não</v>
          </cell>
          <cell r="L142" t="str">
            <v>Não</v>
          </cell>
        </row>
        <row r="143">
          <cell r="A143" t="str">
            <v>CT1</v>
          </cell>
          <cell r="E143" t="str">
            <v>INSTITUTO DE QUÍMICA – IQ</v>
          </cell>
          <cell r="G143" t="str">
            <v>A.1</v>
          </cell>
          <cell r="H143">
            <v>48.68</v>
          </cell>
          <cell r="I143" t="str">
            <v>Sim</v>
          </cell>
          <cell r="J143" t="str">
            <v>Sim</v>
          </cell>
          <cell r="K143" t="str">
            <v>Não</v>
          </cell>
          <cell r="L143" t="str">
            <v>Não</v>
          </cell>
        </row>
        <row r="144">
          <cell r="A144" t="str">
            <v>CT1</v>
          </cell>
          <cell r="E144" t="str">
            <v>INSTITUTO DE QUÍMICA – IQ</v>
          </cell>
          <cell r="G144" t="str">
            <v>A.1</v>
          </cell>
          <cell r="H144">
            <v>50.379999999999995</v>
          </cell>
          <cell r="I144" t="str">
            <v>Sim</v>
          </cell>
          <cell r="J144" t="str">
            <v>Sim</v>
          </cell>
          <cell r="K144" t="str">
            <v>Não</v>
          </cell>
          <cell r="L144" t="str">
            <v>Não</v>
          </cell>
        </row>
        <row r="145">
          <cell r="A145" t="str">
            <v>CT1</v>
          </cell>
          <cell r="E145" t="str">
            <v>INSTITUTO DE QUÍMICA – IQ</v>
          </cell>
          <cell r="G145" t="str">
            <v>A.1</v>
          </cell>
          <cell r="H145">
            <v>91.72</v>
          </cell>
          <cell r="I145" t="str">
            <v>Sim</v>
          </cell>
          <cell r="J145" t="str">
            <v>Sim</v>
          </cell>
          <cell r="K145" t="str">
            <v>Não</v>
          </cell>
          <cell r="L145" t="str">
            <v>Não</v>
          </cell>
        </row>
        <row r="146">
          <cell r="A146" t="str">
            <v>CT1</v>
          </cell>
          <cell r="E146" t="str">
            <v>INSTITUTO DE QUÍMICA – IQ</v>
          </cell>
          <cell r="G146" t="str">
            <v>A.1</v>
          </cell>
          <cell r="H146">
            <v>48.64</v>
          </cell>
          <cell r="I146" t="str">
            <v>Sim</v>
          </cell>
          <cell r="J146" t="str">
            <v>Sim</v>
          </cell>
          <cell r="K146" t="str">
            <v>Não</v>
          </cell>
          <cell r="L146" t="str">
            <v>Não</v>
          </cell>
        </row>
        <row r="147">
          <cell r="A147" t="str">
            <v>CT1</v>
          </cell>
          <cell r="E147" t="str">
            <v>INSTITUTO DE QUÍMICA – IQ</v>
          </cell>
          <cell r="G147" t="str">
            <v>A.1</v>
          </cell>
          <cell r="H147">
            <v>27.6</v>
          </cell>
          <cell r="I147" t="str">
            <v>Sim</v>
          </cell>
          <cell r="J147" t="str">
            <v>Sim</v>
          </cell>
          <cell r="K147" t="str">
            <v>Não</v>
          </cell>
          <cell r="L147" t="str">
            <v>Não</v>
          </cell>
        </row>
        <row r="148">
          <cell r="A148" t="str">
            <v>CT1</v>
          </cell>
          <cell r="E148" t="str">
            <v>INSTITUTO DE QUÍMICA – IQ</v>
          </cell>
          <cell r="G148" t="str">
            <v>A.1</v>
          </cell>
          <cell r="H148">
            <v>195.81</v>
          </cell>
          <cell r="I148" t="str">
            <v>Sim</v>
          </cell>
          <cell r="J148" t="str">
            <v>Sim</v>
          </cell>
          <cell r="K148" t="str">
            <v>Não</v>
          </cell>
          <cell r="L148" t="str">
            <v>Não</v>
          </cell>
        </row>
        <row r="149">
          <cell r="A149" t="str">
            <v>CT1</v>
          </cell>
          <cell r="E149" t="str">
            <v>INSTITUTO DE QUÍMICA – IQ</v>
          </cell>
          <cell r="G149" t="str">
            <v>A.4</v>
          </cell>
          <cell r="H149">
            <v>67.41</v>
          </cell>
          <cell r="I149" t="str">
            <v>Sim</v>
          </cell>
          <cell r="J149" t="str">
            <v>Sim</v>
          </cell>
          <cell r="K149" t="str">
            <v>Não</v>
          </cell>
          <cell r="L149" t="str">
            <v>Não</v>
          </cell>
        </row>
        <row r="150">
          <cell r="A150" t="str">
            <v>CT1</v>
          </cell>
          <cell r="E150" t="str">
            <v>INSTITUTO DE QUÍMICA – IQ</v>
          </cell>
          <cell r="G150" t="str">
            <v>A.1</v>
          </cell>
          <cell r="H150">
            <v>49.08</v>
          </cell>
          <cell r="I150" t="str">
            <v>Sim</v>
          </cell>
          <cell r="J150" t="str">
            <v>Sim</v>
          </cell>
          <cell r="K150" t="str">
            <v>Não</v>
          </cell>
          <cell r="L150" t="str">
            <v>Não</v>
          </cell>
        </row>
        <row r="151">
          <cell r="A151" t="str">
            <v>CT1</v>
          </cell>
          <cell r="E151" t="str">
            <v>INSTITUTO DE QUÍMICA – IQ</v>
          </cell>
          <cell r="G151" t="str">
            <v>A.1</v>
          </cell>
          <cell r="H151">
            <v>49.14</v>
          </cell>
          <cell r="I151" t="str">
            <v>Sim</v>
          </cell>
          <cell r="J151" t="str">
            <v>Sim</v>
          </cell>
          <cell r="K151" t="str">
            <v>Não</v>
          </cell>
          <cell r="L151" t="str">
            <v>Não</v>
          </cell>
        </row>
        <row r="152">
          <cell r="A152" t="str">
            <v>CT1</v>
          </cell>
          <cell r="E152" t="str">
            <v>INSTITUTO DE QUÍMICA – IQ</v>
          </cell>
          <cell r="G152" t="str">
            <v>A.4</v>
          </cell>
          <cell r="H152">
            <v>48.08</v>
          </cell>
          <cell r="I152" t="str">
            <v>Sim</v>
          </cell>
          <cell r="J152" t="str">
            <v>Sim</v>
          </cell>
          <cell r="K152" t="str">
            <v>Não</v>
          </cell>
          <cell r="L152" t="str">
            <v>Não</v>
          </cell>
        </row>
        <row r="153">
          <cell r="A153" t="str">
            <v>CT1</v>
          </cell>
          <cell r="E153" t="str">
            <v>INSTITUTO DE QUÍMICA – IQ</v>
          </cell>
          <cell r="G153" t="str">
            <v>A.4</v>
          </cell>
          <cell r="H153">
            <v>48.89</v>
          </cell>
          <cell r="I153" t="str">
            <v>Sim</v>
          </cell>
          <cell r="J153" t="str">
            <v>Sim</v>
          </cell>
          <cell r="K153" t="str">
            <v>Não</v>
          </cell>
          <cell r="L153" t="str">
            <v>Não</v>
          </cell>
        </row>
        <row r="154">
          <cell r="A154" t="str">
            <v>CT1</v>
          </cell>
          <cell r="E154" t="str">
            <v>INSTITUTO DE QUÍMICA – IQ</v>
          </cell>
          <cell r="G154" t="str">
            <v>A.4</v>
          </cell>
          <cell r="H154">
            <v>83.95</v>
          </cell>
          <cell r="I154" t="str">
            <v>Sim</v>
          </cell>
          <cell r="J154" t="str">
            <v>Sim</v>
          </cell>
          <cell r="K154" t="str">
            <v>Não</v>
          </cell>
          <cell r="L154" t="str">
            <v>Não</v>
          </cell>
        </row>
        <row r="155">
          <cell r="A155" t="str">
            <v>CT1</v>
          </cell>
          <cell r="E155" t="str">
            <v>INSTITUTO DE QUÍMICA – IQ</v>
          </cell>
          <cell r="G155" t="str">
            <v>A.4</v>
          </cell>
          <cell r="H155">
            <v>24.87</v>
          </cell>
          <cell r="I155" t="str">
            <v>Sim</v>
          </cell>
          <cell r="J155" t="str">
            <v>Sim</v>
          </cell>
          <cell r="K155" t="str">
            <v>Não</v>
          </cell>
          <cell r="L155" t="str">
            <v>Não</v>
          </cell>
        </row>
        <row r="156">
          <cell r="A156" t="str">
            <v>CT1</v>
          </cell>
          <cell r="E156" t="str">
            <v>INSTITUTO DE QUÍMICA – IQ</v>
          </cell>
          <cell r="G156" t="str">
            <v>A.4</v>
          </cell>
          <cell r="H156">
            <v>48.45</v>
          </cell>
          <cell r="I156" t="str">
            <v>Sim</v>
          </cell>
          <cell r="J156" t="str">
            <v>Sim</v>
          </cell>
          <cell r="K156" t="str">
            <v>Não</v>
          </cell>
          <cell r="L156" t="str">
            <v>Não</v>
          </cell>
        </row>
        <row r="157">
          <cell r="A157" t="str">
            <v>CT1</v>
          </cell>
          <cell r="E157" t="str">
            <v>INSTITUTO DE QUÍMICA – IQ</v>
          </cell>
          <cell r="G157" t="str">
            <v>A.1</v>
          </cell>
          <cell r="H157">
            <v>18.43</v>
          </cell>
          <cell r="I157" t="str">
            <v>Sim</v>
          </cell>
          <cell r="J157" t="str">
            <v>Sim</v>
          </cell>
          <cell r="K157" t="str">
            <v>Não</v>
          </cell>
          <cell r="L157" t="str">
            <v>Não</v>
          </cell>
        </row>
        <row r="158">
          <cell r="A158" t="str">
            <v>CT1</v>
          </cell>
          <cell r="E158" t="str">
            <v>INSTITUTO DE QUÍMICA – IQ</v>
          </cell>
          <cell r="G158" t="str">
            <v>A.4</v>
          </cell>
          <cell r="H158">
            <v>14.36</v>
          </cell>
          <cell r="I158" t="str">
            <v>Sim</v>
          </cell>
          <cell r="J158" t="str">
            <v>Sim</v>
          </cell>
          <cell r="K158" t="str">
            <v>Não</v>
          </cell>
          <cell r="L158" t="str">
            <v>Não</v>
          </cell>
        </row>
        <row r="159">
          <cell r="A159" t="str">
            <v>CT1</v>
          </cell>
          <cell r="E159" t="str">
            <v>INSTITUTO DE QUÍMICA – IQ</v>
          </cell>
          <cell r="G159" t="str">
            <v>A.4</v>
          </cell>
          <cell r="H159">
            <v>10.47</v>
          </cell>
          <cell r="I159" t="str">
            <v>Sim</v>
          </cell>
          <cell r="J159" t="str">
            <v>Sim</v>
          </cell>
          <cell r="K159" t="str">
            <v>Não</v>
          </cell>
          <cell r="L159" t="str">
            <v>Não</v>
          </cell>
        </row>
        <row r="160">
          <cell r="A160" t="str">
            <v>CT1</v>
          </cell>
          <cell r="E160" t="str">
            <v>INSTITUTO DE QUÍMICA – IQ</v>
          </cell>
          <cell r="G160" t="str">
            <v>A.4</v>
          </cell>
          <cell r="H160">
            <v>5.0199999999999996</v>
          </cell>
          <cell r="I160" t="str">
            <v>Sim</v>
          </cell>
          <cell r="J160" t="str">
            <v>Sim</v>
          </cell>
          <cell r="K160" t="str">
            <v>Não</v>
          </cell>
          <cell r="L160" t="str">
            <v>Não</v>
          </cell>
        </row>
        <row r="161">
          <cell r="A161" t="str">
            <v>CT1</v>
          </cell>
          <cell r="E161" t="str">
            <v>INSTITUTO DE QUÍMICA – IQ</v>
          </cell>
          <cell r="G161" t="str">
            <v>A.4</v>
          </cell>
          <cell r="H161">
            <v>8.82</v>
          </cell>
          <cell r="I161" t="str">
            <v>Sim</v>
          </cell>
          <cell r="J161" t="str">
            <v>Sim</v>
          </cell>
          <cell r="K161" t="str">
            <v>Não</v>
          </cell>
          <cell r="L161" t="str">
            <v>Não</v>
          </cell>
        </row>
        <row r="162">
          <cell r="A162" t="str">
            <v>CT1</v>
          </cell>
          <cell r="E162" t="str">
            <v>INSTITUTO DE QUÍMICA – IQ</v>
          </cell>
          <cell r="G162" t="str">
            <v>A.4</v>
          </cell>
          <cell r="H162">
            <v>22.79</v>
          </cell>
          <cell r="I162" t="str">
            <v>Sim</v>
          </cell>
          <cell r="J162" t="str">
            <v>Sim</v>
          </cell>
          <cell r="K162" t="str">
            <v>Não</v>
          </cell>
          <cell r="L162" t="str">
            <v>Não</v>
          </cell>
        </row>
        <row r="163">
          <cell r="A163" t="str">
            <v>CT1</v>
          </cell>
          <cell r="E163" t="str">
            <v>INSTITUTO DE QUÍMICA – IQ</v>
          </cell>
          <cell r="G163" t="str">
            <v>A.4</v>
          </cell>
          <cell r="H163">
            <v>22.57</v>
          </cell>
          <cell r="I163" t="str">
            <v>Sim</v>
          </cell>
          <cell r="J163" t="str">
            <v>Sim</v>
          </cell>
          <cell r="K163" t="str">
            <v>Não</v>
          </cell>
          <cell r="L163" t="str">
            <v>Não</v>
          </cell>
        </row>
        <row r="164">
          <cell r="A164" t="str">
            <v>CT1</v>
          </cell>
          <cell r="E164" t="str">
            <v>INSTITUTO DE QUÍMICA – IQ</v>
          </cell>
          <cell r="G164" t="str">
            <v>A.4</v>
          </cell>
          <cell r="H164">
            <v>8.5399999999999991</v>
          </cell>
          <cell r="I164" t="str">
            <v>Sim</v>
          </cell>
          <cell r="J164" t="str">
            <v>Sim</v>
          </cell>
          <cell r="K164" t="str">
            <v>Não</v>
          </cell>
          <cell r="L164" t="str">
            <v>Não</v>
          </cell>
        </row>
        <row r="165">
          <cell r="A165" t="str">
            <v>CT1</v>
          </cell>
          <cell r="E165" t="str">
            <v>INSTITUTO DE QUÍMICA – IQ</v>
          </cell>
          <cell r="G165" t="str">
            <v>A.4</v>
          </cell>
          <cell r="H165">
            <v>6.59</v>
          </cell>
          <cell r="I165" t="str">
            <v>Sim</v>
          </cell>
          <cell r="J165" t="str">
            <v>Sim</v>
          </cell>
          <cell r="K165" t="str">
            <v>Não</v>
          </cell>
          <cell r="L165" t="str">
            <v>Não</v>
          </cell>
        </row>
        <row r="166">
          <cell r="A166" t="str">
            <v>CT1</v>
          </cell>
          <cell r="E166" t="str">
            <v>INSTITUTO DE QUÍMICA – IQ</v>
          </cell>
          <cell r="G166" t="str">
            <v>A.4</v>
          </cell>
          <cell r="H166">
            <v>48.86</v>
          </cell>
          <cell r="I166" t="str">
            <v>Sim</v>
          </cell>
          <cell r="J166" t="str">
            <v>Sim</v>
          </cell>
          <cell r="K166" t="str">
            <v>Não</v>
          </cell>
          <cell r="L166" t="str">
            <v>Não</v>
          </cell>
        </row>
        <row r="167">
          <cell r="A167" t="str">
            <v>CT1</v>
          </cell>
          <cell r="E167" t="str">
            <v>INSTITUTO DE QUÍMICA – IQ</v>
          </cell>
          <cell r="G167" t="str">
            <v>A.4</v>
          </cell>
          <cell r="H167">
            <v>41.18</v>
          </cell>
          <cell r="I167" t="str">
            <v>Sim</v>
          </cell>
          <cell r="J167" t="str">
            <v>Sim</v>
          </cell>
          <cell r="K167" t="str">
            <v>Não</v>
          </cell>
          <cell r="L167" t="str">
            <v>Não</v>
          </cell>
        </row>
        <row r="168">
          <cell r="A168" t="str">
            <v>CT1</v>
          </cell>
          <cell r="E168" t="str">
            <v>INSTITUTO DE QUÍMICA – IQ</v>
          </cell>
          <cell r="G168" t="str">
            <v>A.4</v>
          </cell>
          <cell r="H168">
            <v>40.75</v>
          </cell>
          <cell r="I168" t="str">
            <v>Sim</v>
          </cell>
          <cell r="J168" t="str">
            <v>Sim</v>
          </cell>
          <cell r="K168" t="str">
            <v>Não</v>
          </cell>
          <cell r="L168" t="str">
            <v>Não</v>
          </cell>
        </row>
        <row r="169">
          <cell r="A169" t="str">
            <v>CT1</v>
          </cell>
          <cell r="E169" t="str">
            <v>INSTITUTO DE QUÍMICA – IQ</v>
          </cell>
          <cell r="G169" t="str">
            <v>A.4</v>
          </cell>
          <cell r="H169">
            <v>47.4</v>
          </cell>
          <cell r="I169" t="str">
            <v>Sim</v>
          </cell>
          <cell r="J169" t="str">
            <v>Sim</v>
          </cell>
          <cell r="K169" t="str">
            <v>Não</v>
          </cell>
          <cell r="L169" t="str">
            <v>Não</v>
          </cell>
        </row>
        <row r="170">
          <cell r="A170" t="str">
            <v>CT1</v>
          </cell>
          <cell r="E170" t="str">
            <v>INSTITUTO DE QUÍMICA – IQ</v>
          </cell>
          <cell r="G170" t="str">
            <v>A.4</v>
          </cell>
          <cell r="H170">
            <v>48.25</v>
          </cell>
          <cell r="I170" t="str">
            <v>Sim</v>
          </cell>
          <cell r="J170" t="str">
            <v>Sim</v>
          </cell>
          <cell r="K170" t="str">
            <v>Não</v>
          </cell>
          <cell r="L170" t="str">
            <v>Não</v>
          </cell>
        </row>
        <row r="171">
          <cell r="A171" t="str">
            <v>CT1</v>
          </cell>
          <cell r="E171" t="str">
            <v>INSTITUTO DE QUÍMICA – IQ</v>
          </cell>
          <cell r="G171" t="str">
            <v>A.4</v>
          </cell>
          <cell r="H171">
            <v>47.95</v>
          </cell>
          <cell r="I171" t="str">
            <v>Sim</v>
          </cell>
          <cell r="J171" t="str">
            <v>Sim</v>
          </cell>
          <cell r="K171" t="str">
            <v>Não</v>
          </cell>
          <cell r="L171" t="str">
            <v>Não</v>
          </cell>
        </row>
        <row r="172">
          <cell r="A172" t="str">
            <v>CT1</v>
          </cell>
          <cell r="E172" t="str">
            <v>INSTITUTO DE QUÍMICA – IQ</v>
          </cell>
          <cell r="G172" t="str">
            <v>A.4</v>
          </cell>
          <cell r="H172">
            <v>48.04</v>
          </cell>
          <cell r="I172" t="str">
            <v>Sim</v>
          </cell>
          <cell r="J172" t="str">
            <v>Sim</v>
          </cell>
          <cell r="K172" t="str">
            <v>Não</v>
          </cell>
          <cell r="L172" t="str">
            <v>Não</v>
          </cell>
        </row>
        <row r="173">
          <cell r="A173" t="str">
            <v>CT1</v>
          </cell>
          <cell r="E173" t="str">
            <v>INSTITUTO DE QUÍMICA – IQ</v>
          </cell>
          <cell r="G173" t="str">
            <v>A.4</v>
          </cell>
          <cell r="H173">
            <v>37.659999999999997</v>
          </cell>
          <cell r="I173" t="str">
            <v>Sim</v>
          </cell>
          <cell r="J173" t="str">
            <v>Sim</v>
          </cell>
          <cell r="K173" t="str">
            <v>Não</v>
          </cell>
          <cell r="L173" t="str">
            <v>Não</v>
          </cell>
        </row>
        <row r="174">
          <cell r="A174" t="str">
            <v>CT1</v>
          </cell>
          <cell r="E174" t="str">
            <v>INSTITUTO DE QUÍMICA – IQ</v>
          </cell>
          <cell r="G174" t="str">
            <v>A.4</v>
          </cell>
          <cell r="H174">
            <v>45.32</v>
          </cell>
          <cell r="I174" t="str">
            <v>Sim</v>
          </cell>
          <cell r="J174" t="str">
            <v>Sim</v>
          </cell>
          <cell r="K174" t="str">
            <v>Não</v>
          </cell>
          <cell r="L174" t="str">
            <v>Não</v>
          </cell>
        </row>
        <row r="175">
          <cell r="A175" t="str">
            <v>CT1</v>
          </cell>
          <cell r="E175" t="str">
            <v>INSTITUTO DE QUÍMICA – IQ</v>
          </cell>
          <cell r="G175" t="str">
            <v>A.4</v>
          </cell>
          <cell r="H175">
            <v>51.33</v>
          </cell>
          <cell r="I175" t="str">
            <v>Sim</v>
          </cell>
          <cell r="J175" t="str">
            <v>Sim</v>
          </cell>
          <cell r="K175" t="str">
            <v>Não</v>
          </cell>
          <cell r="L175" t="str">
            <v>Não</v>
          </cell>
        </row>
        <row r="176">
          <cell r="A176" t="str">
            <v>CT1</v>
          </cell>
          <cell r="E176" t="str">
            <v>INSTITUTO DE QUÍMICA – IQ</v>
          </cell>
          <cell r="G176" t="str">
            <v>A.4</v>
          </cell>
          <cell r="H176">
            <v>175.85</v>
          </cell>
          <cell r="I176" t="str">
            <v>Sim</v>
          </cell>
          <cell r="J176" t="str">
            <v>Sim</v>
          </cell>
          <cell r="K176" t="str">
            <v>Não</v>
          </cell>
          <cell r="L176" t="str">
            <v>Não</v>
          </cell>
        </row>
        <row r="177">
          <cell r="A177" t="str">
            <v>CT1</v>
          </cell>
          <cell r="E177" t="str">
            <v>INSTITUTO DE QUÍMICA – IQ</v>
          </cell>
          <cell r="G177" t="str">
            <v>A.2</v>
          </cell>
          <cell r="H177">
            <v>717.22</v>
          </cell>
          <cell r="I177" t="str">
            <v>Sim</v>
          </cell>
          <cell r="J177" t="str">
            <v>Sim</v>
          </cell>
          <cell r="K177" t="str">
            <v>Não</v>
          </cell>
          <cell r="L177" t="str">
            <v>Não</v>
          </cell>
        </row>
        <row r="178">
          <cell r="A178" t="str">
            <v>CT1</v>
          </cell>
          <cell r="E178" t="str">
            <v>INSTITUTO DE QUÍMICA – IQ</v>
          </cell>
          <cell r="G178" t="str">
            <v>A.1</v>
          </cell>
          <cell r="H178">
            <v>98.34</v>
          </cell>
          <cell r="I178" t="str">
            <v>Sim</v>
          </cell>
          <cell r="J178" t="str">
            <v>Sim</v>
          </cell>
          <cell r="K178" t="str">
            <v>Não</v>
          </cell>
          <cell r="L178" t="str">
            <v>Não</v>
          </cell>
        </row>
        <row r="179">
          <cell r="A179" t="str">
            <v>CT1</v>
          </cell>
          <cell r="E179" t="str">
            <v>INSTITUTO DE QUÍMICA – IQ</v>
          </cell>
          <cell r="G179" t="str">
            <v>A.4</v>
          </cell>
          <cell r="H179">
            <v>168.18</v>
          </cell>
          <cell r="I179" t="str">
            <v>Sim</v>
          </cell>
          <cell r="J179" t="str">
            <v>Sim</v>
          </cell>
          <cell r="K179" t="str">
            <v>Não</v>
          </cell>
          <cell r="L179" t="str">
            <v>Não</v>
          </cell>
        </row>
        <row r="180">
          <cell r="A180" t="str">
            <v>CT1</v>
          </cell>
          <cell r="E180" t="str">
            <v>INSTITUTO DE QUÍMICA – IQ</v>
          </cell>
          <cell r="G180" t="str">
            <v>A.4</v>
          </cell>
          <cell r="H180">
            <v>73</v>
          </cell>
          <cell r="I180" t="str">
            <v>Sim</v>
          </cell>
          <cell r="J180" t="str">
            <v>Sim</v>
          </cell>
          <cell r="K180" t="str">
            <v>Não</v>
          </cell>
          <cell r="L180" t="str">
            <v>Não</v>
          </cell>
        </row>
        <row r="181">
          <cell r="A181" t="str">
            <v>CT1</v>
          </cell>
          <cell r="E181" t="str">
            <v>INSTITUTO DE QUÍMICA – IQ</v>
          </cell>
          <cell r="G181" t="str">
            <v>A.4</v>
          </cell>
          <cell r="H181">
            <v>56.53</v>
          </cell>
          <cell r="I181" t="str">
            <v>Sim</v>
          </cell>
          <cell r="J181" t="str">
            <v>Sim</v>
          </cell>
          <cell r="K181" t="str">
            <v>Não</v>
          </cell>
          <cell r="L181" t="str">
            <v>Não</v>
          </cell>
        </row>
        <row r="182">
          <cell r="A182" t="str">
            <v>CT1</v>
          </cell>
          <cell r="E182" t="str">
            <v>INSTITUTO DE QUÍMICA – IQ</v>
          </cell>
          <cell r="G182" t="str">
            <v>A.4</v>
          </cell>
          <cell r="H182">
            <v>18.77</v>
          </cell>
          <cell r="I182" t="str">
            <v>Sim</v>
          </cell>
          <cell r="J182" t="str">
            <v>Sim</v>
          </cell>
          <cell r="K182" t="str">
            <v>Não</v>
          </cell>
          <cell r="L182" t="str">
            <v>Não</v>
          </cell>
        </row>
        <row r="183">
          <cell r="A183" t="str">
            <v>CT1</v>
          </cell>
          <cell r="E183" t="str">
            <v>INSTITUTO DE QUÍMICA – IQ</v>
          </cell>
          <cell r="G183" t="str">
            <v>A.1</v>
          </cell>
          <cell r="H183">
            <v>45.760000000000005</v>
          </cell>
          <cell r="I183" t="str">
            <v>Sim</v>
          </cell>
          <cell r="J183" t="str">
            <v>Sim</v>
          </cell>
          <cell r="K183" t="str">
            <v>Não</v>
          </cell>
          <cell r="L183" t="str">
            <v>Não</v>
          </cell>
        </row>
        <row r="184">
          <cell r="A184" t="str">
            <v>CT1</v>
          </cell>
          <cell r="E184" t="str">
            <v>INSTITUTO DE QUÍMICA – IQ</v>
          </cell>
          <cell r="G184" t="str">
            <v>A.4</v>
          </cell>
          <cell r="H184">
            <v>54.7</v>
          </cell>
          <cell r="I184" t="str">
            <v>Sim</v>
          </cell>
          <cell r="J184" t="str">
            <v>Sim</v>
          </cell>
          <cell r="K184" t="str">
            <v>Não</v>
          </cell>
          <cell r="L184" t="str">
            <v>Não</v>
          </cell>
        </row>
        <row r="185">
          <cell r="A185" t="str">
            <v>CT1</v>
          </cell>
          <cell r="E185" t="str">
            <v>INSTITUTO DE QUÍMICA – IQ</v>
          </cell>
          <cell r="G185" t="str">
            <v>A.1</v>
          </cell>
          <cell r="H185">
            <v>72.08</v>
          </cell>
          <cell r="I185" t="str">
            <v>Sim</v>
          </cell>
          <cell r="J185" t="str">
            <v>Sim</v>
          </cell>
          <cell r="K185" t="str">
            <v>Não</v>
          </cell>
          <cell r="L185" t="str">
            <v>Não</v>
          </cell>
        </row>
        <row r="186">
          <cell r="A186" t="str">
            <v>CT1</v>
          </cell>
          <cell r="E186" t="str">
            <v>INSTITUTO DE QUÍMICA – IQ</v>
          </cell>
          <cell r="G186" t="str">
            <v>A.4</v>
          </cell>
          <cell r="H186">
            <v>50.5</v>
          </cell>
          <cell r="I186" t="str">
            <v>Sim</v>
          </cell>
          <cell r="J186" t="str">
            <v>Sim</v>
          </cell>
          <cell r="K186" t="str">
            <v>Não</v>
          </cell>
          <cell r="L186" t="str">
            <v>Não</v>
          </cell>
        </row>
        <row r="187">
          <cell r="A187" t="str">
            <v>CT1</v>
          </cell>
          <cell r="E187" t="str">
            <v>INSTITUTO DE QUÍMICA – IQ</v>
          </cell>
          <cell r="G187" t="str">
            <v>A.1</v>
          </cell>
          <cell r="H187">
            <v>23.42</v>
          </cell>
          <cell r="I187" t="str">
            <v>Sim</v>
          </cell>
          <cell r="J187" t="str">
            <v>Sim</v>
          </cell>
          <cell r="K187" t="str">
            <v>Não</v>
          </cell>
          <cell r="L187" t="str">
            <v>Não</v>
          </cell>
        </row>
        <row r="188">
          <cell r="A188" t="str">
            <v>CT1</v>
          </cell>
          <cell r="E188" t="str">
            <v>INSTITUTO DE QUÍMICA – IQ</v>
          </cell>
          <cell r="G188" t="str">
            <v>A.1</v>
          </cell>
          <cell r="H188">
            <v>100.45</v>
          </cell>
          <cell r="I188" t="str">
            <v>Sim</v>
          </cell>
          <cell r="J188" t="str">
            <v>Sim</v>
          </cell>
          <cell r="K188" t="str">
            <v>Não</v>
          </cell>
          <cell r="L188" t="str">
            <v>Não</v>
          </cell>
        </row>
        <row r="189">
          <cell r="A189" t="str">
            <v>CT1</v>
          </cell>
          <cell r="E189" t="str">
            <v>INSTITUTO DE QUÍMICA – IQ</v>
          </cell>
          <cell r="G189" t="str">
            <v>A.4</v>
          </cell>
          <cell r="H189">
            <v>47.82</v>
          </cell>
          <cell r="I189" t="str">
            <v>Sim</v>
          </cell>
          <cell r="J189" t="str">
            <v>Sim</v>
          </cell>
          <cell r="K189" t="str">
            <v>Não</v>
          </cell>
          <cell r="L189" t="str">
            <v>Não</v>
          </cell>
        </row>
        <row r="190">
          <cell r="A190" t="str">
            <v>CT1</v>
          </cell>
          <cell r="E190" t="str">
            <v>INSTITUTO DE QUÍMICA – IQ</v>
          </cell>
          <cell r="G190" t="str">
            <v>A.1</v>
          </cell>
          <cell r="H190">
            <v>39.1</v>
          </cell>
          <cell r="I190" t="str">
            <v>Sim</v>
          </cell>
          <cell r="J190" t="str">
            <v>Sim</v>
          </cell>
          <cell r="K190" t="str">
            <v>Não</v>
          </cell>
          <cell r="L190" t="str">
            <v>Não</v>
          </cell>
        </row>
        <row r="191">
          <cell r="A191" t="str">
            <v>CT1</v>
          </cell>
          <cell r="E191" t="str">
            <v>INSTITUTO DE QUÍMICA – IQ</v>
          </cell>
          <cell r="G191" t="str">
            <v>A.4</v>
          </cell>
          <cell r="H191">
            <v>50.45</v>
          </cell>
          <cell r="I191" t="str">
            <v>Sim</v>
          </cell>
          <cell r="J191" t="str">
            <v>Sim</v>
          </cell>
          <cell r="K191" t="str">
            <v>Não</v>
          </cell>
          <cell r="L191" t="str">
            <v>Não</v>
          </cell>
        </row>
        <row r="192">
          <cell r="A192" t="str">
            <v>CT1</v>
          </cell>
          <cell r="E192" t="str">
            <v>INSTITUTO DE QUÍMICA – IQ</v>
          </cell>
          <cell r="G192" t="str">
            <v>A.4</v>
          </cell>
          <cell r="H192">
            <v>75.959999999999994</v>
          </cell>
          <cell r="I192" t="str">
            <v>Sim</v>
          </cell>
          <cell r="J192" t="str">
            <v>Sim</v>
          </cell>
          <cell r="K192" t="str">
            <v>Não</v>
          </cell>
          <cell r="L192" t="str">
            <v>Não</v>
          </cell>
        </row>
        <row r="193">
          <cell r="A193" t="str">
            <v>CT1</v>
          </cell>
          <cell r="E193" t="str">
            <v>DECANIA DO CT</v>
          </cell>
          <cell r="G193" t="str">
            <v>A.6</v>
          </cell>
          <cell r="H193">
            <v>22.52</v>
          </cell>
          <cell r="I193" t="str">
            <v>Sim</v>
          </cell>
          <cell r="J193" t="str">
            <v>Sim</v>
          </cell>
          <cell r="K193" t="str">
            <v>Não</v>
          </cell>
          <cell r="L193" t="str">
            <v>Não</v>
          </cell>
        </row>
        <row r="194">
          <cell r="A194" t="str">
            <v>CT1</v>
          </cell>
          <cell r="E194" t="str">
            <v>DECANIA DO CT</v>
          </cell>
          <cell r="G194" t="str">
            <v>A.6</v>
          </cell>
          <cell r="H194">
            <v>19.89</v>
          </cell>
          <cell r="I194" t="str">
            <v>Sim</v>
          </cell>
          <cell r="J194" t="str">
            <v>Sim</v>
          </cell>
          <cell r="K194" t="str">
            <v>Não</v>
          </cell>
          <cell r="L194" t="str">
            <v>Não</v>
          </cell>
        </row>
        <row r="195">
          <cell r="A195" t="str">
            <v>CT1</v>
          </cell>
          <cell r="E195" t="str">
            <v>INSTITUTO DE QUÍMICA – IQ</v>
          </cell>
          <cell r="G195" t="str">
            <v>A.4</v>
          </cell>
          <cell r="H195">
            <v>46.9</v>
          </cell>
          <cell r="I195" t="str">
            <v>Sim</v>
          </cell>
          <cell r="J195" t="str">
            <v>Sim</v>
          </cell>
          <cell r="K195" t="str">
            <v>Não</v>
          </cell>
          <cell r="L195" t="str">
            <v>Não</v>
          </cell>
        </row>
        <row r="196">
          <cell r="A196" t="str">
            <v>CT1</v>
          </cell>
          <cell r="E196" t="str">
            <v>INSTITUTO DE QUÍMICA – IQ</v>
          </cell>
          <cell r="G196" t="str">
            <v>A.4</v>
          </cell>
          <cell r="H196">
            <v>48.61</v>
          </cell>
          <cell r="I196" t="str">
            <v>Sim</v>
          </cell>
          <cell r="J196" t="str">
            <v>Sim</v>
          </cell>
          <cell r="K196" t="str">
            <v>Não</v>
          </cell>
          <cell r="L196" t="str">
            <v>Não</v>
          </cell>
        </row>
        <row r="197">
          <cell r="A197" t="str">
            <v>CT1</v>
          </cell>
          <cell r="E197" t="str">
            <v>INSTITUTO DE QUÍMICA – IQ</v>
          </cell>
          <cell r="G197" t="str">
            <v>A.1</v>
          </cell>
          <cell r="H197">
            <v>68.599999999999994</v>
          </cell>
          <cell r="I197" t="str">
            <v>Sim</v>
          </cell>
          <cell r="J197" t="str">
            <v>Sim</v>
          </cell>
          <cell r="K197" t="str">
            <v>Não</v>
          </cell>
          <cell r="L197" t="str">
            <v>Não</v>
          </cell>
        </row>
        <row r="198">
          <cell r="A198" t="str">
            <v>CT1</v>
          </cell>
          <cell r="E198" t="str">
            <v>INSTITUTO DE QUÍMICA – IQ</v>
          </cell>
          <cell r="G198" t="str">
            <v>A.4</v>
          </cell>
          <cell r="H198">
            <v>73.09</v>
          </cell>
          <cell r="I198" t="str">
            <v>Sim</v>
          </cell>
          <cell r="J198" t="str">
            <v>Sim</v>
          </cell>
          <cell r="K198" t="str">
            <v>Não</v>
          </cell>
          <cell r="L198" t="str">
            <v>Não</v>
          </cell>
        </row>
        <row r="199">
          <cell r="A199" t="str">
            <v>CT1</v>
          </cell>
          <cell r="E199" t="str">
            <v>INSTITUTO DE QUÍMICA – IQ</v>
          </cell>
          <cell r="G199" t="str">
            <v>A.1</v>
          </cell>
          <cell r="H199">
            <v>41.9</v>
          </cell>
          <cell r="I199" t="str">
            <v>Sim</v>
          </cell>
          <cell r="J199" t="str">
            <v>Sim</v>
          </cell>
          <cell r="K199" t="str">
            <v>Não</v>
          </cell>
          <cell r="L199" t="str">
            <v>Não</v>
          </cell>
        </row>
        <row r="200">
          <cell r="A200" t="str">
            <v>CT1</v>
          </cell>
          <cell r="E200" t="str">
            <v>INSTITUTO DE QUÍMICA – IQ</v>
          </cell>
          <cell r="G200" t="str">
            <v>A.4</v>
          </cell>
          <cell r="H200">
            <v>124.74</v>
          </cell>
          <cell r="I200" t="str">
            <v>Sim</v>
          </cell>
          <cell r="J200" t="str">
            <v>Sim</v>
          </cell>
          <cell r="K200" t="str">
            <v>Não</v>
          </cell>
          <cell r="L200" t="str">
            <v>Não</v>
          </cell>
        </row>
        <row r="201">
          <cell r="A201" t="str">
            <v>CT1</v>
          </cell>
          <cell r="E201" t="str">
            <v>INSTITUTO DE QUÍMICA – IQ</v>
          </cell>
          <cell r="G201" t="str">
            <v>A.4</v>
          </cell>
          <cell r="H201">
            <v>122.2</v>
          </cell>
          <cell r="I201" t="str">
            <v>Sim</v>
          </cell>
          <cell r="J201" t="str">
            <v>Sim</v>
          </cell>
          <cell r="K201" t="str">
            <v>Não</v>
          </cell>
          <cell r="L201" t="str">
            <v>Não</v>
          </cell>
        </row>
        <row r="202">
          <cell r="A202" t="str">
            <v>CT1</v>
          </cell>
          <cell r="E202" t="str">
            <v>INSTITUTO DE QUÍMICA – IQ</v>
          </cell>
          <cell r="G202" t="str">
            <v>A.1</v>
          </cell>
          <cell r="H202">
            <v>37.78</v>
          </cell>
          <cell r="I202" t="str">
            <v>Sim</v>
          </cell>
          <cell r="J202" t="str">
            <v>Sim</v>
          </cell>
          <cell r="K202" t="str">
            <v>Não</v>
          </cell>
          <cell r="L202" t="str">
            <v>Não</v>
          </cell>
        </row>
        <row r="203">
          <cell r="A203" t="str">
            <v>CT1</v>
          </cell>
          <cell r="E203" t="str">
            <v>INSTITUTO DE QUÍMICA – IQ</v>
          </cell>
          <cell r="G203" t="str">
            <v>A.4</v>
          </cell>
          <cell r="H203">
            <v>148.01</v>
          </cell>
          <cell r="I203" t="str">
            <v>Sim</v>
          </cell>
          <cell r="J203" t="str">
            <v>Sim</v>
          </cell>
          <cell r="K203" t="str">
            <v>Não</v>
          </cell>
          <cell r="L203" t="str">
            <v>Não</v>
          </cell>
        </row>
        <row r="204">
          <cell r="A204" t="str">
            <v>CT1</v>
          </cell>
          <cell r="E204" t="str">
            <v>INSTITUTO DE QUÍMICA – IQ</v>
          </cell>
          <cell r="G204" t="str">
            <v>A.4</v>
          </cell>
          <cell r="H204">
            <v>73.14</v>
          </cell>
          <cell r="I204" t="str">
            <v>Sim</v>
          </cell>
          <cell r="J204" t="str">
            <v>Sim</v>
          </cell>
          <cell r="K204" t="str">
            <v>Não</v>
          </cell>
          <cell r="L204" t="str">
            <v>Não</v>
          </cell>
        </row>
        <row r="205">
          <cell r="A205" t="str">
            <v>CT1</v>
          </cell>
          <cell r="E205" t="str">
            <v>INSTITUTO DE QUÍMICA – IQ</v>
          </cell>
          <cell r="G205" t="str">
            <v>A.4</v>
          </cell>
          <cell r="H205">
            <v>144.57</v>
          </cell>
          <cell r="I205" t="str">
            <v>Sim</v>
          </cell>
          <cell r="J205" t="str">
            <v>Sim</v>
          </cell>
          <cell r="K205" t="str">
            <v>Não</v>
          </cell>
          <cell r="L205" t="str">
            <v>Não</v>
          </cell>
        </row>
        <row r="206">
          <cell r="A206" t="str">
            <v>CT1</v>
          </cell>
          <cell r="E206" t="str">
            <v>INSTITUTO DE QUÍMICA – IQ</v>
          </cell>
          <cell r="G206" t="str">
            <v>A.1</v>
          </cell>
          <cell r="H206">
            <v>74.599999999999994</v>
          </cell>
          <cell r="I206" t="str">
            <v>Sim</v>
          </cell>
          <cell r="J206" t="str">
            <v>Sim</v>
          </cell>
          <cell r="K206" t="str">
            <v>Não</v>
          </cell>
          <cell r="L206" t="str">
            <v>Não</v>
          </cell>
        </row>
        <row r="207">
          <cell r="A207" t="str">
            <v>CT1</v>
          </cell>
          <cell r="E207" t="str">
            <v>INSTITUTO DE QUÍMICA – IQ</v>
          </cell>
          <cell r="G207" t="str">
            <v>A.1</v>
          </cell>
          <cell r="H207">
            <v>24.4</v>
          </cell>
          <cell r="I207" t="str">
            <v>Sim</v>
          </cell>
          <cell r="J207" t="str">
            <v>Sim</v>
          </cell>
          <cell r="K207" t="str">
            <v>Não</v>
          </cell>
          <cell r="L207" t="str">
            <v>Não</v>
          </cell>
        </row>
        <row r="208">
          <cell r="A208" t="str">
            <v>CT1</v>
          </cell>
          <cell r="E208" t="str">
            <v>INSTITUTO DE QUÍMICA – IQ</v>
          </cell>
          <cell r="G208" t="str">
            <v>A.1</v>
          </cell>
          <cell r="H208">
            <v>10.47</v>
          </cell>
          <cell r="I208" t="str">
            <v>Sim</v>
          </cell>
          <cell r="J208" t="str">
            <v>Sim</v>
          </cell>
          <cell r="K208" t="str">
            <v>Não</v>
          </cell>
          <cell r="L208" t="str">
            <v>Não</v>
          </cell>
        </row>
        <row r="209">
          <cell r="A209" t="str">
            <v>CT1</v>
          </cell>
          <cell r="E209" t="str">
            <v>INSTITUTO DE QUÍMICA – IQ</v>
          </cell>
          <cell r="G209" t="str">
            <v>A.4</v>
          </cell>
          <cell r="H209">
            <v>124.74</v>
          </cell>
          <cell r="I209" t="str">
            <v>Sim</v>
          </cell>
          <cell r="J209" t="str">
            <v>Sim</v>
          </cell>
          <cell r="K209" t="str">
            <v>Não</v>
          </cell>
          <cell r="L209" t="str">
            <v>Não</v>
          </cell>
        </row>
        <row r="210">
          <cell r="A210" t="str">
            <v>CT1</v>
          </cell>
          <cell r="E210" t="str">
            <v>INSTITUTO DE QUÍMICA – IQ</v>
          </cell>
          <cell r="G210" t="str">
            <v>A.1</v>
          </cell>
          <cell r="H210">
            <v>21.31</v>
          </cell>
          <cell r="I210" t="str">
            <v>Sim</v>
          </cell>
          <cell r="J210" t="str">
            <v>Sim</v>
          </cell>
          <cell r="K210" t="str">
            <v>Não</v>
          </cell>
          <cell r="L210" t="str">
            <v>Não</v>
          </cell>
        </row>
        <row r="211">
          <cell r="A211" t="str">
            <v>CT1</v>
          </cell>
          <cell r="E211" t="str">
            <v>INSTITUTO DE QUÍMICA – IQ</v>
          </cell>
          <cell r="G211" t="str">
            <v>A.4</v>
          </cell>
          <cell r="H211">
            <v>74.58</v>
          </cell>
          <cell r="I211" t="str">
            <v>Sim</v>
          </cell>
          <cell r="J211" t="str">
            <v>Sim</v>
          </cell>
          <cell r="K211" t="str">
            <v>Não</v>
          </cell>
          <cell r="L211" t="str">
            <v>Não</v>
          </cell>
        </row>
        <row r="212">
          <cell r="A212" t="str">
            <v>CT1</v>
          </cell>
          <cell r="E212" t="str">
            <v>INSTITUTO DE QUÍMICA – IQ</v>
          </cell>
          <cell r="G212" t="str">
            <v>A.4</v>
          </cell>
          <cell r="H212">
            <v>23.8</v>
          </cell>
          <cell r="I212" t="str">
            <v>Sim</v>
          </cell>
          <cell r="J212" t="str">
            <v>Sim</v>
          </cell>
          <cell r="K212" t="str">
            <v>Não</v>
          </cell>
          <cell r="L212" t="str">
            <v>Não</v>
          </cell>
        </row>
        <row r="213">
          <cell r="A213" t="str">
            <v>CT1</v>
          </cell>
          <cell r="E213" t="str">
            <v>INSTITUTO DE QUÍMICA – IQ</v>
          </cell>
          <cell r="G213" t="str">
            <v>A.4</v>
          </cell>
          <cell r="H213">
            <v>72.55</v>
          </cell>
          <cell r="I213" t="str">
            <v>Sim</v>
          </cell>
          <cell r="J213" t="str">
            <v>Sim</v>
          </cell>
          <cell r="K213" t="str">
            <v>Não</v>
          </cell>
          <cell r="L213" t="str">
            <v>Não</v>
          </cell>
        </row>
        <row r="214">
          <cell r="A214" t="str">
            <v>CT1</v>
          </cell>
          <cell r="E214" t="str">
            <v>INSTITUTO DE QUÍMICA – IQ</v>
          </cell>
          <cell r="G214" t="str">
            <v>A.4</v>
          </cell>
          <cell r="H214">
            <v>99.16</v>
          </cell>
          <cell r="I214" t="str">
            <v>Sim</v>
          </cell>
          <cell r="J214" t="str">
            <v>Sim</v>
          </cell>
          <cell r="K214" t="str">
            <v>Não</v>
          </cell>
          <cell r="L214" t="str">
            <v>Não</v>
          </cell>
        </row>
        <row r="215">
          <cell r="A215" t="str">
            <v>CT1</v>
          </cell>
          <cell r="E215" t="str">
            <v>INSTITUTO DE QUÍMICA – IQ</v>
          </cell>
          <cell r="G215" t="str">
            <v>A.4</v>
          </cell>
          <cell r="H215">
            <v>47.72</v>
          </cell>
          <cell r="I215" t="str">
            <v>Sim</v>
          </cell>
          <cell r="J215" t="str">
            <v>Sim</v>
          </cell>
          <cell r="K215" t="str">
            <v>Não</v>
          </cell>
          <cell r="L215" t="str">
            <v>Não</v>
          </cell>
        </row>
        <row r="216">
          <cell r="A216" t="str">
            <v>CT1</v>
          </cell>
          <cell r="E216" t="str">
            <v>INSTITUTO DE QUÍMICA – IQ</v>
          </cell>
          <cell r="G216" t="str">
            <v>A.4</v>
          </cell>
          <cell r="H216">
            <v>47.08</v>
          </cell>
          <cell r="I216" t="str">
            <v>Sim</v>
          </cell>
          <cell r="J216" t="str">
            <v>Sim</v>
          </cell>
          <cell r="K216" t="str">
            <v>Não</v>
          </cell>
          <cell r="L216" t="str">
            <v>Não</v>
          </cell>
        </row>
        <row r="217">
          <cell r="A217" t="str">
            <v>CT1</v>
          </cell>
          <cell r="E217" t="str">
            <v>INSTITUTO DE QUÍMICA – IQ</v>
          </cell>
          <cell r="G217" t="str">
            <v>A.1</v>
          </cell>
          <cell r="H217">
            <v>47.580000000000005</v>
          </cell>
          <cell r="I217" t="str">
            <v>Sim</v>
          </cell>
          <cell r="J217" t="str">
            <v>Sim</v>
          </cell>
          <cell r="K217" t="str">
            <v>Não</v>
          </cell>
          <cell r="L217" t="str">
            <v>Não</v>
          </cell>
        </row>
        <row r="218">
          <cell r="A218" t="str">
            <v>CT1</v>
          </cell>
          <cell r="E218" t="str">
            <v>INSTITUTO DE QUÍMICA – IQ</v>
          </cell>
          <cell r="G218" t="str">
            <v>A.4</v>
          </cell>
          <cell r="H218">
            <v>122.17</v>
          </cell>
          <cell r="I218" t="str">
            <v>Sim</v>
          </cell>
          <cell r="J218" t="str">
            <v>Sim</v>
          </cell>
          <cell r="K218" t="str">
            <v>Não</v>
          </cell>
          <cell r="L218" t="str">
            <v>Não</v>
          </cell>
        </row>
        <row r="219">
          <cell r="A219" t="str">
            <v>CT1</v>
          </cell>
          <cell r="E219" t="str">
            <v>INSTITUTO DE QUÍMICA – IQ</v>
          </cell>
          <cell r="G219" t="str">
            <v>A.4</v>
          </cell>
          <cell r="H219">
            <v>26.15</v>
          </cell>
          <cell r="I219" t="str">
            <v>Sim</v>
          </cell>
          <cell r="J219" t="str">
            <v>Sim</v>
          </cell>
          <cell r="K219" t="str">
            <v>Não</v>
          </cell>
          <cell r="L219" t="str">
            <v>Não</v>
          </cell>
        </row>
        <row r="220">
          <cell r="A220" t="str">
            <v>CT1</v>
          </cell>
          <cell r="E220" t="str">
            <v>INSTITUTO DE QUÍMICA – IQ</v>
          </cell>
          <cell r="G220" t="str">
            <v>A.4</v>
          </cell>
          <cell r="H220">
            <v>71.42</v>
          </cell>
          <cell r="I220" t="str">
            <v>Sim</v>
          </cell>
          <cell r="J220" t="str">
            <v>Sim</v>
          </cell>
          <cell r="K220" t="str">
            <v>Não</v>
          </cell>
          <cell r="L220" t="str">
            <v>Não</v>
          </cell>
        </row>
        <row r="221">
          <cell r="A221" t="str">
            <v>CT1</v>
          </cell>
          <cell r="E221" t="str">
            <v>INSTITUTO DE QUÍMICA – IQ</v>
          </cell>
          <cell r="G221" t="str">
            <v>A.1</v>
          </cell>
          <cell r="H221">
            <v>123.04</v>
          </cell>
          <cell r="I221" t="str">
            <v>Sim</v>
          </cell>
          <cell r="J221" t="str">
            <v>Sim</v>
          </cell>
          <cell r="K221" t="str">
            <v>Não</v>
          </cell>
          <cell r="L221" t="str">
            <v>Não</v>
          </cell>
        </row>
        <row r="222">
          <cell r="A222" t="str">
            <v>CT1</v>
          </cell>
          <cell r="E222" t="str">
            <v>DECANIA DO CT</v>
          </cell>
          <cell r="G222" t="str">
            <v>A.6</v>
          </cell>
          <cell r="H222">
            <v>20.92</v>
          </cell>
          <cell r="I222" t="str">
            <v>Sim</v>
          </cell>
          <cell r="J222" t="str">
            <v>Sim</v>
          </cell>
          <cell r="K222" t="str">
            <v>Não</v>
          </cell>
          <cell r="L222" t="str">
            <v>Não</v>
          </cell>
        </row>
        <row r="223">
          <cell r="A223" t="str">
            <v>CT1</v>
          </cell>
          <cell r="E223" t="str">
            <v>DECANIA DO CT</v>
          </cell>
          <cell r="G223" t="str">
            <v>A.6</v>
          </cell>
          <cell r="H223">
            <v>17.41</v>
          </cell>
          <cell r="I223" t="str">
            <v>Sim</v>
          </cell>
          <cell r="J223" t="str">
            <v>Sim</v>
          </cell>
          <cell r="K223" t="str">
            <v>Não</v>
          </cell>
          <cell r="L223" t="str">
            <v>Não</v>
          </cell>
        </row>
        <row r="224">
          <cell r="A224" t="str">
            <v>CT1</v>
          </cell>
          <cell r="E224" t="str">
            <v>INSTITUTO DE QUÍMICA – IQ</v>
          </cell>
          <cell r="G224" t="str">
            <v>A.4</v>
          </cell>
          <cell r="H224">
            <v>22.25</v>
          </cell>
          <cell r="I224" t="str">
            <v>Sim</v>
          </cell>
          <cell r="J224" t="str">
            <v>Sim</v>
          </cell>
          <cell r="K224" t="str">
            <v>Não</v>
          </cell>
          <cell r="L224" t="str">
            <v>Não</v>
          </cell>
        </row>
        <row r="225">
          <cell r="A225" t="str">
            <v>CT1</v>
          </cell>
          <cell r="E225" t="str">
            <v>INSTITUTO DE QUÍMICA – IQ</v>
          </cell>
          <cell r="G225" t="str">
            <v>A.4</v>
          </cell>
          <cell r="H225">
            <v>43.68</v>
          </cell>
          <cell r="I225" t="str">
            <v>Sim</v>
          </cell>
          <cell r="J225" t="str">
            <v>Sim</v>
          </cell>
          <cell r="K225" t="str">
            <v>Não</v>
          </cell>
          <cell r="L225" t="str">
            <v>Não</v>
          </cell>
        </row>
        <row r="226">
          <cell r="A226" t="str">
            <v>CT1</v>
          </cell>
          <cell r="E226" t="str">
            <v>INSTITUTO DE QUÍMICA – IQ</v>
          </cell>
          <cell r="G226" t="str">
            <v>A.4</v>
          </cell>
          <cell r="H226">
            <v>98.34</v>
          </cell>
          <cell r="I226" t="str">
            <v>Sim</v>
          </cell>
          <cell r="J226" t="str">
            <v>Sim</v>
          </cell>
          <cell r="K226" t="str">
            <v>Não</v>
          </cell>
          <cell r="L226" t="str">
            <v>Não</v>
          </cell>
        </row>
        <row r="227">
          <cell r="A227" t="str">
            <v>CT1</v>
          </cell>
          <cell r="E227" t="str">
            <v>INSTITUTO DE QUÍMICA – IQ</v>
          </cell>
          <cell r="G227" t="str">
            <v>A.1</v>
          </cell>
          <cell r="H227">
            <v>8.6999999999999993</v>
          </cell>
          <cell r="I227" t="str">
            <v>Sim</v>
          </cell>
          <cell r="J227" t="str">
            <v>Sim</v>
          </cell>
          <cell r="K227" t="str">
            <v>Não</v>
          </cell>
          <cell r="L227" t="str">
            <v>Não</v>
          </cell>
        </row>
        <row r="228">
          <cell r="A228" t="str">
            <v>CT1</v>
          </cell>
          <cell r="E228" t="str">
            <v>INSTITUTO DE QUÍMICA – IQ</v>
          </cell>
          <cell r="G228" t="str">
            <v>A.5</v>
          </cell>
          <cell r="H228">
            <v>5.59</v>
          </cell>
          <cell r="I228" t="str">
            <v>Sim</v>
          </cell>
          <cell r="J228" t="str">
            <v>Sim</v>
          </cell>
          <cell r="K228" t="str">
            <v>Não</v>
          </cell>
          <cell r="L228" t="str">
            <v>Não</v>
          </cell>
        </row>
        <row r="229">
          <cell r="A229" t="str">
            <v>CT1</v>
          </cell>
          <cell r="E229" t="str">
            <v>INSTITUTO DE QUÍMICA – IQ</v>
          </cell>
          <cell r="G229" t="str">
            <v>A.5</v>
          </cell>
          <cell r="H229">
            <v>10.52</v>
          </cell>
          <cell r="I229" t="str">
            <v>Sim</v>
          </cell>
          <cell r="J229" t="str">
            <v>Sim</v>
          </cell>
          <cell r="K229" t="str">
            <v>Não</v>
          </cell>
          <cell r="L229" t="str">
            <v>Não</v>
          </cell>
        </row>
        <row r="230">
          <cell r="A230" t="str">
            <v>CT1</v>
          </cell>
          <cell r="E230" t="str">
            <v>INSTITUTO DE QUÍMICA – IQ</v>
          </cell>
          <cell r="G230" t="str">
            <v>A.4</v>
          </cell>
          <cell r="H230">
            <v>123.07</v>
          </cell>
          <cell r="I230" t="str">
            <v>Sim</v>
          </cell>
          <cell r="J230" t="str">
            <v>Sim</v>
          </cell>
          <cell r="K230" t="str">
            <v>Não</v>
          </cell>
          <cell r="L230" t="str">
            <v>Não</v>
          </cell>
        </row>
        <row r="231">
          <cell r="A231" t="str">
            <v>CT1</v>
          </cell>
          <cell r="E231" t="str">
            <v>INSTITUTO DE QUÍMICA – IQ</v>
          </cell>
          <cell r="G231" t="str">
            <v>A.1</v>
          </cell>
          <cell r="H231">
            <v>66.13000000000001</v>
          </cell>
          <cell r="I231" t="str">
            <v>Sim</v>
          </cell>
          <cell r="J231" t="str">
            <v>Sim</v>
          </cell>
          <cell r="K231" t="str">
            <v>Não</v>
          </cell>
          <cell r="L231" t="str">
            <v>Não</v>
          </cell>
        </row>
        <row r="232">
          <cell r="A232" t="str">
            <v>CT1</v>
          </cell>
          <cell r="E232" t="str">
            <v>INSTITUTO DE QUÍMICA – IQ</v>
          </cell>
          <cell r="G232" t="str">
            <v>A.4</v>
          </cell>
          <cell r="H232">
            <v>123.36</v>
          </cell>
          <cell r="I232" t="str">
            <v>Sim</v>
          </cell>
          <cell r="J232" t="str">
            <v>Sim</v>
          </cell>
          <cell r="K232" t="str">
            <v>Não</v>
          </cell>
          <cell r="L232" t="str">
            <v>Não</v>
          </cell>
        </row>
        <row r="233">
          <cell r="A233" t="str">
            <v>CT1</v>
          </cell>
          <cell r="E233" t="str">
            <v>INSTITUTO DE QUÍMICA – IQ</v>
          </cell>
          <cell r="G233" t="str">
            <v>A.4</v>
          </cell>
          <cell r="H233">
            <v>123.73</v>
          </cell>
          <cell r="I233" t="str">
            <v>Sim</v>
          </cell>
          <cell r="J233" t="str">
            <v>Sim</v>
          </cell>
          <cell r="K233" t="str">
            <v>Não</v>
          </cell>
          <cell r="L233" t="str">
            <v>Não</v>
          </cell>
        </row>
        <row r="234">
          <cell r="A234" t="str">
            <v>CT1</v>
          </cell>
          <cell r="E234" t="str">
            <v>INSTITUTO DE QUÍMICA – IQ</v>
          </cell>
          <cell r="G234" t="str">
            <v>A.4</v>
          </cell>
          <cell r="H234">
            <v>9.3800000000000008</v>
          </cell>
          <cell r="I234" t="str">
            <v>Sim</v>
          </cell>
          <cell r="J234" t="str">
            <v>Sim</v>
          </cell>
          <cell r="K234" t="str">
            <v>Não</v>
          </cell>
          <cell r="L234" t="str">
            <v>Não</v>
          </cell>
        </row>
        <row r="235">
          <cell r="A235" t="str">
            <v>CT1</v>
          </cell>
          <cell r="E235" t="str">
            <v>INSTITUTO DE QUÍMICA – IQ</v>
          </cell>
          <cell r="G235" t="str">
            <v>A.4</v>
          </cell>
          <cell r="H235">
            <v>122.1</v>
          </cell>
          <cell r="I235" t="str">
            <v>Sim</v>
          </cell>
          <cell r="J235" t="str">
            <v>Sim</v>
          </cell>
          <cell r="K235" t="str">
            <v>Não</v>
          </cell>
          <cell r="L235" t="str">
            <v>Não</v>
          </cell>
        </row>
        <row r="236">
          <cell r="A236" t="str">
            <v>CT1</v>
          </cell>
          <cell r="E236" t="str">
            <v>DECANIA DO CT</v>
          </cell>
          <cell r="G236" t="str">
            <v>A.6</v>
          </cell>
          <cell r="H236">
            <v>74.11</v>
          </cell>
          <cell r="I236" t="str">
            <v>Sim</v>
          </cell>
          <cell r="J236" t="str">
            <v>Sim</v>
          </cell>
          <cell r="K236" t="str">
            <v>Não</v>
          </cell>
          <cell r="L236" t="str">
            <v>Não</v>
          </cell>
        </row>
        <row r="237">
          <cell r="A237" t="str">
            <v>CT1</v>
          </cell>
          <cell r="E237" t="str">
            <v>INSTITUTO DE QUÍMICA – IQ</v>
          </cell>
          <cell r="G237" t="str">
            <v>A.5</v>
          </cell>
          <cell r="H237">
            <v>20.23</v>
          </cell>
          <cell r="I237" t="str">
            <v>Sim</v>
          </cell>
          <cell r="J237" t="str">
            <v>Sim</v>
          </cell>
          <cell r="K237" t="str">
            <v>Não</v>
          </cell>
          <cell r="L237" t="str">
            <v>Não</v>
          </cell>
        </row>
        <row r="238">
          <cell r="A238" t="str">
            <v>CT1</v>
          </cell>
          <cell r="E238" t="str">
            <v>INSTITUTO DE QUÍMICA – IQ</v>
          </cell>
          <cell r="G238" t="str">
            <v>A.2</v>
          </cell>
          <cell r="H238">
            <v>127.24</v>
          </cell>
          <cell r="I238" t="str">
            <v>Sim</v>
          </cell>
          <cell r="J238" t="str">
            <v>Sim</v>
          </cell>
          <cell r="K238" t="str">
            <v>Não</v>
          </cell>
          <cell r="L238" t="str">
            <v>Não</v>
          </cell>
        </row>
        <row r="239">
          <cell r="A239" t="str">
            <v>CT1</v>
          </cell>
          <cell r="G239" t="str">
            <v>A.6</v>
          </cell>
          <cell r="H239">
            <v>1.68</v>
          </cell>
          <cell r="I239" t="str">
            <v>Sim</v>
          </cell>
          <cell r="J239" t="str">
            <v>Sim</v>
          </cell>
          <cell r="K239" t="str">
            <v>Não</v>
          </cell>
          <cell r="L239" t="str">
            <v>Não</v>
          </cell>
        </row>
        <row r="240">
          <cell r="A240" t="str">
            <v>CT1</v>
          </cell>
          <cell r="G240" t="str">
            <v>A.6</v>
          </cell>
          <cell r="H240">
            <v>2.78</v>
          </cell>
          <cell r="I240" t="str">
            <v>Sim</v>
          </cell>
          <cell r="J240" t="str">
            <v>Sim</v>
          </cell>
          <cell r="K240" t="str">
            <v>Não</v>
          </cell>
          <cell r="L240" t="str">
            <v>Não</v>
          </cell>
        </row>
        <row r="241">
          <cell r="A241" t="str">
            <v>CT1</v>
          </cell>
          <cell r="E241" t="str">
            <v>INSTITUTO DE QUÍMICA – IQ</v>
          </cell>
          <cell r="G241" t="str">
            <v>A.4</v>
          </cell>
          <cell r="H241">
            <v>81.06</v>
          </cell>
          <cell r="I241" t="str">
            <v>Sim</v>
          </cell>
          <cell r="J241" t="str">
            <v>Sim</v>
          </cell>
          <cell r="K241" t="str">
            <v>Não</v>
          </cell>
          <cell r="L241" t="str">
            <v>Não</v>
          </cell>
        </row>
        <row r="242">
          <cell r="A242" t="str">
            <v>CT1</v>
          </cell>
          <cell r="E242" t="str">
            <v>INSTITUTO DE QUÍMICA – IQ</v>
          </cell>
          <cell r="G242" t="str">
            <v>A.3</v>
          </cell>
          <cell r="H242">
            <v>12.03</v>
          </cell>
          <cell r="I242" t="str">
            <v>Sim</v>
          </cell>
          <cell r="J242" t="str">
            <v>Sim</v>
          </cell>
          <cell r="K242" t="str">
            <v>Não</v>
          </cell>
          <cell r="L242" t="str">
            <v>Não</v>
          </cell>
        </row>
        <row r="243">
          <cell r="A243" t="str">
            <v>CT1</v>
          </cell>
          <cell r="E243" t="str">
            <v>INSTITUTO DE QUÍMICA – IQ</v>
          </cell>
          <cell r="G243" t="str">
            <v>A.2</v>
          </cell>
          <cell r="H243">
            <v>101.83</v>
          </cell>
          <cell r="I243" t="str">
            <v>Sim</v>
          </cell>
          <cell r="J243" t="str">
            <v>Sim</v>
          </cell>
          <cell r="K243" t="str">
            <v>Não</v>
          </cell>
          <cell r="L243" t="str">
            <v>Não</v>
          </cell>
        </row>
        <row r="244">
          <cell r="A244" t="str">
            <v>CT1</v>
          </cell>
          <cell r="E244" t="str">
            <v>INSTITUTO DE QUÍMICA – IQ</v>
          </cell>
          <cell r="G244" t="str">
            <v>A.4</v>
          </cell>
          <cell r="H244">
            <v>44.78</v>
          </cell>
          <cell r="I244" t="str">
            <v>Sim</v>
          </cell>
          <cell r="J244" t="str">
            <v>Sim</v>
          </cell>
          <cell r="K244" t="str">
            <v>Não</v>
          </cell>
          <cell r="L244" t="str">
            <v>Não</v>
          </cell>
        </row>
        <row r="245">
          <cell r="A245" t="str">
            <v>CT1</v>
          </cell>
          <cell r="E245" t="str">
            <v>INSTITUTO DE QUÍMICA – IQ</v>
          </cell>
          <cell r="G245" t="str">
            <v>A.5</v>
          </cell>
          <cell r="H245">
            <v>32.799999999999997</v>
          </cell>
          <cell r="I245" t="str">
            <v>Sim</v>
          </cell>
          <cell r="J245" t="str">
            <v>Sim</v>
          </cell>
          <cell r="K245" t="str">
            <v>Não</v>
          </cell>
          <cell r="L245" t="str">
            <v>Não</v>
          </cell>
        </row>
        <row r="246">
          <cell r="A246" t="str">
            <v>CT1</v>
          </cell>
          <cell r="E246" t="str">
            <v>INSTITUTO DE QUÍMICA – IQ</v>
          </cell>
          <cell r="G246" t="str">
            <v>A.3</v>
          </cell>
          <cell r="H246">
            <v>92.96</v>
          </cell>
          <cell r="I246" t="str">
            <v>Sim</v>
          </cell>
          <cell r="J246" t="str">
            <v>Sim</v>
          </cell>
          <cell r="K246" t="str">
            <v>Não</v>
          </cell>
          <cell r="L246" t="str">
            <v>Não</v>
          </cell>
        </row>
        <row r="247">
          <cell r="A247" t="str">
            <v>CT1</v>
          </cell>
          <cell r="E247" t="str">
            <v>INSTITUTO DE QUÍMICA – IQ</v>
          </cell>
          <cell r="G247" t="str">
            <v>A.4</v>
          </cell>
          <cell r="H247">
            <v>57.86</v>
          </cell>
          <cell r="I247" t="str">
            <v>Sim</v>
          </cell>
          <cell r="J247" t="str">
            <v>Sim</v>
          </cell>
          <cell r="K247" t="str">
            <v>Não</v>
          </cell>
          <cell r="L247" t="str">
            <v>Não</v>
          </cell>
        </row>
        <row r="248">
          <cell r="A248" t="str">
            <v>CT1</v>
          </cell>
          <cell r="E248" t="str">
            <v>INSTITUTO DE QUÍMICA – IQ</v>
          </cell>
          <cell r="G248" t="str">
            <v>A.2</v>
          </cell>
          <cell r="H248">
            <v>538.6</v>
          </cell>
          <cell r="I248" t="str">
            <v>Sim</v>
          </cell>
          <cell r="J248" t="str">
            <v>Sim</v>
          </cell>
          <cell r="K248" t="str">
            <v>Não</v>
          </cell>
          <cell r="L248" t="str">
            <v>Não</v>
          </cell>
        </row>
        <row r="249">
          <cell r="A249" t="str">
            <v>CT1</v>
          </cell>
          <cell r="E249" t="str">
            <v>INSTITUTO DE QUÍMICA – IQ</v>
          </cell>
          <cell r="G249" t="str">
            <v>A.4</v>
          </cell>
          <cell r="H249">
            <v>48.620000000000005</v>
          </cell>
          <cell r="I249" t="str">
            <v>Sim</v>
          </cell>
          <cell r="J249" t="str">
            <v>Sim</v>
          </cell>
          <cell r="K249" t="str">
            <v>Não</v>
          </cell>
          <cell r="L249" t="str">
            <v>Não</v>
          </cell>
        </row>
        <row r="250">
          <cell r="A250" t="str">
            <v>CT1</v>
          </cell>
          <cell r="E250" t="str">
            <v>INSTITUTO DE QUÍMICA – IQ</v>
          </cell>
          <cell r="G250" t="str">
            <v>A.4</v>
          </cell>
          <cell r="H250">
            <v>72.77</v>
          </cell>
          <cell r="I250" t="str">
            <v>Sim</v>
          </cell>
          <cell r="J250" t="str">
            <v>Sim</v>
          </cell>
          <cell r="K250" t="str">
            <v>Não</v>
          </cell>
          <cell r="L250" t="str">
            <v>Não</v>
          </cell>
        </row>
        <row r="251">
          <cell r="A251" t="str">
            <v>CT1</v>
          </cell>
          <cell r="G251" t="str">
            <v>A.6</v>
          </cell>
          <cell r="H251">
            <v>1.86</v>
          </cell>
          <cell r="I251" t="str">
            <v>Sim</v>
          </cell>
          <cell r="J251" t="str">
            <v>Sim</v>
          </cell>
          <cell r="K251" t="str">
            <v>Não</v>
          </cell>
          <cell r="L251" t="str">
            <v>Não</v>
          </cell>
        </row>
        <row r="252">
          <cell r="A252" t="str">
            <v>CT1</v>
          </cell>
          <cell r="G252" t="str">
            <v>A.6</v>
          </cell>
          <cell r="H252">
            <v>1.86</v>
          </cell>
          <cell r="I252" t="str">
            <v>Sim</v>
          </cell>
          <cell r="J252" t="str">
            <v>Sim</v>
          </cell>
          <cell r="K252" t="str">
            <v>Não</v>
          </cell>
          <cell r="L252" t="str">
            <v>Não</v>
          </cell>
        </row>
        <row r="253">
          <cell r="A253" t="str">
            <v>CT1</v>
          </cell>
          <cell r="E253" t="str">
            <v>INSTITUTO DE QUÍMICA – IQ</v>
          </cell>
          <cell r="G253" t="str">
            <v>A.4</v>
          </cell>
          <cell r="H253">
            <v>62.51</v>
          </cell>
          <cell r="I253" t="str">
            <v>Sim</v>
          </cell>
          <cell r="J253" t="str">
            <v>Sim</v>
          </cell>
          <cell r="K253" t="str">
            <v>Não</v>
          </cell>
          <cell r="L253" t="str">
            <v>Não</v>
          </cell>
        </row>
        <row r="254">
          <cell r="A254" t="str">
            <v>CT1</v>
          </cell>
          <cell r="E254" t="str">
            <v>INSTITUTO DE QUÍMICA – IQ</v>
          </cell>
          <cell r="G254" t="str">
            <v>A.1</v>
          </cell>
          <cell r="H254">
            <v>12.24</v>
          </cell>
          <cell r="I254" t="str">
            <v>Sim</v>
          </cell>
          <cell r="J254" t="str">
            <v>Sim</v>
          </cell>
          <cell r="K254" t="str">
            <v>Não</v>
          </cell>
          <cell r="L254" t="str">
            <v>Não</v>
          </cell>
        </row>
        <row r="255">
          <cell r="A255" t="str">
            <v>CT1</v>
          </cell>
          <cell r="E255" t="str">
            <v>INSTITUTO DE QUÍMICA – IQ</v>
          </cell>
          <cell r="G255" t="str">
            <v>A.2</v>
          </cell>
          <cell r="H255">
            <v>309.45999999999998</v>
          </cell>
          <cell r="I255" t="str">
            <v>Sim</v>
          </cell>
          <cell r="J255" t="str">
            <v>Sim</v>
          </cell>
          <cell r="K255" t="str">
            <v>Não</v>
          </cell>
          <cell r="L255" t="str">
            <v>Não</v>
          </cell>
        </row>
        <row r="256">
          <cell r="A256" t="str">
            <v>CT1</v>
          </cell>
          <cell r="E256" t="str">
            <v>DECANIA DO CT</v>
          </cell>
          <cell r="G256" t="str">
            <v>A.1</v>
          </cell>
          <cell r="H256">
            <v>63.260000000000005</v>
          </cell>
          <cell r="I256" t="str">
            <v>Sim</v>
          </cell>
          <cell r="J256" t="str">
            <v>Sim</v>
          </cell>
          <cell r="K256" t="str">
            <v>Não</v>
          </cell>
          <cell r="L256" t="str">
            <v>Não</v>
          </cell>
        </row>
        <row r="257">
          <cell r="A257" t="str">
            <v>CT1</v>
          </cell>
          <cell r="E257" t="str">
            <v>INSTITUTO DE QUÍMICA – IQ</v>
          </cell>
          <cell r="G257" t="str">
            <v>A.4</v>
          </cell>
          <cell r="H257">
            <v>175.57000000000002</v>
          </cell>
          <cell r="I257" t="str">
            <v>Sim</v>
          </cell>
          <cell r="J257" t="str">
            <v>Sim</v>
          </cell>
          <cell r="K257" t="str">
            <v>Não</v>
          </cell>
          <cell r="L257" t="str">
            <v>Não</v>
          </cell>
        </row>
        <row r="258">
          <cell r="A258" t="str">
            <v>CT1</v>
          </cell>
          <cell r="E258" t="str">
            <v>DECANIA DO CT</v>
          </cell>
          <cell r="G258" t="str">
            <v>A.6</v>
          </cell>
          <cell r="H258">
            <v>28.35</v>
          </cell>
          <cell r="I258" t="str">
            <v>Sim</v>
          </cell>
          <cell r="J258" t="str">
            <v>Sim</v>
          </cell>
          <cell r="K258" t="str">
            <v>Não</v>
          </cell>
          <cell r="L258" t="str">
            <v>Não</v>
          </cell>
        </row>
        <row r="259">
          <cell r="A259" t="str">
            <v>CT1</v>
          </cell>
          <cell r="E259" t="str">
            <v>INSTITUTO DE QUÍMICA – IQ</v>
          </cell>
          <cell r="G259" t="str">
            <v>A.4</v>
          </cell>
          <cell r="H259">
            <v>209.71000000000004</v>
          </cell>
          <cell r="I259" t="str">
            <v>Sim</v>
          </cell>
          <cell r="J259" t="str">
            <v>Sim</v>
          </cell>
          <cell r="K259" t="str">
            <v>Não</v>
          </cell>
          <cell r="L259" t="str">
            <v>Não</v>
          </cell>
        </row>
        <row r="260">
          <cell r="A260" t="str">
            <v>CT1</v>
          </cell>
          <cell r="E260" t="str">
            <v>INSTITUTO DE QUÍMICA – IQ</v>
          </cell>
          <cell r="G260" t="str">
            <v>A.5</v>
          </cell>
          <cell r="H260">
            <v>65.22999999999999</v>
          </cell>
          <cell r="I260" t="str">
            <v>Sim</v>
          </cell>
          <cell r="J260" t="str">
            <v>Sim</v>
          </cell>
          <cell r="K260" t="str">
            <v>Não</v>
          </cell>
          <cell r="L260" t="str">
            <v>Não</v>
          </cell>
        </row>
        <row r="261">
          <cell r="A261" t="str">
            <v>CT1</v>
          </cell>
          <cell r="E261" t="str">
            <v>INSTITUTO DE QUÍMICA – IQ</v>
          </cell>
          <cell r="G261" t="str">
            <v>A.1</v>
          </cell>
          <cell r="H261">
            <v>38.42</v>
          </cell>
          <cell r="I261" t="str">
            <v>Sim</v>
          </cell>
          <cell r="J261" t="str">
            <v>Sim</v>
          </cell>
          <cell r="K261" t="str">
            <v>Não</v>
          </cell>
          <cell r="L261" t="str">
            <v>Não</v>
          </cell>
        </row>
        <row r="262">
          <cell r="A262" t="str">
            <v>CT1</v>
          </cell>
          <cell r="E262" t="str">
            <v>INSTITUTO DE QUÍMICA – IQ</v>
          </cell>
          <cell r="G262" t="str">
            <v>A.4</v>
          </cell>
          <cell r="H262">
            <v>83.320000000000007</v>
          </cell>
          <cell r="I262" t="str">
            <v>Sim</v>
          </cell>
          <cell r="J262" t="str">
            <v>Sim</v>
          </cell>
          <cell r="K262" t="str">
            <v>Não</v>
          </cell>
          <cell r="L262" t="str">
            <v>Não</v>
          </cell>
        </row>
        <row r="263">
          <cell r="A263" t="str">
            <v>CT1</v>
          </cell>
          <cell r="E263" t="str">
            <v>DECANIA DO CT</v>
          </cell>
          <cell r="G263" t="str">
            <v>A.2</v>
          </cell>
          <cell r="H263">
            <v>782.64</v>
          </cell>
          <cell r="I263" t="str">
            <v>Sim</v>
          </cell>
          <cell r="J263" t="str">
            <v>Sim</v>
          </cell>
          <cell r="K263" t="str">
            <v>Não</v>
          </cell>
          <cell r="L263" t="str">
            <v>Não</v>
          </cell>
        </row>
        <row r="264">
          <cell r="A264" t="str">
            <v>CT1</v>
          </cell>
          <cell r="E264" t="str">
            <v>DECANIA DO CT</v>
          </cell>
          <cell r="G264" t="str">
            <v>A.2</v>
          </cell>
          <cell r="H264">
            <v>609.70000000000005</v>
          </cell>
          <cell r="I264" t="str">
            <v>Sim</v>
          </cell>
          <cell r="J264" t="str">
            <v>Sim</v>
          </cell>
          <cell r="K264" t="str">
            <v>Não</v>
          </cell>
          <cell r="L264" t="str">
            <v>Não</v>
          </cell>
        </row>
        <row r="265">
          <cell r="A265" t="str">
            <v>CT1</v>
          </cell>
          <cell r="E265" t="str">
            <v>DECANIA DO CT</v>
          </cell>
          <cell r="G265" t="str">
            <v>A.1</v>
          </cell>
          <cell r="H265">
            <v>1090.8100000000002</v>
          </cell>
          <cell r="I265" t="str">
            <v>Sim</v>
          </cell>
          <cell r="J265" t="str">
            <v>Sim</v>
          </cell>
          <cell r="K265" t="str">
            <v>Não</v>
          </cell>
          <cell r="L265" t="str">
            <v>Não</v>
          </cell>
        </row>
        <row r="266">
          <cell r="A266" t="str">
            <v>CT1</v>
          </cell>
          <cell r="E266" t="str">
            <v>COPPE</v>
          </cell>
          <cell r="G266" t="str">
            <v>A.2</v>
          </cell>
          <cell r="H266">
            <v>332.41</v>
          </cell>
          <cell r="I266" t="str">
            <v>Sim</v>
          </cell>
          <cell r="J266" t="str">
            <v>Sim</v>
          </cell>
          <cell r="K266" t="str">
            <v>Não</v>
          </cell>
          <cell r="L266" t="str">
            <v>Não</v>
          </cell>
        </row>
        <row r="267">
          <cell r="A267" t="str">
            <v>CT1</v>
          </cell>
          <cell r="E267" t="str">
            <v>COPPE</v>
          </cell>
          <cell r="G267" t="str">
            <v>A.1</v>
          </cell>
          <cell r="H267">
            <v>157.39000000000001</v>
          </cell>
          <cell r="I267" t="str">
            <v>Sim</v>
          </cell>
          <cell r="J267" t="str">
            <v>Sim</v>
          </cell>
          <cell r="K267" t="str">
            <v>Não</v>
          </cell>
          <cell r="L267" t="str">
            <v>Não</v>
          </cell>
        </row>
        <row r="268">
          <cell r="A268" t="str">
            <v>CT1</v>
          </cell>
          <cell r="G268" t="str">
            <v>A.6</v>
          </cell>
          <cell r="H268">
            <v>17.52</v>
          </cell>
          <cell r="I268" t="str">
            <v>Sim</v>
          </cell>
          <cell r="J268" t="str">
            <v>Sim</v>
          </cell>
          <cell r="K268" t="str">
            <v>Não</v>
          </cell>
          <cell r="L268" t="str">
            <v>Não</v>
          </cell>
        </row>
        <row r="269">
          <cell r="A269" t="str">
            <v>CT1</v>
          </cell>
          <cell r="E269" t="str">
            <v>COPPE</v>
          </cell>
          <cell r="G269" t="str">
            <v>A.1</v>
          </cell>
          <cell r="H269">
            <v>266.36</v>
          </cell>
          <cell r="I269" t="str">
            <v>Sim</v>
          </cell>
          <cell r="J269" t="str">
            <v>Sim</v>
          </cell>
          <cell r="K269" t="str">
            <v>Não</v>
          </cell>
          <cell r="L269" t="str">
            <v>Não</v>
          </cell>
        </row>
        <row r="270">
          <cell r="A270" t="str">
            <v>CT1</v>
          </cell>
          <cell r="E270" t="str">
            <v>COPPE</v>
          </cell>
          <cell r="G270" t="str">
            <v>A.1</v>
          </cell>
          <cell r="H270">
            <v>59.47</v>
          </cell>
          <cell r="I270" t="str">
            <v>Sim</v>
          </cell>
          <cell r="J270" t="str">
            <v>Sim</v>
          </cell>
          <cell r="K270" t="str">
            <v>Não</v>
          </cell>
          <cell r="L270" t="str">
            <v>Não</v>
          </cell>
        </row>
        <row r="271">
          <cell r="A271" t="str">
            <v>CT1</v>
          </cell>
          <cell r="E271" t="str">
            <v>COPPE</v>
          </cell>
          <cell r="G271" t="str">
            <v>A.4</v>
          </cell>
          <cell r="H271">
            <v>125.91</v>
          </cell>
          <cell r="I271" t="str">
            <v>Sim</v>
          </cell>
          <cell r="J271" t="str">
            <v>Sim</v>
          </cell>
          <cell r="K271" t="str">
            <v>Não</v>
          </cell>
          <cell r="L271" t="str">
            <v>Não</v>
          </cell>
        </row>
        <row r="272">
          <cell r="A272" t="str">
            <v>CT1</v>
          </cell>
          <cell r="E272" t="str">
            <v>COPPE</v>
          </cell>
          <cell r="G272" t="str">
            <v>A.1</v>
          </cell>
          <cell r="H272">
            <v>89.91</v>
          </cell>
          <cell r="I272" t="str">
            <v>Sim</v>
          </cell>
          <cell r="J272" t="str">
            <v>Sim</v>
          </cell>
          <cell r="K272" t="str">
            <v>Não</v>
          </cell>
          <cell r="L272" t="str">
            <v>Não</v>
          </cell>
        </row>
        <row r="273">
          <cell r="A273" t="str">
            <v>CT1</v>
          </cell>
          <cell r="E273" t="str">
            <v>COPPE</v>
          </cell>
          <cell r="G273" t="str">
            <v>A.1</v>
          </cell>
          <cell r="H273">
            <v>24.990000000000002</v>
          </cell>
          <cell r="I273" t="str">
            <v>Sim</v>
          </cell>
          <cell r="J273" t="str">
            <v>Sim</v>
          </cell>
          <cell r="K273" t="str">
            <v>Não</v>
          </cell>
          <cell r="L273" t="str">
            <v>Não</v>
          </cell>
        </row>
        <row r="274">
          <cell r="A274" t="str">
            <v>CT1</v>
          </cell>
          <cell r="E274" t="str">
            <v xml:space="preserve">INSTITUTO DE MATEMÁTICA - IM </v>
          </cell>
          <cell r="G274" t="str">
            <v>A.1</v>
          </cell>
          <cell r="H274">
            <v>44.72</v>
          </cell>
          <cell r="I274" t="str">
            <v>Sim</v>
          </cell>
          <cell r="J274" t="str">
            <v>Sim</v>
          </cell>
          <cell r="K274" t="str">
            <v>Sim</v>
          </cell>
          <cell r="L274" t="str">
            <v>Não</v>
          </cell>
        </row>
        <row r="275">
          <cell r="A275" t="str">
            <v>CT1</v>
          </cell>
          <cell r="E275" t="str">
            <v xml:space="preserve">INSTITUTO DE MATEMÁTICA - IM </v>
          </cell>
          <cell r="G275" t="str">
            <v>A.1</v>
          </cell>
          <cell r="H275">
            <v>49.36</v>
          </cell>
          <cell r="I275" t="str">
            <v>Sim</v>
          </cell>
          <cell r="J275" t="str">
            <v>Sim</v>
          </cell>
          <cell r="K275" t="str">
            <v>Sim</v>
          </cell>
          <cell r="L275" t="str">
            <v>Não</v>
          </cell>
        </row>
        <row r="276">
          <cell r="A276" t="str">
            <v>CT1</v>
          </cell>
          <cell r="E276" t="str">
            <v xml:space="preserve">INSTITUTO DE MATEMÁTICA - IM </v>
          </cell>
          <cell r="G276" t="str">
            <v>A.1</v>
          </cell>
          <cell r="H276">
            <v>29.45</v>
          </cell>
          <cell r="I276" t="str">
            <v>Sim</v>
          </cell>
          <cell r="J276" t="str">
            <v>Sim</v>
          </cell>
          <cell r="K276" t="str">
            <v>Sim</v>
          </cell>
          <cell r="L276" t="str">
            <v>Não</v>
          </cell>
        </row>
        <row r="277">
          <cell r="A277" t="str">
            <v>CT1</v>
          </cell>
          <cell r="E277" t="str">
            <v xml:space="preserve">INSTITUTO DE MATEMÁTICA - IM </v>
          </cell>
          <cell r="G277" t="str">
            <v>A.1</v>
          </cell>
          <cell r="H277">
            <v>29.3</v>
          </cell>
          <cell r="I277" t="str">
            <v>Sim</v>
          </cell>
          <cell r="J277" t="str">
            <v>Sim</v>
          </cell>
          <cell r="K277" t="str">
            <v>Sim</v>
          </cell>
          <cell r="L277" t="str">
            <v>Não</v>
          </cell>
        </row>
        <row r="278">
          <cell r="A278" t="str">
            <v>CT1</v>
          </cell>
          <cell r="E278" t="str">
            <v xml:space="preserve">INSTITUTO DE MATEMÁTICA - IM </v>
          </cell>
          <cell r="G278" t="str">
            <v>A.1</v>
          </cell>
          <cell r="H278">
            <v>108.05</v>
          </cell>
          <cell r="I278" t="str">
            <v>Sim</v>
          </cell>
          <cell r="J278" t="str">
            <v>Sim</v>
          </cell>
          <cell r="K278" t="str">
            <v>Sim</v>
          </cell>
          <cell r="L278" t="str">
            <v>Não</v>
          </cell>
        </row>
        <row r="279">
          <cell r="A279" t="str">
            <v>CT1</v>
          </cell>
          <cell r="E279" t="str">
            <v xml:space="preserve">INSTITUTO DE MATEMÁTICA - IM </v>
          </cell>
          <cell r="G279" t="str">
            <v>A.1</v>
          </cell>
          <cell r="H279">
            <v>66.19</v>
          </cell>
          <cell r="I279" t="str">
            <v>Sim</v>
          </cell>
          <cell r="J279" t="str">
            <v>Sim</v>
          </cell>
          <cell r="K279" t="str">
            <v>Sim</v>
          </cell>
          <cell r="L279" t="str">
            <v>Não</v>
          </cell>
        </row>
        <row r="280">
          <cell r="A280" t="str">
            <v>CT1</v>
          </cell>
          <cell r="E280" t="str">
            <v>DECANIA DO CT BIBLIOTECAS</v>
          </cell>
          <cell r="G280" t="str">
            <v>A.1</v>
          </cell>
          <cell r="H280">
            <v>1929.5800000000002</v>
          </cell>
          <cell r="I280" t="str">
            <v>Sim</v>
          </cell>
          <cell r="J280" t="str">
            <v>Sim</v>
          </cell>
          <cell r="K280" t="str">
            <v>Não</v>
          </cell>
          <cell r="L280" t="str">
            <v>Não</v>
          </cell>
        </row>
        <row r="281">
          <cell r="A281" t="str">
            <v>CT1</v>
          </cell>
          <cell r="E281" t="str">
            <v xml:space="preserve">INSTITUTO DE MATEMÁTICA - IM </v>
          </cell>
          <cell r="G281" t="str">
            <v>A.2</v>
          </cell>
          <cell r="H281">
            <v>59.84</v>
          </cell>
          <cell r="I281" t="str">
            <v>Sim</v>
          </cell>
          <cell r="J281" t="str">
            <v>Sim</v>
          </cell>
          <cell r="K281" t="str">
            <v>Não</v>
          </cell>
          <cell r="L281" t="str">
            <v>Não</v>
          </cell>
        </row>
        <row r="282">
          <cell r="A282" t="str">
            <v>CT1</v>
          </cell>
          <cell r="E282" t="str">
            <v xml:space="preserve">INSTITUTO DE MATEMÁTICA - IM </v>
          </cell>
          <cell r="G282" t="str">
            <v>A.2</v>
          </cell>
          <cell r="H282">
            <v>287.97000000000003</v>
          </cell>
          <cell r="I282" t="str">
            <v>Sim</v>
          </cell>
          <cell r="J282" t="str">
            <v>Sim</v>
          </cell>
          <cell r="K282" t="str">
            <v>Não</v>
          </cell>
          <cell r="L282" t="str">
            <v>Não</v>
          </cell>
        </row>
        <row r="283">
          <cell r="A283" t="str">
            <v>CT1</v>
          </cell>
          <cell r="E283" t="str">
            <v xml:space="preserve">INSTITUTO DE MATEMÁTICA - IM </v>
          </cell>
          <cell r="G283" t="str">
            <v>A.1</v>
          </cell>
          <cell r="H283">
            <v>15.12</v>
          </cell>
          <cell r="I283" t="str">
            <v>Sim</v>
          </cell>
          <cell r="J283" t="str">
            <v>Sim</v>
          </cell>
          <cell r="K283" t="str">
            <v>Sim</v>
          </cell>
          <cell r="L283" t="str">
            <v>Não</v>
          </cell>
        </row>
        <row r="284">
          <cell r="A284" t="str">
            <v>CT1</v>
          </cell>
          <cell r="E284" t="str">
            <v xml:space="preserve">INSTITUTO DE MATEMÁTICA - IM </v>
          </cell>
          <cell r="G284" t="str">
            <v>A.1</v>
          </cell>
          <cell r="H284">
            <v>28.48</v>
          </cell>
          <cell r="I284" t="str">
            <v>Sim</v>
          </cell>
          <cell r="J284" t="str">
            <v>Sim</v>
          </cell>
          <cell r="K284" t="str">
            <v>Sim</v>
          </cell>
          <cell r="L284" t="str">
            <v>Não</v>
          </cell>
        </row>
        <row r="285">
          <cell r="A285" t="str">
            <v>CT1</v>
          </cell>
          <cell r="E285" t="str">
            <v xml:space="preserve">INSTITUTO DE MATEMÁTICA - IM </v>
          </cell>
          <cell r="G285" t="str">
            <v>A.1</v>
          </cell>
          <cell r="H285">
            <v>173.45999999999998</v>
          </cell>
          <cell r="I285" t="str">
            <v>Sim</v>
          </cell>
          <cell r="J285" t="str">
            <v>Sim</v>
          </cell>
          <cell r="K285" t="str">
            <v>Sim</v>
          </cell>
          <cell r="L285" t="str">
            <v>Não</v>
          </cell>
        </row>
        <row r="286">
          <cell r="A286" t="str">
            <v>CT1</v>
          </cell>
          <cell r="E286" t="str">
            <v xml:space="preserve">INSTITUTO DE MATEMÁTICA - IM </v>
          </cell>
          <cell r="G286" t="str">
            <v>A.1</v>
          </cell>
          <cell r="H286">
            <v>32.9</v>
          </cell>
          <cell r="I286" t="str">
            <v>Sim</v>
          </cell>
          <cell r="J286" t="str">
            <v>Sim</v>
          </cell>
          <cell r="K286" t="str">
            <v>Sim</v>
          </cell>
          <cell r="L286" t="str">
            <v>Não</v>
          </cell>
        </row>
        <row r="287">
          <cell r="A287" t="str">
            <v>CT1</v>
          </cell>
          <cell r="E287" t="str">
            <v xml:space="preserve">INSTITUTO DE MATEMÁTICA - IM </v>
          </cell>
          <cell r="G287" t="str">
            <v>A.1</v>
          </cell>
          <cell r="H287">
            <v>69.819999999999993</v>
          </cell>
          <cell r="I287" t="str">
            <v>Sim</v>
          </cell>
          <cell r="J287" t="str">
            <v>Sim</v>
          </cell>
          <cell r="K287" t="str">
            <v>Sim</v>
          </cell>
          <cell r="L287" t="str">
            <v>Não</v>
          </cell>
        </row>
        <row r="288">
          <cell r="A288" t="str">
            <v>CT1</v>
          </cell>
          <cell r="E288" t="str">
            <v>DECANIA DO CT</v>
          </cell>
          <cell r="G288" t="str">
            <v>A.6</v>
          </cell>
          <cell r="H288">
            <v>32.9</v>
          </cell>
          <cell r="I288" t="str">
            <v>Sim</v>
          </cell>
          <cell r="J288" t="str">
            <v>Sim</v>
          </cell>
          <cell r="K288" t="str">
            <v>Sim</v>
          </cell>
          <cell r="L288" t="str">
            <v>Não</v>
          </cell>
        </row>
        <row r="289">
          <cell r="A289" t="str">
            <v>CT1</v>
          </cell>
          <cell r="E289" t="str">
            <v xml:space="preserve">INSTITUTO DE MATEMÁTICA - IM </v>
          </cell>
          <cell r="G289" t="str">
            <v>A.1</v>
          </cell>
          <cell r="H289">
            <v>36.119999999999997</v>
          </cell>
          <cell r="I289" t="str">
            <v>Sim</v>
          </cell>
          <cell r="J289" t="str">
            <v>Sim</v>
          </cell>
          <cell r="K289" t="str">
            <v>Sim</v>
          </cell>
          <cell r="L289" t="str">
            <v>Não</v>
          </cell>
        </row>
        <row r="290">
          <cell r="A290" t="str">
            <v>CT1</v>
          </cell>
          <cell r="E290" t="str">
            <v>DECANIA DO CT</v>
          </cell>
          <cell r="G290" t="str">
            <v>A.6</v>
          </cell>
          <cell r="H290">
            <v>22.4</v>
          </cell>
          <cell r="I290" t="str">
            <v>Sim</v>
          </cell>
          <cell r="J290" t="str">
            <v>Sim</v>
          </cell>
          <cell r="K290" t="str">
            <v>Sim</v>
          </cell>
          <cell r="L290" t="str">
            <v>Não</v>
          </cell>
        </row>
        <row r="291">
          <cell r="A291" t="str">
            <v>CT1</v>
          </cell>
          <cell r="E291" t="str">
            <v xml:space="preserve">INSTITUTO DE MATEMÁTICA - IM </v>
          </cell>
          <cell r="G291" t="str">
            <v>A.1</v>
          </cell>
          <cell r="H291">
            <v>60.25</v>
          </cell>
          <cell r="I291" t="str">
            <v>Sim</v>
          </cell>
          <cell r="J291" t="str">
            <v>Sim</v>
          </cell>
          <cell r="K291" t="str">
            <v>Sim</v>
          </cell>
          <cell r="L291" t="str">
            <v>Não</v>
          </cell>
        </row>
        <row r="292">
          <cell r="A292" t="str">
            <v>CT1</v>
          </cell>
          <cell r="E292" t="str">
            <v xml:space="preserve">INSTITUTO DE MATEMÁTICA - IM </v>
          </cell>
          <cell r="G292" t="str">
            <v>A.1</v>
          </cell>
          <cell r="H292">
            <v>61.599999999999994</v>
          </cell>
          <cell r="I292" t="str">
            <v>Sim</v>
          </cell>
          <cell r="J292" t="str">
            <v>Sim</v>
          </cell>
          <cell r="K292" t="str">
            <v>Sim</v>
          </cell>
          <cell r="L292" t="str">
            <v>Não</v>
          </cell>
        </row>
        <row r="293">
          <cell r="A293" t="str">
            <v>CT1</v>
          </cell>
          <cell r="E293" t="str">
            <v xml:space="preserve">INSTITUTO DE MATEMÁTICA - IM </v>
          </cell>
          <cell r="G293" t="str">
            <v>A.4</v>
          </cell>
          <cell r="H293">
            <v>24.93</v>
          </cell>
          <cell r="I293" t="str">
            <v>Sim</v>
          </cell>
          <cell r="J293" t="str">
            <v>Sim</v>
          </cell>
          <cell r="K293" t="str">
            <v>Sim</v>
          </cell>
          <cell r="L293" t="str">
            <v>Não</v>
          </cell>
        </row>
        <row r="294">
          <cell r="A294" t="str">
            <v>CT1</v>
          </cell>
          <cell r="E294" t="str">
            <v xml:space="preserve">INSTITUTO DE MATEMÁTICA - IM </v>
          </cell>
          <cell r="G294" t="str">
            <v>A.1</v>
          </cell>
          <cell r="H294">
            <v>60.33</v>
          </cell>
          <cell r="I294" t="str">
            <v>Sim</v>
          </cell>
          <cell r="J294" t="str">
            <v>Sim</v>
          </cell>
          <cell r="K294" t="str">
            <v>Sim</v>
          </cell>
          <cell r="L294" t="str">
            <v>Não</v>
          </cell>
        </row>
        <row r="295">
          <cell r="A295" t="str">
            <v>CT1</v>
          </cell>
          <cell r="E295" t="str">
            <v xml:space="preserve">INSTITUTO DE MATEMÁTICA - IM </v>
          </cell>
          <cell r="G295" t="str">
            <v>A.1</v>
          </cell>
          <cell r="H295">
            <v>60.97</v>
          </cell>
          <cell r="I295" t="str">
            <v>Sim</v>
          </cell>
          <cell r="J295" t="str">
            <v>Sim</v>
          </cell>
          <cell r="K295" t="str">
            <v>Sim</v>
          </cell>
          <cell r="L295" t="str">
            <v>Não</v>
          </cell>
        </row>
        <row r="296">
          <cell r="A296" t="str">
            <v>CT1</v>
          </cell>
          <cell r="E296" t="str">
            <v xml:space="preserve">INSTITUTO DE MATEMÁTICA - IM </v>
          </cell>
          <cell r="G296" t="str">
            <v>A.1</v>
          </cell>
          <cell r="H296">
            <v>60.33</v>
          </cell>
          <cell r="I296" t="str">
            <v>Sim</v>
          </cell>
          <cell r="J296" t="str">
            <v>Sim</v>
          </cell>
          <cell r="K296" t="str">
            <v>Sim</v>
          </cell>
          <cell r="L296" t="str">
            <v>Não</v>
          </cell>
        </row>
        <row r="297">
          <cell r="A297" t="str">
            <v>CT1</v>
          </cell>
          <cell r="E297" t="str">
            <v xml:space="preserve">INSTITUTO DE MATEMÁTICA - IM </v>
          </cell>
          <cell r="G297" t="str">
            <v>A.1</v>
          </cell>
          <cell r="H297">
            <v>61.68</v>
          </cell>
          <cell r="I297" t="str">
            <v>Sim</v>
          </cell>
          <cell r="J297" t="str">
            <v>Sim</v>
          </cell>
          <cell r="K297" t="str">
            <v>Sim</v>
          </cell>
          <cell r="L297" t="str">
            <v>Não</v>
          </cell>
        </row>
        <row r="298">
          <cell r="A298" t="str">
            <v>CT1</v>
          </cell>
          <cell r="E298" t="str">
            <v xml:space="preserve">INSTITUTO DE MATEMÁTICA - IM </v>
          </cell>
          <cell r="G298" t="str">
            <v>A.1</v>
          </cell>
          <cell r="H298">
            <v>60.99</v>
          </cell>
          <cell r="I298" t="str">
            <v>Sim</v>
          </cell>
          <cell r="J298" t="str">
            <v>Sim</v>
          </cell>
          <cell r="K298" t="str">
            <v>Sim</v>
          </cell>
          <cell r="L298" t="str">
            <v>Não</v>
          </cell>
        </row>
        <row r="299">
          <cell r="A299" t="str">
            <v>CT1</v>
          </cell>
          <cell r="E299" t="str">
            <v xml:space="preserve">INSTITUTO DE MATEMÁTICA - IM </v>
          </cell>
          <cell r="G299" t="str">
            <v>A.1</v>
          </cell>
          <cell r="H299">
            <v>60.51</v>
          </cell>
          <cell r="I299" t="str">
            <v>Sim</v>
          </cell>
          <cell r="J299" t="str">
            <v>Sim</v>
          </cell>
          <cell r="K299" t="str">
            <v>Sim</v>
          </cell>
          <cell r="L299" t="str">
            <v>Não</v>
          </cell>
        </row>
        <row r="300">
          <cell r="A300" t="str">
            <v>CT1</v>
          </cell>
          <cell r="E300" t="str">
            <v xml:space="preserve">INSTITUTO DE MATEMÁTICA - IM </v>
          </cell>
          <cell r="G300" t="str">
            <v>A.1</v>
          </cell>
          <cell r="H300">
            <v>42.08</v>
          </cell>
          <cell r="I300" t="str">
            <v>Sim</v>
          </cell>
          <cell r="J300" t="str">
            <v>Sim</v>
          </cell>
          <cell r="K300" t="str">
            <v>Sim</v>
          </cell>
          <cell r="L300" t="str">
            <v>Não</v>
          </cell>
        </row>
        <row r="301">
          <cell r="A301" t="str">
            <v>CT1</v>
          </cell>
          <cell r="E301" t="str">
            <v xml:space="preserve">INSTITUTO DE MATEMÁTICA - IM </v>
          </cell>
          <cell r="G301" t="str">
            <v>A.1</v>
          </cell>
          <cell r="H301">
            <v>56.88</v>
          </cell>
          <cell r="I301" t="str">
            <v>Sim</v>
          </cell>
          <cell r="J301" t="str">
            <v>Sim</v>
          </cell>
          <cell r="K301" t="str">
            <v>Sim</v>
          </cell>
          <cell r="L301" t="str">
            <v>Não</v>
          </cell>
        </row>
        <row r="302">
          <cell r="A302" t="str">
            <v>CT1</v>
          </cell>
          <cell r="E302" t="str">
            <v xml:space="preserve">INSTITUTO DE MATEMÁTICA - IM </v>
          </cell>
          <cell r="G302" t="str">
            <v>A.1</v>
          </cell>
          <cell r="H302">
            <v>26.34</v>
          </cell>
          <cell r="I302" t="str">
            <v>Sim</v>
          </cell>
          <cell r="J302" t="str">
            <v>Sim</v>
          </cell>
          <cell r="K302" t="str">
            <v>Sim</v>
          </cell>
          <cell r="L302" t="str">
            <v>Não</v>
          </cell>
        </row>
        <row r="303">
          <cell r="A303" t="str">
            <v>CT1</v>
          </cell>
          <cell r="E303" t="str">
            <v xml:space="preserve">INSTITUTO DE MATEMÁTICA - IM </v>
          </cell>
          <cell r="G303" t="str">
            <v>A.1</v>
          </cell>
          <cell r="H303">
            <v>68.680000000000007</v>
          </cell>
          <cell r="I303" t="str">
            <v>Sim</v>
          </cell>
          <cell r="J303" t="str">
            <v>Sim</v>
          </cell>
          <cell r="K303" t="str">
            <v>Sim</v>
          </cell>
          <cell r="L303" t="str">
            <v>Não</v>
          </cell>
        </row>
        <row r="304">
          <cell r="A304" t="str">
            <v>CT1</v>
          </cell>
          <cell r="E304" t="str">
            <v xml:space="preserve">INSTITUTO DE MATEMÁTICA - IM </v>
          </cell>
          <cell r="G304" t="str">
            <v>A.1</v>
          </cell>
          <cell r="H304">
            <v>63.76</v>
          </cell>
          <cell r="I304" t="str">
            <v>Sim</v>
          </cell>
          <cell r="J304" t="str">
            <v>Sim</v>
          </cell>
          <cell r="K304" t="str">
            <v>Sim</v>
          </cell>
          <cell r="L304" t="str">
            <v>Não</v>
          </cell>
        </row>
        <row r="305">
          <cell r="A305" t="str">
            <v>CT1</v>
          </cell>
          <cell r="E305" t="str">
            <v xml:space="preserve">INSTITUTO DE MATEMÁTICA - IM </v>
          </cell>
          <cell r="G305" t="str">
            <v>A.1</v>
          </cell>
          <cell r="H305">
            <v>38.15</v>
          </cell>
          <cell r="I305" t="str">
            <v>Sim</v>
          </cell>
          <cell r="J305" t="str">
            <v>Sim</v>
          </cell>
          <cell r="K305" t="str">
            <v>Sim</v>
          </cell>
          <cell r="L305" t="str">
            <v>Não</v>
          </cell>
        </row>
        <row r="306">
          <cell r="A306" t="str">
            <v>CT1</v>
          </cell>
          <cell r="E306" t="str">
            <v xml:space="preserve">INSTITUTO DE MATEMÁTICA - IM </v>
          </cell>
          <cell r="G306" t="str">
            <v>A.1</v>
          </cell>
          <cell r="H306">
            <v>70.52</v>
          </cell>
          <cell r="I306" t="str">
            <v>Sim</v>
          </cell>
          <cell r="J306" t="str">
            <v>Sim</v>
          </cell>
          <cell r="K306" t="str">
            <v>Sim</v>
          </cell>
          <cell r="L306" t="str">
            <v>Não</v>
          </cell>
        </row>
        <row r="307">
          <cell r="A307" t="str">
            <v>CT1</v>
          </cell>
          <cell r="E307" t="str">
            <v xml:space="preserve">INSTITUTO DE MATEMÁTICA - IM </v>
          </cell>
          <cell r="G307" t="str">
            <v>A.1</v>
          </cell>
          <cell r="H307">
            <v>65.12</v>
          </cell>
          <cell r="I307" t="str">
            <v>Sim</v>
          </cell>
          <cell r="J307" t="str">
            <v>Sim</v>
          </cell>
          <cell r="K307" t="str">
            <v>Sim</v>
          </cell>
          <cell r="L307" t="str">
            <v>Não</v>
          </cell>
        </row>
        <row r="308">
          <cell r="A308" t="str">
            <v>CT1</v>
          </cell>
          <cell r="E308" t="str">
            <v xml:space="preserve">INSTITUTO DE MATEMÁTICA - IM </v>
          </cell>
          <cell r="G308" t="str">
            <v>A.5</v>
          </cell>
          <cell r="H308">
            <v>4.95</v>
          </cell>
          <cell r="I308" t="str">
            <v>Sim</v>
          </cell>
          <cell r="J308" t="str">
            <v>Sim</v>
          </cell>
          <cell r="K308" t="str">
            <v>Sim</v>
          </cell>
          <cell r="L308" t="str">
            <v>Não</v>
          </cell>
        </row>
        <row r="309">
          <cell r="A309" t="str">
            <v>CT1</v>
          </cell>
          <cell r="E309" t="str">
            <v xml:space="preserve">INSTITUTO DE MATEMÁTICA - IM </v>
          </cell>
          <cell r="G309" t="str">
            <v>A.1</v>
          </cell>
          <cell r="H309">
            <v>14.72</v>
          </cell>
          <cell r="I309" t="str">
            <v>Sim</v>
          </cell>
          <cell r="J309" t="str">
            <v>Sim</v>
          </cell>
          <cell r="K309" t="str">
            <v>Sim</v>
          </cell>
          <cell r="L309" t="str">
            <v>Não</v>
          </cell>
        </row>
        <row r="310">
          <cell r="A310" t="str">
            <v>CT1</v>
          </cell>
          <cell r="E310" t="str">
            <v xml:space="preserve">INSTITUTO DE MATEMÁTICA - IM </v>
          </cell>
          <cell r="G310" t="str">
            <v>A.1</v>
          </cell>
          <cell r="H310">
            <v>7.95</v>
          </cell>
          <cell r="I310" t="str">
            <v>Sim</v>
          </cell>
          <cell r="J310" t="str">
            <v>Sim</v>
          </cell>
          <cell r="K310" t="str">
            <v>Sim</v>
          </cell>
          <cell r="L310" t="str">
            <v>Não</v>
          </cell>
        </row>
        <row r="311">
          <cell r="A311" t="str">
            <v>CT2</v>
          </cell>
          <cell r="E311" t="str">
            <v>COPPE</v>
          </cell>
          <cell r="G311" t="str">
            <v>A.1</v>
          </cell>
          <cell r="H311">
            <v>1359.3500000000001</v>
          </cell>
          <cell r="I311" t="str">
            <v>Não</v>
          </cell>
          <cell r="J311" t="str">
            <v>Sim</v>
          </cell>
          <cell r="K311" t="str">
            <v>Não</v>
          </cell>
          <cell r="L311" t="str">
            <v>Não</v>
          </cell>
        </row>
        <row r="312">
          <cell r="A312" t="str">
            <v>CT2</v>
          </cell>
          <cell r="E312" t="str">
            <v>COPPE</v>
          </cell>
          <cell r="G312" t="str">
            <v>A.2</v>
          </cell>
          <cell r="H312">
            <v>296.47000000000003</v>
          </cell>
          <cell r="I312" t="str">
            <v>Não</v>
          </cell>
          <cell r="J312" t="str">
            <v>Sim</v>
          </cell>
          <cell r="K312" t="str">
            <v>Não</v>
          </cell>
          <cell r="L312" t="str">
            <v>Não</v>
          </cell>
        </row>
        <row r="313">
          <cell r="A313" t="str">
            <v>CT2</v>
          </cell>
          <cell r="G313" t="str">
            <v>A.6</v>
          </cell>
          <cell r="H313">
            <v>88.19</v>
          </cell>
          <cell r="I313" t="str">
            <v>Não</v>
          </cell>
          <cell r="J313" t="str">
            <v>Sim</v>
          </cell>
          <cell r="K313" t="str">
            <v>Não</v>
          </cell>
          <cell r="L313" t="str">
            <v>Não</v>
          </cell>
        </row>
        <row r="314">
          <cell r="A314" t="str">
            <v>CT2</v>
          </cell>
          <cell r="E314" t="str">
            <v>COPPE</v>
          </cell>
          <cell r="G314" t="str">
            <v>A.1</v>
          </cell>
          <cell r="H314">
            <v>329.63</v>
          </cell>
          <cell r="I314" t="str">
            <v>Sim</v>
          </cell>
          <cell r="J314" t="str">
            <v>Sim</v>
          </cell>
          <cell r="K314" t="str">
            <v>Não</v>
          </cell>
          <cell r="L314" t="str">
            <v>Não</v>
          </cell>
        </row>
        <row r="315">
          <cell r="A315" t="str">
            <v>CT2</v>
          </cell>
          <cell r="G315" t="str">
            <v>A.6</v>
          </cell>
          <cell r="H315">
            <v>53.68</v>
          </cell>
          <cell r="I315" t="str">
            <v>Sim</v>
          </cell>
          <cell r="J315" t="str">
            <v>Sim</v>
          </cell>
          <cell r="K315" t="str">
            <v>Não</v>
          </cell>
          <cell r="L315" t="str">
            <v>Não</v>
          </cell>
        </row>
        <row r="316">
          <cell r="A316" t="str">
            <v>CT2</v>
          </cell>
          <cell r="E316" t="str">
            <v>COPPE</v>
          </cell>
          <cell r="G316" t="str">
            <v>A.2</v>
          </cell>
          <cell r="H316">
            <v>435.32000000000005</v>
          </cell>
          <cell r="I316" t="str">
            <v>Sim</v>
          </cell>
          <cell r="J316" t="str">
            <v>Sim</v>
          </cell>
          <cell r="K316" t="str">
            <v>Não</v>
          </cell>
          <cell r="L316" t="str">
            <v>Não</v>
          </cell>
        </row>
        <row r="317">
          <cell r="A317" t="str">
            <v>CT2</v>
          </cell>
          <cell r="E317" t="str">
            <v>COPPE</v>
          </cell>
          <cell r="G317" t="str">
            <v>A.4</v>
          </cell>
          <cell r="H317">
            <v>520</v>
          </cell>
          <cell r="I317" t="str">
            <v>Sim</v>
          </cell>
          <cell r="J317" t="str">
            <v>Sim</v>
          </cell>
          <cell r="K317" t="str">
            <v>Não</v>
          </cell>
          <cell r="L317" t="str">
            <v>Não</v>
          </cell>
        </row>
        <row r="318">
          <cell r="A318" t="str">
            <v>CT2</v>
          </cell>
          <cell r="G318" t="str">
            <v>A.6</v>
          </cell>
          <cell r="H318">
            <v>10.87</v>
          </cell>
          <cell r="I318" t="str">
            <v>Sim</v>
          </cell>
          <cell r="J318" t="str">
            <v>Sim</v>
          </cell>
          <cell r="K318" t="str">
            <v>Não</v>
          </cell>
          <cell r="L318" t="str">
            <v>Não</v>
          </cell>
        </row>
        <row r="319">
          <cell r="A319" t="str">
            <v>CT2</v>
          </cell>
          <cell r="E319" t="str">
            <v>COPPE</v>
          </cell>
          <cell r="G319" t="str">
            <v>A.1</v>
          </cell>
          <cell r="H319">
            <v>890</v>
          </cell>
          <cell r="I319" t="str">
            <v>Sim</v>
          </cell>
        </row>
        <row r="320">
          <cell r="A320" t="str">
            <v>CT2</v>
          </cell>
          <cell r="E320" t="str">
            <v>COPPE</v>
          </cell>
          <cell r="G320" t="str">
            <v>A.1</v>
          </cell>
          <cell r="H320">
            <v>3960</v>
          </cell>
          <cell r="I320" t="str">
            <v>Sim</v>
          </cell>
          <cell r="J320" t="str">
            <v>Sim</v>
          </cell>
          <cell r="K320" t="str">
            <v>Não</v>
          </cell>
          <cell r="L320" t="str">
            <v>Não</v>
          </cell>
        </row>
        <row r="321">
          <cell r="A321" t="str">
            <v>CT1</v>
          </cell>
          <cell r="E321" t="str">
            <v>COPPE</v>
          </cell>
          <cell r="G321" t="str">
            <v>A.1</v>
          </cell>
          <cell r="H321">
            <v>23.02</v>
          </cell>
          <cell r="I321" t="str">
            <v>Sim</v>
          </cell>
          <cell r="J321" t="str">
            <v>Sim</v>
          </cell>
          <cell r="K321" t="str">
            <v>Não</v>
          </cell>
          <cell r="L321" t="str">
            <v>Não</v>
          </cell>
        </row>
        <row r="322">
          <cell r="A322" t="str">
            <v>CT1</v>
          </cell>
          <cell r="E322" t="str">
            <v>COPPE</v>
          </cell>
          <cell r="G322" t="str">
            <v>A.1</v>
          </cell>
          <cell r="H322">
            <v>69.900000000000006</v>
          </cell>
          <cell r="I322" t="str">
            <v>Sim</v>
          </cell>
          <cell r="J322" t="str">
            <v>Sim</v>
          </cell>
          <cell r="K322" t="str">
            <v>Não</v>
          </cell>
          <cell r="L322" t="str">
            <v>Não</v>
          </cell>
        </row>
        <row r="323">
          <cell r="A323" t="str">
            <v>CT1</v>
          </cell>
          <cell r="E323" t="str">
            <v>COPPE</v>
          </cell>
          <cell r="G323" t="str">
            <v>A.1</v>
          </cell>
          <cell r="H323">
            <v>64.16</v>
          </cell>
          <cell r="I323" t="str">
            <v>Sim</v>
          </cell>
          <cell r="J323" t="str">
            <v>Sim</v>
          </cell>
          <cell r="K323" t="str">
            <v>Não</v>
          </cell>
          <cell r="L323" t="str">
            <v>Não</v>
          </cell>
        </row>
        <row r="324">
          <cell r="A324" t="str">
            <v>CT1</v>
          </cell>
          <cell r="E324" t="str">
            <v>COPPE</v>
          </cell>
          <cell r="G324" t="str">
            <v>A.1</v>
          </cell>
          <cell r="H324">
            <v>21.79</v>
          </cell>
          <cell r="I324" t="str">
            <v>Sim</v>
          </cell>
          <cell r="J324" t="str">
            <v>Sim</v>
          </cell>
          <cell r="K324" t="str">
            <v>Não</v>
          </cell>
          <cell r="L324" t="str">
            <v>Não</v>
          </cell>
        </row>
        <row r="325">
          <cell r="A325" t="str">
            <v>CT1</v>
          </cell>
          <cell r="E325" t="str">
            <v>COPPE</v>
          </cell>
          <cell r="G325" t="str">
            <v>A.1</v>
          </cell>
          <cell r="H325">
            <v>93.89</v>
          </cell>
          <cell r="I325" t="str">
            <v>Sim</v>
          </cell>
          <cell r="J325" t="str">
            <v>Sim</v>
          </cell>
          <cell r="K325" t="str">
            <v>Não</v>
          </cell>
          <cell r="L325" t="str">
            <v>Não</v>
          </cell>
        </row>
        <row r="326">
          <cell r="A326" t="str">
            <v>CT1</v>
          </cell>
          <cell r="E326" t="str">
            <v>COPPE</v>
          </cell>
          <cell r="G326" t="str">
            <v>A.1</v>
          </cell>
          <cell r="H326">
            <v>34.01</v>
          </cell>
          <cell r="I326" t="str">
            <v>Sim</v>
          </cell>
          <cell r="J326" t="str">
            <v>Sim</v>
          </cell>
          <cell r="K326" t="str">
            <v>Não</v>
          </cell>
          <cell r="L326" t="str">
            <v>Não</v>
          </cell>
        </row>
        <row r="327">
          <cell r="A327" t="str">
            <v>CT1</v>
          </cell>
          <cell r="E327" t="str">
            <v>COPPE</v>
          </cell>
          <cell r="G327" t="str">
            <v>A.5</v>
          </cell>
          <cell r="H327">
            <v>5.77</v>
          </cell>
          <cell r="I327" t="str">
            <v>Sim</v>
          </cell>
          <cell r="J327" t="str">
            <v>Sim</v>
          </cell>
          <cell r="K327" t="str">
            <v>Não</v>
          </cell>
          <cell r="L327" t="str">
            <v>Não</v>
          </cell>
        </row>
        <row r="328">
          <cell r="A328" t="str">
            <v>CT1</v>
          </cell>
          <cell r="E328" t="str">
            <v>DECANIA DO CT</v>
          </cell>
          <cell r="G328" t="str">
            <v>A.6</v>
          </cell>
          <cell r="H328">
            <v>10.39</v>
          </cell>
          <cell r="I328" t="str">
            <v>Sim</v>
          </cell>
          <cell r="J328" t="str">
            <v>Sim</v>
          </cell>
          <cell r="K328" t="str">
            <v>Não</v>
          </cell>
          <cell r="L328" t="str">
            <v>Não</v>
          </cell>
        </row>
        <row r="329">
          <cell r="A329" t="str">
            <v>CT1</v>
          </cell>
          <cell r="E329" t="str">
            <v>DECANIA DO CT</v>
          </cell>
          <cell r="G329" t="str">
            <v>A.6</v>
          </cell>
          <cell r="H329">
            <v>29.919999999999998</v>
          </cell>
          <cell r="I329" t="str">
            <v>Sim</v>
          </cell>
          <cell r="J329" t="str">
            <v>Sim</v>
          </cell>
          <cell r="K329" t="str">
            <v>Não</v>
          </cell>
          <cell r="L329" t="str">
            <v>Não</v>
          </cell>
        </row>
        <row r="330">
          <cell r="A330" t="str">
            <v>CT1</v>
          </cell>
          <cell r="E330" t="str">
            <v>COPPE</v>
          </cell>
          <cell r="G330" t="str">
            <v>A.1</v>
          </cell>
          <cell r="H330">
            <v>28.71</v>
          </cell>
          <cell r="I330" t="str">
            <v>Sim</v>
          </cell>
          <cell r="J330" t="str">
            <v>Sim</v>
          </cell>
          <cell r="K330" t="str">
            <v>Não</v>
          </cell>
          <cell r="L330" t="str">
            <v>Não</v>
          </cell>
        </row>
        <row r="331">
          <cell r="A331" t="str">
            <v>CT1</v>
          </cell>
          <cell r="E331" t="str">
            <v>COPPE</v>
          </cell>
          <cell r="G331" t="str">
            <v>A.1</v>
          </cell>
          <cell r="H331">
            <v>77.64</v>
          </cell>
          <cell r="I331" t="str">
            <v>Sim</v>
          </cell>
          <cell r="J331" t="str">
            <v>Sim</v>
          </cell>
          <cell r="K331" t="str">
            <v>Não</v>
          </cell>
          <cell r="L331" t="str">
            <v>Não</v>
          </cell>
        </row>
        <row r="332">
          <cell r="A332" t="str">
            <v>CT1</v>
          </cell>
          <cell r="E332" t="str">
            <v>COPPE</v>
          </cell>
          <cell r="G332" t="str">
            <v>A.1</v>
          </cell>
          <cell r="H332">
            <v>19.54</v>
          </cell>
          <cell r="I332" t="str">
            <v>Sim</v>
          </cell>
          <cell r="J332" t="str">
            <v>Sim</v>
          </cell>
          <cell r="K332" t="str">
            <v>Não</v>
          </cell>
          <cell r="L332" t="str">
            <v>Não</v>
          </cell>
        </row>
        <row r="333">
          <cell r="A333" t="str">
            <v>CT1</v>
          </cell>
          <cell r="E333" t="str">
            <v>COPPE</v>
          </cell>
          <cell r="G333" t="str">
            <v>A.1</v>
          </cell>
          <cell r="H333">
            <v>38.979999999999997</v>
          </cell>
          <cell r="I333" t="str">
            <v>Sim</v>
          </cell>
          <cell r="J333" t="str">
            <v>Sim</v>
          </cell>
          <cell r="K333" t="str">
            <v>Não</v>
          </cell>
          <cell r="L333" t="str">
            <v>Não</v>
          </cell>
        </row>
        <row r="334">
          <cell r="A334" t="str">
            <v>CT1</v>
          </cell>
          <cell r="E334" t="str">
            <v>COPPE</v>
          </cell>
          <cell r="G334" t="str">
            <v>A.1</v>
          </cell>
          <cell r="H334">
            <v>72.989999999999995</v>
          </cell>
          <cell r="I334" t="str">
            <v>Sim</v>
          </cell>
          <cell r="J334" t="str">
            <v>Sim</v>
          </cell>
          <cell r="K334" t="str">
            <v>Não</v>
          </cell>
          <cell r="L334" t="str">
            <v>Não</v>
          </cell>
        </row>
        <row r="335">
          <cell r="A335" t="str">
            <v>CT1</v>
          </cell>
          <cell r="E335" t="str">
            <v xml:space="preserve">INSTITUTO DE MATEMÁTICA - IM </v>
          </cell>
          <cell r="G335" t="str">
            <v>A.2</v>
          </cell>
          <cell r="H335">
            <v>411.56000000000006</v>
          </cell>
          <cell r="I335" t="str">
            <v>Sim</v>
          </cell>
          <cell r="J335" t="str">
            <v>Sim</v>
          </cell>
          <cell r="K335" t="str">
            <v>Sim</v>
          </cell>
          <cell r="L335" t="str">
            <v>Não</v>
          </cell>
        </row>
        <row r="336">
          <cell r="A336" t="str">
            <v>CT1</v>
          </cell>
          <cell r="E336" t="str">
            <v>COPPE</v>
          </cell>
          <cell r="G336" t="str">
            <v>A.1</v>
          </cell>
          <cell r="H336">
            <v>58.27</v>
          </cell>
          <cell r="I336" t="str">
            <v>Sim</v>
          </cell>
          <cell r="J336" t="str">
            <v>Sim</v>
          </cell>
          <cell r="K336" t="str">
            <v>Não</v>
          </cell>
          <cell r="L336" t="str">
            <v>Não</v>
          </cell>
        </row>
        <row r="337">
          <cell r="A337" t="str">
            <v>CT1</v>
          </cell>
          <cell r="E337" t="str">
            <v>COPPE</v>
          </cell>
          <cell r="G337" t="str">
            <v>A.1</v>
          </cell>
          <cell r="H337">
            <v>56.07</v>
          </cell>
          <cell r="I337" t="str">
            <v>Sim</v>
          </cell>
          <cell r="J337" t="str">
            <v>Sim</v>
          </cell>
          <cell r="K337" t="str">
            <v>Não</v>
          </cell>
          <cell r="L337" t="str">
            <v>Não</v>
          </cell>
        </row>
        <row r="338">
          <cell r="A338" t="str">
            <v>CT1</v>
          </cell>
          <cell r="E338" t="str">
            <v>COPPE</v>
          </cell>
          <cell r="G338" t="str">
            <v>A.1</v>
          </cell>
          <cell r="H338">
            <v>118.49</v>
          </cell>
          <cell r="I338" t="str">
            <v>Sim</v>
          </cell>
          <cell r="J338" t="str">
            <v>Sim</v>
          </cell>
          <cell r="K338" t="str">
            <v>Não</v>
          </cell>
          <cell r="L338" t="str">
            <v>Não</v>
          </cell>
        </row>
        <row r="339">
          <cell r="A339" t="str">
            <v>CT1</v>
          </cell>
          <cell r="E339" t="str">
            <v>COPPE</v>
          </cell>
          <cell r="G339" t="str">
            <v>A.1</v>
          </cell>
          <cell r="H339">
            <v>38.25</v>
          </cell>
          <cell r="I339" t="str">
            <v>Sim</v>
          </cell>
          <cell r="J339" t="str">
            <v>Sim</v>
          </cell>
          <cell r="K339" t="str">
            <v>Não</v>
          </cell>
          <cell r="L339" t="str">
            <v>Não</v>
          </cell>
        </row>
        <row r="340">
          <cell r="A340" t="str">
            <v>CT1</v>
          </cell>
          <cell r="E340" t="str">
            <v>COPPE</v>
          </cell>
          <cell r="G340" t="str">
            <v>A.1</v>
          </cell>
          <cell r="H340">
            <v>80.78</v>
          </cell>
          <cell r="I340" t="str">
            <v>Sim</v>
          </cell>
          <cell r="J340" t="str">
            <v>Sim</v>
          </cell>
          <cell r="K340" t="str">
            <v>Não</v>
          </cell>
          <cell r="L340" t="str">
            <v>Não</v>
          </cell>
        </row>
        <row r="341">
          <cell r="A341" t="str">
            <v>CT1</v>
          </cell>
          <cell r="E341" t="str">
            <v>COPPE</v>
          </cell>
          <cell r="G341" t="str">
            <v>A.1</v>
          </cell>
          <cell r="H341">
            <v>40.299999999999997</v>
          </cell>
          <cell r="I341" t="str">
            <v>Sim</v>
          </cell>
          <cell r="J341" t="str">
            <v>Sim</v>
          </cell>
          <cell r="K341" t="str">
            <v>Não</v>
          </cell>
          <cell r="L341" t="str">
            <v>Não</v>
          </cell>
        </row>
        <row r="342">
          <cell r="A342" t="str">
            <v>CT1</v>
          </cell>
          <cell r="E342" t="str">
            <v>COPPE</v>
          </cell>
          <cell r="G342" t="str">
            <v>A.1</v>
          </cell>
          <cell r="H342">
            <v>118.34</v>
          </cell>
          <cell r="I342" t="str">
            <v>Sim</v>
          </cell>
          <cell r="J342" t="str">
            <v>Sim</v>
          </cell>
          <cell r="K342" t="str">
            <v>Não</v>
          </cell>
          <cell r="L342" t="str">
            <v>Não</v>
          </cell>
        </row>
        <row r="343">
          <cell r="A343" t="str">
            <v>CT1</v>
          </cell>
          <cell r="E343" t="str">
            <v>COPPE</v>
          </cell>
          <cell r="G343" t="str">
            <v>A.1</v>
          </cell>
          <cell r="H343">
            <v>32.54</v>
          </cell>
          <cell r="I343" t="str">
            <v>Sim</v>
          </cell>
          <cell r="J343" t="str">
            <v>Sim</v>
          </cell>
          <cell r="K343" t="str">
            <v>Não</v>
          </cell>
          <cell r="L343" t="str">
            <v>Não</v>
          </cell>
        </row>
        <row r="344">
          <cell r="A344" t="str">
            <v>CT1</v>
          </cell>
          <cell r="E344" t="str">
            <v>COPPE</v>
          </cell>
          <cell r="G344" t="str">
            <v>A.1</v>
          </cell>
          <cell r="H344">
            <v>58.22</v>
          </cell>
          <cell r="I344" t="str">
            <v>Sim</v>
          </cell>
          <cell r="J344" t="str">
            <v>Sim</v>
          </cell>
          <cell r="K344" t="str">
            <v>Não</v>
          </cell>
          <cell r="L344" t="str">
            <v>Não</v>
          </cell>
        </row>
        <row r="345">
          <cell r="A345" t="str">
            <v>CT1</v>
          </cell>
          <cell r="E345" t="str">
            <v>COPPE</v>
          </cell>
          <cell r="G345" t="str">
            <v>A.1</v>
          </cell>
          <cell r="H345">
            <v>50.54</v>
          </cell>
          <cell r="I345" t="str">
            <v>Sim</v>
          </cell>
          <cell r="J345" t="str">
            <v>Sim</v>
          </cell>
          <cell r="K345" t="str">
            <v>Não</v>
          </cell>
          <cell r="L345" t="str">
            <v>Não</v>
          </cell>
        </row>
        <row r="346">
          <cell r="A346" t="str">
            <v>CT1</v>
          </cell>
          <cell r="E346" t="str">
            <v>COPPE</v>
          </cell>
          <cell r="G346" t="str">
            <v>A.1</v>
          </cell>
          <cell r="H346">
            <v>136.37</v>
          </cell>
          <cell r="I346" t="str">
            <v>Sim</v>
          </cell>
          <cell r="J346" t="str">
            <v>Sim</v>
          </cell>
          <cell r="K346" t="str">
            <v>Não</v>
          </cell>
          <cell r="L346" t="str">
            <v>Não</v>
          </cell>
        </row>
        <row r="347">
          <cell r="A347" t="str">
            <v>CT1</v>
          </cell>
          <cell r="E347" t="str">
            <v>COPPE</v>
          </cell>
          <cell r="G347" t="str">
            <v>A.1</v>
          </cell>
          <cell r="H347">
            <v>37.61</v>
          </cell>
          <cell r="I347" t="str">
            <v>Sim</v>
          </cell>
          <cell r="J347" t="str">
            <v>Sim</v>
          </cell>
          <cell r="K347" t="str">
            <v>Não</v>
          </cell>
          <cell r="L347" t="str">
            <v>Não</v>
          </cell>
        </row>
        <row r="348">
          <cell r="A348" t="str">
            <v>CT2</v>
          </cell>
          <cell r="E348" t="str">
            <v>INSTITUTO DE MACROMOLÉCULAS</v>
          </cell>
          <cell r="G348" t="str">
            <v>A.1</v>
          </cell>
          <cell r="H348">
            <v>119.25000000000001</v>
          </cell>
          <cell r="I348" t="str">
            <v>Sim</v>
          </cell>
          <cell r="J348" t="str">
            <v>Sim</v>
          </cell>
          <cell r="K348" t="str">
            <v>Não</v>
          </cell>
          <cell r="L348" t="str">
            <v>Não</v>
          </cell>
        </row>
        <row r="349">
          <cell r="A349" t="str">
            <v>CT2</v>
          </cell>
          <cell r="E349" t="str">
            <v>INSTITUTO DE MACROMOLÉCULAS</v>
          </cell>
          <cell r="G349" t="str">
            <v>A.2</v>
          </cell>
          <cell r="H349">
            <v>212.34</v>
          </cell>
          <cell r="I349" t="str">
            <v>Sim</v>
          </cell>
          <cell r="J349" t="str">
            <v>Sim</v>
          </cell>
          <cell r="K349" t="str">
            <v>Não</v>
          </cell>
          <cell r="L349" t="str">
            <v>Não</v>
          </cell>
        </row>
        <row r="350">
          <cell r="A350" t="str">
            <v>CT2</v>
          </cell>
          <cell r="E350" t="str">
            <v>INSTITUTO DE MACROMOLÉCULAS</v>
          </cell>
          <cell r="G350" t="str">
            <v>A.4</v>
          </cell>
          <cell r="H350">
            <v>290.44</v>
          </cell>
          <cell r="I350" t="str">
            <v>Sim</v>
          </cell>
          <cell r="J350" t="str">
            <v>Sim</v>
          </cell>
          <cell r="K350" t="str">
            <v>Não</v>
          </cell>
          <cell r="L350" t="str">
            <v>Não</v>
          </cell>
        </row>
        <row r="351">
          <cell r="A351" t="str">
            <v>CT2</v>
          </cell>
          <cell r="G351" t="str">
            <v>A.6</v>
          </cell>
          <cell r="H351">
            <v>37.040000000000006</v>
          </cell>
          <cell r="I351" t="str">
            <v>Sim</v>
          </cell>
          <cell r="J351" t="str">
            <v>Sim</v>
          </cell>
          <cell r="K351" t="str">
            <v>Não</v>
          </cell>
          <cell r="L351" t="str">
            <v>Não</v>
          </cell>
        </row>
        <row r="352">
          <cell r="A352" t="str">
            <v>CT2</v>
          </cell>
          <cell r="E352" t="str">
            <v>INSTITUTO DE MACROMOLÉCULAS</v>
          </cell>
          <cell r="G352" t="str">
            <v>A.1</v>
          </cell>
          <cell r="H352">
            <v>129.77000000000001</v>
          </cell>
          <cell r="I352" t="str">
            <v>Sim</v>
          </cell>
          <cell r="J352" t="str">
            <v>Sim</v>
          </cell>
          <cell r="K352" t="str">
            <v>Não</v>
          </cell>
          <cell r="L352" t="str">
            <v>Não</v>
          </cell>
        </row>
        <row r="353">
          <cell r="A353" t="str">
            <v>CT2</v>
          </cell>
          <cell r="E353" t="str">
            <v>INSTITUTO DE MACROMOLÉCULAS</v>
          </cell>
          <cell r="G353" t="str">
            <v>A.2</v>
          </cell>
          <cell r="H353">
            <v>170.01999999999998</v>
          </cell>
          <cell r="I353" t="str">
            <v>Sim</v>
          </cell>
          <cell r="J353" t="str">
            <v>Sim</v>
          </cell>
          <cell r="K353" t="str">
            <v>Não</v>
          </cell>
          <cell r="L353" t="str">
            <v>Não</v>
          </cell>
        </row>
        <row r="354">
          <cell r="A354" t="str">
            <v>CT2</v>
          </cell>
          <cell r="E354" t="str">
            <v>INSTITUTO DE MACROMOLÉCULAS</v>
          </cell>
          <cell r="G354" t="str">
            <v>A.4</v>
          </cell>
          <cell r="H354">
            <v>308.20000000000005</v>
          </cell>
          <cell r="I354" t="str">
            <v>Sim</v>
          </cell>
          <cell r="J354" t="str">
            <v>Sim</v>
          </cell>
          <cell r="K354" t="str">
            <v>Não</v>
          </cell>
          <cell r="L354" t="str">
            <v>Não</v>
          </cell>
        </row>
        <row r="355">
          <cell r="A355" t="str">
            <v>CT2</v>
          </cell>
          <cell r="G355" t="str">
            <v>A.6</v>
          </cell>
          <cell r="H355">
            <v>40.010000000000005</v>
          </cell>
          <cell r="I355" t="str">
            <v>Sim</v>
          </cell>
          <cell r="J355" t="str">
            <v>Sim</v>
          </cell>
          <cell r="K355" t="str">
            <v>Não</v>
          </cell>
          <cell r="L355" t="str">
            <v>Não</v>
          </cell>
        </row>
        <row r="356">
          <cell r="A356" t="str">
            <v>CT2</v>
          </cell>
          <cell r="E356" t="str">
            <v>INSTITUTO DE MACROMOLÉCULAS</v>
          </cell>
          <cell r="G356" t="str">
            <v>A.1</v>
          </cell>
          <cell r="H356">
            <v>139.69</v>
          </cell>
          <cell r="I356" t="str">
            <v>Sim</v>
          </cell>
          <cell r="J356" t="str">
            <v>Sim</v>
          </cell>
          <cell r="K356" t="str">
            <v>Não</v>
          </cell>
          <cell r="L356" t="str">
            <v>Não</v>
          </cell>
        </row>
        <row r="357">
          <cell r="A357" t="str">
            <v>CT2</v>
          </cell>
          <cell r="E357" t="str">
            <v>INSTITUTO DE MACROMOLÉCULAS</v>
          </cell>
          <cell r="G357" t="str">
            <v>A.2</v>
          </cell>
          <cell r="H357">
            <v>167</v>
          </cell>
          <cell r="I357" t="str">
            <v>Sim</v>
          </cell>
          <cell r="J357" t="str">
            <v>Sim</v>
          </cell>
          <cell r="K357" t="str">
            <v>Não</v>
          </cell>
          <cell r="L357" t="str">
            <v>Não</v>
          </cell>
        </row>
        <row r="358">
          <cell r="A358" t="str">
            <v>CT2</v>
          </cell>
          <cell r="E358" t="str">
            <v>INSTITUTO DE MACROMOLÉCULAS</v>
          </cell>
          <cell r="G358" t="str">
            <v>A.4</v>
          </cell>
          <cell r="H358">
            <v>302.79000000000002</v>
          </cell>
          <cell r="I358" t="str">
            <v>Sim</v>
          </cell>
          <cell r="J358" t="str">
            <v>Sim</v>
          </cell>
          <cell r="K358" t="str">
            <v>Não</v>
          </cell>
          <cell r="L358" t="str">
            <v>Não</v>
          </cell>
        </row>
        <row r="359">
          <cell r="A359" t="str">
            <v>CT2</v>
          </cell>
          <cell r="G359" t="str">
            <v>A.6</v>
          </cell>
          <cell r="H359">
            <v>37.070000000000007</v>
          </cell>
          <cell r="I359" t="str">
            <v>Sim</v>
          </cell>
          <cell r="J359" t="str">
            <v>Sim</v>
          </cell>
          <cell r="K359" t="str">
            <v>Não</v>
          </cell>
          <cell r="L359" t="str">
            <v>Não</v>
          </cell>
        </row>
        <row r="360">
          <cell r="A360" t="str">
            <v>CT2</v>
          </cell>
          <cell r="E360" t="str">
            <v>INSTITUTO DE MACROMOLÉCULAS</v>
          </cell>
          <cell r="G360" t="str">
            <v>A.1</v>
          </cell>
          <cell r="H360">
            <v>130.75</v>
          </cell>
          <cell r="I360" t="str">
            <v>Sim</v>
          </cell>
          <cell r="J360" t="str">
            <v>Sim</v>
          </cell>
          <cell r="K360" t="str">
            <v>Não</v>
          </cell>
          <cell r="L360" t="str">
            <v>Não</v>
          </cell>
        </row>
        <row r="361">
          <cell r="A361" t="str">
            <v>CT2</v>
          </cell>
          <cell r="E361" t="str">
            <v>INSTITUTO DE MACROMOLÉCULAS</v>
          </cell>
          <cell r="G361" t="str">
            <v>A.2</v>
          </cell>
          <cell r="H361">
            <v>11.719999999999999</v>
          </cell>
          <cell r="I361" t="str">
            <v>Sim</v>
          </cell>
          <cell r="J361" t="str">
            <v>Sim</v>
          </cell>
          <cell r="K361" t="str">
            <v>Não</v>
          </cell>
          <cell r="L361" t="str">
            <v>Não</v>
          </cell>
        </row>
        <row r="362">
          <cell r="A362" t="str">
            <v>CT1</v>
          </cell>
          <cell r="E362" t="str">
            <v>ESCOLA POLITÉCNICA</v>
          </cell>
          <cell r="G362" t="str">
            <v>A.2</v>
          </cell>
          <cell r="H362">
            <v>370.65999999999997</v>
          </cell>
          <cell r="I362" t="str">
            <v>Sim</v>
          </cell>
          <cell r="J362" t="str">
            <v>Sim</v>
          </cell>
          <cell r="K362" t="str">
            <v>Não</v>
          </cell>
          <cell r="L362" t="str">
            <v>Não</v>
          </cell>
        </row>
        <row r="363">
          <cell r="A363" t="str">
            <v>CT1</v>
          </cell>
          <cell r="E363" t="str">
            <v>ESCOLA POLITÉCNICA</v>
          </cell>
          <cell r="G363" t="str">
            <v>A.1</v>
          </cell>
          <cell r="H363">
            <v>24.31</v>
          </cell>
          <cell r="I363" t="str">
            <v>Sim</v>
          </cell>
          <cell r="J363" t="str">
            <v>Sim</v>
          </cell>
          <cell r="K363" t="str">
            <v>Não</v>
          </cell>
          <cell r="L363" t="str">
            <v>Não</v>
          </cell>
        </row>
        <row r="364">
          <cell r="A364" t="str">
            <v>CT1</v>
          </cell>
          <cell r="E364" t="str">
            <v>ESCOLA POLITÉCNICA</v>
          </cell>
          <cell r="G364" t="str">
            <v>A.5</v>
          </cell>
          <cell r="H364">
            <v>11.22</v>
          </cell>
          <cell r="I364" t="str">
            <v>Sim</v>
          </cell>
          <cell r="J364" t="str">
            <v>Sim</v>
          </cell>
          <cell r="K364" t="str">
            <v>Não</v>
          </cell>
          <cell r="L364" t="str">
            <v>Não</v>
          </cell>
        </row>
        <row r="365">
          <cell r="A365" t="str">
            <v>CT1</v>
          </cell>
          <cell r="E365" t="str">
            <v>ESCOLA POLITÉCNICA</v>
          </cell>
          <cell r="G365" t="str">
            <v>A.1</v>
          </cell>
          <cell r="H365">
            <v>247.11</v>
          </cell>
          <cell r="I365" t="str">
            <v>Sim</v>
          </cell>
          <cell r="J365" t="str">
            <v>Sim</v>
          </cell>
          <cell r="K365" t="str">
            <v>Não</v>
          </cell>
          <cell r="L365" t="str">
            <v>Não</v>
          </cell>
        </row>
        <row r="366">
          <cell r="A366" t="str">
            <v>CT1</v>
          </cell>
          <cell r="E366" t="str">
            <v>ESCOLA POLITÉCNICA</v>
          </cell>
          <cell r="G366" t="str">
            <v>A.1</v>
          </cell>
          <cell r="H366">
            <v>162.41999999999999</v>
          </cell>
          <cell r="I366" t="str">
            <v>Sim</v>
          </cell>
          <cell r="J366" t="str">
            <v>Sim</v>
          </cell>
          <cell r="K366" t="str">
            <v>Não</v>
          </cell>
          <cell r="L366" t="str">
            <v>Não</v>
          </cell>
        </row>
        <row r="367">
          <cell r="A367" t="str">
            <v>CT1</v>
          </cell>
          <cell r="E367" t="str">
            <v>ESCOLA POLITÉCNICA</v>
          </cell>
          <cell r="G367" t="str">
            <v>A.1</v>
          </cell>
          <cell r="H367">
            <v>122.35</v>
          </cell>
          <cell r="I367" t="str">
            <v>Sim</v>
          </cell>
          <cell r="J367" t="str">
            <v>Sim</v>
          </cell>
          <cell r="K367" t="str">
            <v>Não</v>
          </cell>
          <cell r="L367" t="str">
            <v>Não</v>
          </cell>
        </row>
        <row r="368">
          <cell r="A368" t="str">
            <v>CT1</v>
          </cell>
          <cell r="E368" t="str">
            <v>ESCOLA POLITÉCNICA</v>
          </cell>
          <cell r="G368" t="str">
            <v>A.1</v>
          </cell>
          <cell r="H368">
            <v>36.1</v>
          </cell>
          <cell r="I368" t="str">
            <v>Sim</v>
          </cell>
          <cell r="J368" t="str">
            <v>Sim</v>
          </cell>
          <cell r="K368" t="str">
            <v>Não</v>
          </cell>
          <cell r="L368" t="str">
            <v>Não</v>
          </cell>
        </row>
        <row r="369">
          <cell r="A369" t="str">
            <v>CT1</v>
          </cell>
          <cell r="E369" t="str">
            <v>ESCOLA POLITÉCNICA</v>
          </cell>
          <cell r="G369" t="str">
            <v>A.1</v>
          </cell>
          <cell r="H369">
            <v>82.49</v>
          </cell>
          <cell r="I369" t="str">
            <v>Sim</v>
          </cell>
          <cell r="J369" t="str">
            <v>Sim</v>
          </cell>
          <cell r="K369" t="str">
            <v>Não</v>
          </cell>
          <cell r="L369" t="str">
            <v>Não</v>
          </cell>
        </row>
        <row r="370">
          <cell r="A370" t="str">
            <v>CT1</v>
          </cell>
          <cell r="E370" t="str">
            <v>ESCOLA POLITÉCNICA</v>
          </cell>
          <cell r="G370" t="str">
            <v>A.1</v>
          </cell>
          <cell r="H370">
            <v>68.48</v>
          </cell>
          <cell r="I370" t="str">
            <v>Sim</v>
          </cell>
          <cell r="J370" t="str">
            <v>Sim</v>
          </cell>
          <cell r="K370" t="str">
            <v>Não</v>
          </cell>
          <cell r="L370" t="str">
            <v>Não</v>
          </cell>
        </row>
        <row r="371">
          <cell r="A371" t="str">
            <v>CT1</v>
          </cell>
          <cell r="E371" t="str">
            <v>ESCOLA POLITÉCNICA</v>
          </cell>
          <cell r="G371" t="str">
            <v>A.4</v>
          </cell>
          <cell r="H371">
            <v>27.56</v>
          </cell>
          <cell r="I371" t="str">
            <v>Sim</v>
          </cell>
          <cell r="J371" t="str">
            <v>Sim</v>
          </cell>
          <cell r="K371" t="str">
            <v>Não</v>
          </cell>
          <cell r="L371" t="str">
            <v>Não</v>
          </cell>
        </row>
        <row r="372">
          <cell r="A372" t="str">
            <v>CT1</v>
          </cell>
          <cell r="E372" t="str">
            <v>ESCOLA POLITÉCNICA</v>
          </cell>
          <cell r="G372" t="str">
            <v>A.1</v>
          </cell>
          <cell r="H372">
            <v>84.75</v>
          </cell>
          <cell r="I372" t="str">
            <v>Sim</v>
          </cell>
          <cell r="J372" t="str">
            <v>Sim</v>
          </cell>
          <cell r="K372" t="str">
            <v>Não</v>
          </cell>
          <cell r="L372" t="str">
            <v>Não</v>
          </cell>
        </row>
        <row r="373">
          <cell r="A373" t="str">
            <v>CT1</v>
          </cell>
          <cell r="E373" t="str">
            <v>ESCOLA POLITÉCNICA</v>
          </cell>
          <cell r="G373" t="str">
            <v>A.1</v>
          </cell>
          <cell r="H373">
            <v>89.88</v>
          </cell>
          <cell r="I373" t="str">
            <v>Sim</v>
          </cell>
          <cell r="J373" t="str">
            <v>Sim</v>
          </cell>
          <cell r="K373" t="str">
            <v>Não</v>
          </cell>
          <cell r="L373" t="str">
            <v>Não</v>
          </cell>
        </row>
        <row r="374">
          <cell r="A374" t="str">
            <v>CT1</v>
          </cell>
          <cell r="E374" t="str">
            <v>ESCOLA POLITÉCNICA</v>
          </cell>
          <cell r="G374" t="str">
            <v>A.1</v>
          </cell>
          <cell r="H374">
            <v>58.57</v>
          </cell>
          <cell r="I374" t="str">
            <v>Sim</v>
          </cell>
          <cell r="J374" t="str">
            <v>Sim</v>
          </cell>
          <cell r="K374" t="str">
            <v>Não</v>
          </cell>
          <cell r="L374" t="str">
            <v>Não</v>
          </cell>
        </row>
        <row r="375">
          <cell r="A375" t="str">
            <v>CT1</v>
          </cell>
          <cell r="E375" t="str">
            <v>ESCOLA POLITÉCNICA</v>
          </cell>
          <cell r="G375" t="str">
            <v>A.1</v>
          </cell>
          <cell r="H375">
            <v>76</v>
          </cell>
          <cell r="I375" t="str">
            <v>Sim</v>
          </cell>
          <cell r="J375" t="str">
            <v>Sim</v>
          </cell>
          <cell r="K375" t="str">
            <v>Não</v>
          </cell>
          <cell r="L375" t="str">
            <v>Não</v>
          </cell>
        </row>
        <row r="376">
          <cell r="A376" t="str">
            <v>CT1</v>
          </cell>
          <cell r="E376" t="str">
            <v>ESCOLA POLITÉCNICA</v>
          </cell>
          <cell r="G376" t="str">
            <v>A.1</v>
          </cell>
          <cell r="H376">
            <v>110.28</v>
          </cell>
          <cell r="I376" t="str">
            <v>Sim</v>
          </cell>
          <cell r="J376" t="str">
            <v>Sim</v>
          </cell>
          <cell r="K376" t="str">
            <v>Não</v>
          </cell>
          <cell r="L376" t="str">
            <v>Não</v>
          </cell>
        </row>
        <row r="377">
          <cell r="A377" t="str">
            <v>CT1</v>
          </cell>
          <cell r="E377" t="str">
            <v>ESCOLA POLITÉCNICA</v>
          </cell>
          <cell r="G377" t="str">
            <v>A.4</v>
          </cell>
          <cell r="H377">
            <v>44.41</v>
          </cell>
          <cell r="I377" t="str">
            <v>Sim</v>
          </cell>
          <cell r="J377" t="str">
            <v>Sim</v>
          </cell>
          <cell r="K377" t="str">
            <v>Não</v>
          </cell>
          <cell r="L377" t="str">
            <v>Não</v>
          </cell>
        </row>
        <row r="378">
          <cell r="A378" t="str">
            <v>CT1</v>
          </cell>
          <cell r="E378" t="str">
            <v>ESCOLA POLITÉCNICA</v>
          </cell>
          <cell r="G378" t="str">
            <v>A.4</v>
          </cell>
          <cell r="H378">
            <v>37.89</v>
          </cell>
          <cell r="I378" t="str">
            <v>Sim</v>
          </cell>
          <cell r="J378" t="str">
            <v>Sim</v>
          </cell>
          <cell r="K378" t="str">
            <v>Não</v>
          </cell>
          <cell r="L378" t="str">
            <v>Não</v>
          </cell>
        </row>
        <row r="379">
          <cell r="A379" t="str">
            <v>CT1</v>
          </cell>
          <cell r="E379" t="str">
            <v>ESCOLA POLITÉCNICA</v>
          </cell>
          <cell r="G379" t="str">
            <v>A.1</v>
          </cell>
          <cell r="H379">
            <v>42.29</v>
          </cell>
          <cell r="I379" t="str">
            <v>Sim</v>
          </cell>
          <cell r="J379" t="str">
            <v>Sim</v>
          </cell>
          <cell r="K379" t="str">
            <v>Não</v>
          </cell>
          <cell r="L379" t="str">
            <v>Não</v>
          </cell>
        </row>
        <row r="380">
          <cell r="A380" t="str">
            <v>CT1</v>
          </cell>
          <cell r="E380" t="str">
            <v>DECANIA DO CT</v>
          </cell>
          <cell r="G380" t="str">
            <v>A.6</v>
          </cell>
          <cell r="H380">
            <v>21.24</v>
          </cell>
          <cell r="I380" t="str">
            <v>Sim</v>
          </cell>
          <cell r="J380" t="str">
            <v>Sim</v>
          </cell>
          <cell r="K380" t="str">
            <v>Não</v>
          </cell>
          <cell r="L380" t="str">
            <v>Não</v>
          </cell>
        </row>
        <row r="381">
          <cell r="A381" t="str">
            <v>CT1</v>
          </cell>
          <cell r="E381" t="str">
            <v>DECANIA DO CT</v>
          </cell>
          <cell r="G381" t="str">
            <v>A.6</v>
          </cell>
          <cell r="H381">
            <v>21.54</v>
          </cell>
          <cell r="I381" t="str">
            <v>Sim</v>
          </cell>
          <cell r="J381" t="str">
            <v>Sim</v>
          </cell>
          <cell r="K381" t="str">
            <v>Não</v>
          </cell>
          <cell r="L381" t="str">
            <v>Não</v>
          </cell>
        </row>
        <row r="382">
          <cell r="A382" t="str">
            <v>CT1</v>
          </cell>
          <cell r="E382" t="str">
            <v>ESCOLA POLITÉCNICA</v>
          </cell>
          <cell r="G382" t="str">
            <v>A.1</v>
          </cell>
          <cell r="H382">
            <v>71.42</v>
          </cell>
          <cell r="I382" t="str">
            <v>Sim</v>
          </cell>
          <cell r="J382" t="str">
            <v>Sim</v>
          </cell>
          <cell r="K382" t="str">
            <v>Não</v>
          </cell>
          <cell r="L382" t="str">
            <v>Não</v>
          </cell>
        </row>
        <row r="383">
          <cell r="A383" t="str">
            <v>CT1</v>
          </cell>
          <cell r="E383" t="str">
            <v>ESCOLA POLITÉCNICA</v>
          </cell>
          <cell r="G383" t="str">
            <v>A.4</v>
          </cell>
          <cell r="H383">
            <v>132.22</v>
          </cell>
          <cell r="I383" t="str">
            <v>Sim</v>
          </cell>
          <cell r="J383" t="str">
            <v>Sim</v>
          </cell>
          <cell r="K383" t="str">
            <v>Não</v>
          </cell>
          <cell r="L383" t="str">
            <v>Não</v>
          </cell>
        </row>
        <row r="384">
          <cell r="A384" t="str">
            <v>CT1</v>
          </cell>
          <cell r="E384" t="str">
            <v>ESCOLA POLITÉCNICA</v>
          </cell>
          <cell r="G384" t="str">
            <v>A.4</v>
          </cell>
          <cell r="H384">
            <v>64.540000000000006</v>
          </cell>
          <cell r="I384" t="str">
            <v>Sim</v>
          </cell>
          <cell r="J384" t="str">
            <v>Sim</v>
          </cell>
          <cell r="K384" t="str">
            <v>Não</v>
          </cell>
          <cell r="L384" t="str">
            <v>Não</v>
          </cell>
        </row>
        <row r="385">
          <cell r="A385" t="str">
            <v>CT1</v>
          </cell>
          <cell r="E385" t="str">
            <v>ESCOLA POLITÉCNICA</v>
          </cell>
          <cell r="G385" t="str">
            <v>A.1</v>
          </cell>
          <cell r="H385">
            <v>59.990000000000009</v>
          </cell>
          <cell r="I385" t="str">
            <v>Sim</v>
          </cell>
          <cell r="J385" t="str">
            <v>Sim</v>
          </cell>
          <cell r="K385" t="str">
            <v>Não</v>
          </cell>
          <cell r="L385" t="str">
            <v>Não</v>
          </cell>
        </row>
        <row r="386">
          <cell r="A386" t="str">
            <v>CT1</v>
          </cell>
          <cell r="E386" t="str">
            <v>ESCOLA POLITÉCNICA</v>
          </cell>
          <cell r="G386" t="str">
            <v>A.1</v>
          </cell>
          <cell r="H386">
            <v>7.58</v>
          </cell>
          <cell r="I386" t="str">
            <v>Sim</v>
          </cell>
          <cell r="J386" t="str">
            <v>Sim</v>
          </cell>
          <cell r="K386" t="str">
            <v>Não</v>
          </cell>
          <cell r="L386" t="str">
            <v>Sim</v>
          </cell>
        </row>
        <row r="387">
          <cell r="A387" t="str">
            <v>CT1</v>
          </cell>
          <cell r="E387" t="str">
            <v>ESCOLA POLITÉCNICA</v>
          </cell>
          <cell r="G387" t="str">
            <v>A.1</v>
          </cell>
          <cell r="H387">
            <v>59.92</v>
          </cell>
          <cell r="I387" t="str">
            <v>Sim</v>
          </cell>
          <cell r="J387" t="str">
            <v>Sim</v>
          </cell>
          <cell r="K387" t="str">
            <v>Não</v>
          </cell>
          <cell r="L387" t="str">
            <v>Sim</v>
          </cell>
        </row>
        <row r="388">
          <cell r="A388" t="str">
            <v>CT1</v>
          </cell>
          <cell r="E388" t="str">
            <v>ESCOLA POLITÉCNICA</v>
          </cell>
          <cell r="G388" t="str">
            <v>A.1</v>
          </cell>
          <cell r="H388">
            <v>80.17</v>
          </cell>
          <cell r="I388" t="str">
            <v>Sim</v>
          </cell>
          <cell r="J388" t="str">
            <v>Sim</v>
          </cell>
          <cell r="K388" t="str">
            <v>Não</v>
          </cell>
          <cell r="L388" t="str">
            <v>Sim</v>
          </cell>
        </row>
        <row r="389">
          <cell r="A389" t="str">
            <v>CT1</v>
          </cell>
          <cell r="E389" t="str">
            <v>ESCOLA POLITÉCNICA</v>
          </cell>
          <cell r="G389" t="str">
            <v>A.1</v>
          </cell>
          <cell r="H389">
            <v>48.08</v>
          </cell>
          <cell r="I389" t="str">
            <v>Sim</v>
          </cell>
          <cell r="J389" t="str">
            <v>Sim</v>
          </cell>
          <cell r="K389" t="str">
            <v>Não</v>
          </cell>
          <cell r="L389" t="str">
            <v>Sim</v>
          </cell>
        </row>
        <row r="390">
          <cell r="A390" t="str">
            <v>CT1</v>
          </cell>
          <cell r="E390" t="str">
            <v>ESCOLA POLITÉCNICA</v>
          </cell>
          <cell r="G390" t="str">
            <v>A.1</v>
          </cell>
          <cell r="H390">
            <v>88.549999999999983</v>
          </cell>
          <cell r="I390" t="str">
            <v>Sim</v>
          </cell>
          <cell r="J390" t="str">
            <v>Sim</v>
          </cell>
          <cell r="K390" t="str">
            <v>Não</v>
          </cell>
          <cell r="L390" t="str">
            <v>Sim</v>
          </cell>
        </row>
        <row r="391">
          <cell r="A391" t="str">
            <v>CT1</v>
          </cell>
          <cell r="E391" t="str">
            <v>ESCOLA POLITÉCNICA</v>
          </cell>
          <cell r="G391" t="str">
            <v>A.1</v>
          </cell>
          <cell r="H391">
            <v>79.919999999999987</v>
          </cell>
          <cell r="I391" t="str">
            <v>Sim</v>
          </cell>
          <cell r="J391" t="str">
            <v>Sim</v>
          </cell>
          <cell r="K391" t="str">
            <v>Não</v>
          </cell>
          <cell r="L391" t="str">
            <v>Sim</v>
          </cell>
        </row>
        <row r="392">
          <cell r="A392" t="str">
            <v>CT1</v>
          </cell>
          <cell r="E392" t="str">
            <v>ESCOLA POLITÉCNICA</v>
          </cell>
          <cell r="G392" t="str">
            <v>A.1</v>
          </cell>
          <cell r="H392">
            <v>97.220000000000013</v>
          </cell>
          <cell r="I392" t="str">
            <v>Sim</v>
          </cell>
          <cell r="J392" t="str">
            <v>Sim</v>
          </cell>
          <cell r="K392" t="str">
            <v>Não</v>
          </cell>
          <cell r="L392" t="str">
            <v>Sim</v>
          </cell>
        </row>
        <row r="393">
          <cell r="A393" t="str">
            <v>CT1</v>
          </cell>
          <cell r="E393" t="str">
            <v>ESCOLA POLITÉCNICA</v>
          </cell>
          <cell r="G393" t="str">
            <v>A.1</v>
          </cell>
          <cell r="H393">
            <v>57.559999999999995</v>
          </cell>
          <cell r="I393" t="str">
            <v>Sim</v>
          </cell>
          <cell r="J393" t="str">
            <v>Sim</v>
          </cell>
          <cell r="K393" t="str">
            <v>Não</v>
          </cell>
          <cell r="L393" t="str">
            <v>Sim</v>
          </cell>
        </row>
        <row r="394">
          <cell r="A394" t="str">
            <v>CT1</v>
          </cell>
          <cell r="E394" t="str">
            <v>ESCOLA POLITÉCNICA</v>
          </cell>
          <cell r="G394" t="str">
            <v>A.1</v>
          </cell>
          <cell r="H394">
            <v>48.9</v>
          </cell>
          <cell r="I394" t="str">
            <v>Sim</v>
          </cell>
          <cell r="J394" t="str">
            <v>Sim</v>
          </cell>
          <cell r="K394" t="str">
            <v>Não</v>
          </cell>
          <cell r="L394" t="str">
            <v>Sim</v>
          </cell>
        </row>
        <row r="395">
          <cell r="A395" t="str">
            <v>CT1</v>
          </cell>
          <cell r="E395" t="str">
            <v>ESCOLA POLITÉCNICA</v>
          </cell>
          <cell r="G395" t="str">
            <v>A.1</v>
          </cell>
          <cell r="H395">
            <v>142.30999999999997</v>
          </cell>
          <cell r="I395" t="str">
            <v>Sim</v>
          </cell>
          <cell r="J395" t="str">
            <v>Sim</v>
          </cell>
          <cell r="K395" t="str">
            <v>Não</v>
          </cell>
          <cell r="L395" t="str">
            <v>Sim</v>
          </cell>
        </row>
        <row r="396">
          <cell r="A396" t="str">
            <v>CT1</v>
          </cell>
          <cell r="E396" t="str">
            <v>ESCOLA POLITÉCNICA</v>
          </cell>
          <cell r="G396" t="str">
            <v>A.1</v>
          </cell>
          <cell r="H396">
            <v>86.31</v>
          </cell>
          <cell r="I396" t="str">
            <v>Sim</v>
          </cell>
          <cell r="J396" t="str">
            <v>Sim</v>
          </cell>
          <cell r="K396" t="str">
            <v>Não</v>
          </cell>
          <cell r="L396" t="str">
            <v>Sim</v>
          </cell>
        </row>
        <row r="397">
          <cell r="A397" t="str">
            <v>CT1</v>
          </cell>
          <cell r="E397" t="str">
            <v>ESCOLA POLITÉCNICA</v>
          </cell>
          <cell r="G397" t="str">
            <v>A.1</v>
          </cell>
          <cell r="H397">
            <v>81.45</v>
          </cell>
          <cell r="I397" t="str">
            <v>Sim</v>
          </cell>
          <cell r="J397" t="str">
            <v>Sim</v>
          </cell>
          <cell r="K397" t="str">
            <v>Não</v>
          </cell>
          <cell r="L397" t="str">
            <v>Sim</v>
          </cell>
        </row>
        <row r="398">
          <cell r="A398" t="str">
            <v>CT1</v>
          </cell>
          <cell r="E398" t="str">
            <v>ESCOLA POLITÉCNICA</v>
          </cell>
          <cell r="G398" t="str">
            <v>A.1</v>
          </cell>
          <cell r="H398">
            <v>73.540000000000006</v>
          </cell>
          <cell r="I398" t="str">
            <v>Sim</v>
          </cell>
          <cell r="J398" t="str">
            <v>Sim</v>
          </cell>
          <cell r="K398" t="str">
            <v>Não</v>
          </cell>
          <cell r="L398" t="str">
            <v>Sim</v>
          </cell>
        </row>
        <row r="399">
          <cell r="A399" t="str">
            <v>CT1</v>
          </cell>
          <cell r="E399" t="str">
            <v>ESCOLA POLITÉCNICA</v>
          </cell>
          <cell r="G399" t="str">
            <v>A.1</v>
          </cell>
          <cell r="H399">
            <v>67.850000000000009</v>
          </cell>
          <cell r="I399" t="str">
            <v>Sim</v>
          </cell>
          <cell r="J399" t="str">
            <v>Sim</v>
          </cell>
          <cell r="K399" t="str">
            <v>Não</v>
          </cell>
          <cell r="L399" t="str">
            <v>Sim</v>
          </cell>
        </row>
        <row r="400">
          <cell r="A400" t="str">
            <v>CT1</v>
          </cell>
          <cell r="E400" t="str">
            <v>ESCOLA POLITÉCNICA</v>
          </cell>
          <cell r="G400" t="str">
            <v>A.1</v>
          </cell>
          <cell r="H400">
            <v>74.040000000000006</v>
          </cell>
          <cell r="I400" t="str">
            <v>Sim</v>
          </cell>
          <cell r="J400" t="str">
            <v>Sim</v>
          </cell>
          <cell r="K400" t="str">
            <v>Não</v>
          </cell>
          <cell r="L400" t="str">
            <v>Sim</v>
          </cell>
        </row>
        <row r="401">
          <cell r="A401" t="str">
            <v>CT1</v>
          </cell>
          <cell r="E401" t="str">
            <v>ESCOLA POLITÉCNICA</v>
          </cell>
          <cell r="G401" t="str">
            <v>A.1</v>
          </cell>
          <cell r="H401">
            <v>81.069999999999993</v>
          </cell>
          <cell r="I401" t="str">
            <v>Sim</v>
          </cell>
          <cell r="J401" t="str">
            <v>Sim</v>
          </cell>
          <cell r="K401" t="str">
            <v>Não</v>
          </cell>
          <cell r="L401" t="str">
            <v>Sim</v>
          </cell>
        </row>
        <row r="402">
          <cell r="A402" t="str">
            <v>CT1</v>
          </cell>
          <cell r="E402" t="str">
            <v>ESCOLA POLITÉCNICA</v>
          </cell>
          <cell r="G402" t="str">
            <v>A.1</v>
          </cell>
          <cell r="H402">
            <v>128.21</v>
          </cell>
          <cell r="I402" t="str">
            <v>Sim</v>
          </cell>
          <cell r="J402" t="str">
            <v>Sim</v>
          </cell>
          <cell r="K402" t="str">
            <v>Não</v>
          </cell>
          <cell r="L402" t="str">
            <v>Sim</v>
          </cell>
        </row>
        <row r="403">
          <cell r="A403" t="str">
            <v>CT1</v>
          </cell>
          <cell r="E403" t="str">
            <v>ESCOLA POLITÉCNICA</v>
          </cell>
          <cell r="G403" t="str">
            <v>A.1</v>
          </cell>
          <cell r="H403">
            <v>77.8</v>
          </cell>
          <cell r="I403" t="str">
            <v>Sim</v>
          </cell>
          <cell r="J403" t="str">
            <v>Sim</v>
          </cell>
          <cell r="K403" t="str">
            <v>Não</v>
          </cell>
          <cell r="L403" t="str">
            <v>Sim</v>
          </cell>
        </row>
        <row r="404">
          <cell r="A404" t="str">
            <v>CT1</v>
          </cell>
          <cell r="E404" t="str">
            <v>ESCOLA POLITÉCNICA</v>
          </cell>
          <cell r="G404" t="str">
            <v>A.1</v>
          </cell>
          <cell r="H404">
            <v>48.29</v>
          </cell>
          <cell r="I404" t="str">
            <v>Sim</v>
          </cell>
          <cell r="J404" t="str">
            <v>Sim</v>
          </cell>
          <cell r="K404" t="str">
            <v>Não</v>
          </cell>
          <cell r="L404" t="str">
            <v>Sim</v>
          </cell>
        </row>
        <row r="405">
          <cell r="A405" t="str">
            <v>CT1</v>
          </cell>
          <cell r="E405" t="str">
            <v>ESCOLA POLITÉCNICA</v>
          </cell>
          <cell r="G405" t="str">
            <v>A.1</v>
          </cell>
          <cell r="H405">
            <v>133.21</v>
          </cell>
          <cell r="I405" t="str">
            <v>Sim</v>
          </cell>
          <cell r="J405" t="str">
            <v>Sim</v>
          </cell>
          <cell r="K405" t="str">
            <v>Não</v>
          </cell>
          <cell r="L405" t="str">
            <v>Sim</v>
          </cell>
        </row>
        <row r="406">
          <cell r="A406" t="str">
            <v>CT1</v>
          </cell>
          <cell r="E406" t="str">
            <v>ESCOLA POLITÉCNICA</v>
          </cell>
          <cell r="G406" t="str">
            <v>A.1</v>
          </cell>
          <cell r="H406">
            <v>123.99</v>
          </cell>
          <cell r="I406" t="str">
            <v>Sim</v>
          </cell>
          <cell r="J406" t="str">
            <v>Sim</v>
          </cell>
          <cell r="K406" t="str">
            <v>Não</v>
          </cell>
          <cell r="L406" t="str">
            <v>Sim</v>
          </cell>
        </row>
        <row r="407">
          <cell r="A407" t="str">
            <v>CT1</v>
          </cell>
          <cell r="E407" t="str">
            <v>ESCOLA POLITÉCNICA</v>
          </cell>
          <cell r="G407" t="str">
            <v>A.1</v>
          </cell>
          <cell r="H407">
            <v>104.99</v>
          </cell>
          <cell r="I407" t="str">
            <v>Sim</v>
          </cell>
          <cell r="J407" t="str">
            <v>Sim</v>
          </cell>
          <cell r="K407" t="str">
            <v>Não</v>
          </cell>
          <cell r="L407" t="str">
            <v>Sim</v>
          </cell>
        </row>
        <row r="408">
          <cell r="A408" t="str">
            <v>CT1</v>
          </cell>
          <cell r="E408" t="str">
            <v>ESCOLA POLITÉCNICA</v>
          </cell>
          <cell r="G408" t="str">
            <v>A.1</v>
          </cell>
          <cell r="H408">
            <v>147.76</v>
          </cell>
          <cell r="I408" t="str">
            <v>Sim</v>
          </cell>
          <cell r="J408" t="str">
            <v>Sim</v>
          </cell>
          <cell r="K408" t="str">
            <v>Não</v>
          </cell>
          <cell r="L408" t="str">
            <v>Sim</v>
          </cell>
        </row>
        <row r="409">
          <cell r="A409" t="str">
            <v>CT1</v>
          </cell>
          <cell r="E409" t="str">
            <v>ESCOLA POLITÉCNICA</v>
          </cell>
          <cell r="G409" t="str">
            <v>A.2</v>
          </cell>
          <cell r="H409">
            <v>474.15</v>
          </cell>
          <cell r="I409" t="str">
            <v>Sim</v>
          </cell>
          <cell r="J409" t="str">
            <v>Sim</v>
          </cell>
          <cell r="K409" t="str">
            <v>Não</v>
          </cell>
          <cell r="L409" t="str">
            <v>Sim</v>
          </cell>
        </row>
        <row r="410">
          <cell r="A410" t="str">
            <v>CT1</v>
          </cell>
          <cell r="E410" t="str">
            <v>ESCOLA DE QUÍMICA</v>
          </cell>
          <cell r="G410" t="str">
            <v>A.2</v>
          </cell>
          <cell r="H410">
            <v>372.20000000000005</v>
          </cell>
          <cell r="I410" t="str">
            <v>Sim</v>
          </cell>
          <cell r="J410" t="str">
            <v>Sim</v>
          </cell>
          <cell r="K410" t="str">
            <v>Não</v>
          </cell>
          <cell r="L410" t="str">
            <v>Não</v>
          </cell>
        </row>
        <row r="411">
          <cell r="A411" t="str">
            <v>CT1</v>
          </cell>
          <cell r="E411" t="str">
            <v>ESCOLA DE QUÍMICA</v>
          </cell>
          <cell r="G411" t="str">
            <v>A.1</v>
          </cell>
          <cell r="H411">
            <v>9.01</v>
          </cell>
          <cell r="I411" t="str">
            <v>Sim</v>
          </cell>
          <cell r="J411" t="str">
            <v>Sim</v>
          </cell>
          <cell r="K411" t="str">
            <v>Sim</v>
          </cell>
          <cell r="L411" t="str">
            <v>Não</v>
          </cell>
        </row>
        <row r="412">
          <cell r="A412" t="str">
            <v>CT1</v>
          </cell>
          <cell r="E412" t="str">
            <v>ESCOLA DE QUÍMICA</v>
          </cell>
          <cell r="G412" t="str">
            <v>A.4</v>
          </cell>
          <cell r="H412">
            <v>86.14</v>
          </cell>
          <cell r="I412" t="str">
            <v>Sim</v>
          </cell>
          <cell r="J412" t="str">
            <v>Sim</v>
          </cell>
          <cell r="K412" t="str">
            <v>Sim</v>
          </cell>
          <cell r="L412" t="str">
            <v>Não</v>
          </cell>
        </row>
        <row r="413">
          <cell r="A413" t="str">
            <v>CT1</v>
          </cell>
          <cell r="E413" t="str">
            <v>ESCOLA DE QUÍMICA</v>
          </cell>
          <cell r="G413" t="str">
            <v>A.4</v>
          </cell>
          <cell r="H413">
            <v>11.76</v>
          </cell>
          <cell r="I413" t="str">
            <v>Sim</v>
          </cell>
          <cell r="J413" t="str">
            <v>Sim</v>
          </cell>
          <cell r="K413" t="str">
            <v>Não</v>
          </cell>
          <cell r="L413" t="str">
            <v>Não</v>
          </cell>
        </row>
        <row r="414">
          <cell r="A414" t="str">
            <v>CT1</v>
          </cell>
          <cell r="E414" t="str">
            <v>ESCOLA DE QUÍMICA</v>
          </cell>
          <cell r="G414" t="str">
            <v>A.4</v>
          </cell>
          <cell r="H414">
            <v>50.290000000000006</v>
          </cell>
          <cell r="I414" t="str">
            <v>Sim</v>
          </cell>
          <cell r="J414" t="str">
            <v>Sim</v>
          </cell>
          <cell r="K414" t="str">
            <v>Não</v>
          </cell>
          <cell r="L414" t="str">
            <v>Não</v>
          </cell>
        </row>
        <row r="415">
          <cell r="A415" t="str">
            <v>CT1</v>
          </cell>
          <cell r="E415" t="str">
            <v>ESCOLA DE QUÍMICA</v>
          </cell>
          <cell r="G415" t="str">
            <v>A.4</v>
          </cell>
          <cell r="H415">
            <v>44.3</v>
          </cell>
          <cell r="I415" t="str">
            <v>Sim</v>
          </cell>
          <cell r="J415" t="str">
            <v>Sim</v>
          </cell>
          <cell r="K415" t="str">
            <v>Não</v>
          </cell>
          <cell r="L415" t="str">
            <v>Não</v>
          </cell>
        </row>
        <row r="416">
          <cell r="A416" t="str">
            <v>CT1</v>
          </cell>
          <cell r="E416" t="str">
            <v>ESCOLA DE QUÍMICA</v>
          </cell>
          <cell r="G416" t="str">
            <v>A.4</v>
          </cell>
          <cell r="H416">
            <v>45.739999999999995</v>
          </cell>
          <cell r="I416" t="str">
            <v>Sim</v>
          </cell>
          <cell r="J416" t="str">
            <v>Sim</v>
          </cell>
          <cell r="K416" t="str">
            <v>Não</v>
          </cell>
          <cell r="L416" t="str">
            <v>Não</v>
          </cell>
        </row>
        <row r="417">
          <cell r="A417" t="str">
            <v>CT1</v>
          </cell>
          <cell r="E417" t="str">
            <v>ESCOLA DE QUÍMICA</v>
          </cell>
          <cell r="G417" t="str">
            <v>A.4</v>
          </cell>
          <cell r="H417">
            <v>21.97</v>
          </cell>
          <cell r="I417" t="str">
            <v>Sim</v>
          </cell>
          <cell r="J417" t="str">
            <v>Sim</v>
          </cell>
          <cell r="K417" t="str">
            <v>Não</v>
          </cell>
          <cell r="L417" t="str">
            <v>Não</v>
          </cell>
        </row>
        <row r="418">
          <cell r="A418" t="str">
            <v>CT1</v>
          </cell>
          <cell r="E418" t="str">
            <v>ESCOLA DE QUÍMICA</v>
          </cell>
          <cell r="G418" t="str">
            <v>A.4</v>
          </cell>
          <cell r="H418">
            <v>45.01</v>
          </cell>
          <cell r="I418" t="str">
            <v>Sim</v>
          </cell>
          <cell r="J418" t="str">
            <v>Sim</v>
          </cell>
          <cell r="K418" t="str">
            <v>Não</v>
          </cell>
          <cell r="L418" t="str">
            <v>Não</v>
          </cell>
        </row>
        <row r="419">
          <cell r="A419" t="str">
            <v>CT1</v>
          </cell>
          <cell r="E419" t="str">
            <v>DECANIA DO CT</v>
          </cell>
          <cell r="G419" t="str">
            <v>A.6</v>
          </cell>
          <cell r="H419">
            <v>7.9</v>
          </cell>
          <cell r="I419" t="str">
            <v>Sim</v>
          </cell>
          <cell r="J419" t="str">
            <v>Sim</v>
          </cell>
          <cell r="K419" t="str">
            <v>Não</v>
          </cell>
          <cell r="L419" t="str">
            <v>Não</v>
          </cell>
        </row>
        <row r="420">
          <cell r="A420" t="str">
            <v>CT1</v>
          </cell>
          <cell r="E420" t="str">
            <v>ESCOLA DE QUÍMICA</v>
          </cell>
          <cell r="G420" t="str">
            <v>A.4</v>
          </cell>
          <cell r="H420">
            <v>52.64</v>
          </cell>
          <cell r="I420" t="str">
            <v>Sim</v>
          </cell>
          <cell r="J420" t="str">
            <v>Sim</v>
          </cell>
          <cell r="K420" t="str">
            <v>Não</v>
          </cell>
          <cell r="L420" t="str">
            <v>Não</v>
          </cell>
        </row>
        <row r="421">
          <cell r="A421" t="str">
            <v>CT1</v>
          </cell>
          <cell r="E421" t="str">
            <v>ESCOLA DE QUÍMICA</v>
          </cell>
          <cell r="G421" t="str">
            <v>A.4</v>
          </cell>
          <cell r="H421">
            <v>36.049999999999997</v>
          </cell>
          <cell r="I421" t="str">
            <v>Sim</v>
          </cell>
          <cell r="J421" t="str">
            <v>Sim</v>
          </cell>
          <cell r="K421" t="str">
            <v>Sim</v>
          </cell>
          <cell r="L421" t="str">
            <v>Não</v>
          </cell>
        </row>
        <row r="422">
          <cell r="A422" t="str">
            <v>CT1</v>
          </cell>
          <cell r="E422" t="str">
            <v>ESCOLA DE QUÍMICA</v>
          </cell>
          <cell r="G422" t="str">
            <v>A.5</v>
          </cell>
          <cell r="H422">
            <v>12.9</v>
          </cell>
          <cell r="I422" t="str">
            <v>Sim</v>
          </cell>
          <cell r="J422" t="str">
            <v>Sim</v>
          </cell>
          <cell r="K422" t="str">
            <v>Não</v>
          </cell>
          <cell r="L422" t="str">
            <v>Não</v>
          </cell>
        </row>
        <row r="423">
          <cell r="A423" t="str">
            <v>CT1</v>
          </cell>
          <cell r="E423" t="str">
            <v>ESCOLA DE QUÍMICA</v>
          </cell>
          <cell r="G423" t="str">
            <v>A.4</v>
          </cell>
          <cell r="H423">
            <v>154.79</v>
          </cell>
          <cell r="I423" t="str">
            <v>Sim</v>
          </cell>
          <cell r="J423" t="str">
            <v>Sim</v>
          </cell>
          <cell r="K423" t="str">
            <v>Sim</v>
          </cell>
          <cell r="L423" t="str">
            <v>Não</v>
          </cell>
        </row>
        <row r="424">
          <cell r="A424" t="str">
            <v>CT1</v>
          </cell>
          <cell r="E424" t="str">
            <v>ESCOLA DE QUÍMICA</v>
          </cell>
          <cell r="G424" t="str">
            <v>A.2</v>
          </cell>
          <cell r="H424">
            <v>9.64</v>
          </cell>
          <cell r="I424" t="str">
            <v>Sim</v>
          </cell>
          <cell r="J424" t="str">
            <v>Sim</v>
          </cell>
          <cell r="K424" t="str">
            <v>Não</v>
          </cell>
          <cell r="L424" t="str">
            <v>Não</v>
          </cell>
        </row>
        <row r="425">
          <cell r="A425" t="str">
            <v>CT1</v>
          </cell>
          <cell r="E425" t="str">
            <v>ESCOLA DE QUÍMICA</v>
          </cell>
          <cell r="G425" t="str">
            <v>A.4</v>
          </cell>
          <cell r="H425">
            <v>29.56</v>
          </cell>
          <cell r="I425" t="str">
            <v>Sim</v>
          </cell>
          <cell r="J425" t="str">
            <v>Sim</v>
          </cell>
          <cell r="K425" t="str">
            <v>Não</v>
          </cell>
          <cell r="L425" t="str">
            <v>Não</v>
          </cell>
        </row>
        <row r="426">
          <cell r="A426" t="str">
            <v>CT1</v>
          </cell>
          <cell r="E426" t="str">
            <v>ESCOLA DE QUÍMICA</v>
          </cell>
          <cell r="G426" t="str">
            <v>A.4</v>
          </cell>
          <cell r="H426">
            <v>12.5</v>
          </cell>
          <cell r="I426" t="str">
            <v>Sim</v>
          </cell>
          <cell r="J426" t="str">
            <v>Sim</v>
          </cell>
          <cell r="K426" t="str">
            <v>Não</v>
          </cell>
          <cell r="L426" t="str">
            <v>Não</v>
          </cell>
        </row>
        <row r="427">
          <cell r="A427" t="str">
            <v>CT1</v>
          </cell>
          <cell r="E427" t="str">
            <v>ESCOLA DE QUÍMICA</v>
          </cell>
          <cell r="G427" t="str">
            <v>A.4</v>
          </cell>
          <cell r="H427">
            <v>36.409999999999997</v>
          </cell>
          <cell r="I427" t="str">
            <v>Sim</v>
          </cell>
          <cell r="J427" t="str">
            <v>Sim</v>
          </cell>
          <cell r="K427" t="str">
            <v>Não</v>
          </cell>
          <cell r="L427" t="str">
            <v>Não</v>
          </cell>
        </row>
        <row r="428">
          <cell r="A428" t="str">
            <v>CT1</v>
          </cell>
          <cell r="E428" t="str">
            <v>ESCOLA DE QUÍMICA</v>
          </cell>
          <cell r="G428" t="str">
            <v>A.1</v>
          </cell>
          <cell r="H428">
            <v>102.35</v>
          </cell>
          <cell r="I428" t="str">
            <v>Sim</v>
          </cell>
          <cell r="J428" t="str">
            <v>Sim</v>
          </cell>
          <cell r="K428" t="str">
            <v>Não</v>
          </cell>
          <cell r="L428" t="str">
            <v>Não</v>
          </cell>
        </row>
        <row r="429">
          <cell r="A429" t="str">
            <v>CT1</v>
          </cell>
          <cell r="E429" t="str">
            <v>ESCOLA DE QUÍMICA</v>
          </cell>
          <cell r="G429" t="str">
            <v>A.4</v>
          </cell>
          <cell r="H429">
            <v>35.67</v>
          </cell>
          <cell r="I429" t="str">
            <v>Sim</v>
          </cell>
          <cell r="J429" t="str">
            <v>Sim</v>
          </cell>
          <cell r="K429" t="str">
            <v>Sim</v>
          </cell>
          <cell r="L429" t="str">
            <v>Não</v>
          </cell>
        </row>
        <row r="430">
          <cell r="A430" t="str">
            <v>CT1</v>
          </cell>
          <cell r="E430" t="str">
            <v>ESCOLA DE QUÍMICA</v>
          </cell>
          <cell r="G430" t="str">
            <v>A.5</v>
          </cell>
          <cell r="H430">
            <v>11.97</v>
          </cell>
          <cell r="I430" t="str">
            <v>Sim</v>
          </cell>
          <cell r="J430" t="str">
            <v>Sim</v>
          </cell>
          <cell r="K430" t="str">
            <v>Não</v>
          </cell>
          <cell r="L430" t="str">
            <v>Não</v>
          </cell>
        </row>
        <row r="431">
          <cell r="A431" t="str">
            <v>CT1</v>
          </cell>
          <cell r="E431" t="str">
            <v>ESCOLA DE QUÍMICA</v>
          </cell>
          <cell r="G431" t="str">
            <v>A.1</v>
          </cell>
          <cell r="H431">
            <v>44.46</v>
          </cell>
          <cell r="I431" t="str">
            <v>Sim</v>
          </cell>
          <cell r="J431" t="str">
            <v>Sim</v>
          </cell>
          <cell r="K431" t="str">
            <v>Sim</v>
          </cell>
          <cell r="L431" t="str">
            <v>Não</v>
          </cell>
        </row>
        <row r="432">
          <cell r="A432" t="str">
            <v>CT1</v>
          </cell>
          <cell r="E432" t="str">
            <v>ESCOLA DE QUÍMICA</v>
          </cell>
          <cell r="G432" t="str">
            <v>A.4</v>
          </cell>
          <cell r="H432">
            <v>48.11</v>
          </cell>
          <cell r="I432" t="str">
            <v>Sim</v>
          </cell>
          <cell r="J432" t="str">
            <v>Sim</v>
          </cell>
          <cell r="K432" t="str">
            <v>Não</v>
          </cell>
          <cell r="L432" t="str">
            <v>Não</v>
          </cell>
        </row>
        <row r="433">
          <cell r="A433" t="str">
            <v>CT1</v>
          </cell>
          <cell r="E433" t="str">
            <v>ESCOLA DE QUÍMICA</v>
          </cell>
          <cell r="G433" t="str">
            <v>A.1</v>
          </cell>
          <cell r="H433">
            <v>67.55</v>
          </cell>
          <cell r="I433" t="str">
            <v>Sim</v>
          </cell>
          <cell r="J433" t="str">
            <v>Sim</v>
          </cell>
          <cell r="K433" t="str">
            <v>Sim</v>
          </cell>
          <cell r="L433" t="str">
            <v>Não</v>
          </cell>
        </row>
        <row r="434">
          <cell r="A434" t="str">
            <v>CT1</v>
          </cell>
          <cell r="E434" t="str">
            <v>ESCOLA DE QUÍMICA</v>
          </cell>
          <cell r="G434" t="str">
            <v>A.4</v>
          </cell>
          <cell r="H434">
            <v>39.35</v>
          </cell>
          <cell r="I434" t="str">
            <v>Sim</v>
          </cell>
          <cell r="J434" t="str">
            <v>Sim</v>
          </cell>
          <cell r="K434" t="str">
            <v>Não</v>
          </cell>
          <cell r="L434" t="str">
            <v>Não</v>
          </cell>
        </row>
        <row r="435">
          <cell r="A435" t="str">
            <v>CT1</v>
          </cell>
          <cell r="E435" t="str">
            <v>ESCOLA DE QUÍMICA</v>
          </cell>
          <cell r="G435" t="str">
            <v>A.1</v>
          </cell>
          <cell r="H435">
            <v>88.74</v>
          </cell>
          <cell r="I435" t="str">
            <v>Sim</v>
          </cell>
          <cell r="J435" t="str">
            <v>Sim</v>
          </cell>
          <cell r="K435" t="str">
            <v>Sim</v>
          </cell>
          <cell r="L435" t="str">
            <v>Não</v>
          </cell>
        </row>
        <row r="436">
          <cell r="A436" t="str">
            <v>CT1</v>
          </cell>
          <cell r="E436" t="str">
            <v>ESCOLA DE QUÍMICA</v>
          </cell>
          <cell r="G436" t="str">
            <v>A.4</v>
          </cell>
          <cell r="H436">
            <v>124.03999999999999</v>
          </cell>
          <cell r="I436" t="str">
            <v>Sim</v>
          </cell>
          <cell r="J436" t="str">
            <v>Sim</v>
          </cell>
          <cell r="K436" t="str">
            <v>Não</v>
          </cell>
          <cell r="L436" t="str">
            <v>Não</v>
          </cell>
        </row>
        <row r="437">
          <cell r="A437" t="str">
            <v>CT1</v>
          </cell>
          <cell r="E437" t="str">
            <v>ESCOLA DE QUÍMICA</v>
          </cell>
          <cell r="G437" t="str">
            <v>A.4</v>
          </cell>
          <cell r="H437">
            <v>27.79</v>
          </cell>
          <cell r="I437" t="str">
            <v>Sim</v>
          </cell>
          <cell r="J437" t="str">
            <v>Sim</v>
          </cell>
          <cell r="K437" t="str">
            <v>Não</v>
          </cell>
          <cell r="L437" t="str">
            <v>Não</v>
          </cell>
        </row>
        <row r="438">
          <cell r="A438" t="str">
            <v>CT1</v>
          </cell>
          <cell r="E438" t="str">
            <v>ESCOLA DE QUÍMICA</v>
          </cell>
          <cell r="G438" t="str">
            <v>A.4</v>
          </cell>
          <cell r="H438">
            <v>72.819999999999993</v>
          </cell>
          <cell r="I438" t="str">
            <v>Sim</v>
          </cell>
          <cell r="J438" t="str">
            <v>Sim</v>
          </cell>
          <cell r="K438" t="str">
            <v>Não</v>
          </cell>
          <cell r="L438" t="str">
            <v>Não</v>
          </cell>
        </row>
        <row r="439">
          <cell r="A439" t="str">
            <v>CT1</v>
          </cell>
          <cell r="E439" t="str">
            <v>ESCOLA DE QUÍMICA</v>
          </cell>
          <cell r="G439" t="str">
            <v>A.1</v>
          </cell>
          <cell r="H439">
            <v>70.09</v>
          </cell>
          <cell r="I439" t="str">
            <v>Sim</v>
          </cell>
          <cell r="J439" t="str">
            <v>Sim</v>
          </cell>
          <cell r="K439" t="str">
            <v>Sim</v>
          </cell>
          <cell r="L439" t="str">
            <v>Não</v>
          </cell>
        </row>
        <row r="440">
          <cell r="A440" t="str">
            <v>CT1</v>
          </cell>
          <cell r="E440" t="str">
            <v>ESCOLA DE QUÍMICA</v>
          </cell>
          <cell r="G440" t="str">
            <v>A.4</v>
          </cell>
          <cell r="H440">
            <v>70.45</v>
          </cell>
          <cell r="I440" t="str">
            <v>Sim</v>
          </cell>
          <cell r="J440" t="str">
            <v>Sim</v>
          </cell>
          <cell r="K440" t="str">
            <v>Não</v>
          </cell>
          <cell r="L440" t="str">
            <v>Não</v>
          </cell>
        </row>
        <row r="441">
          <cell r="A441" t="str">
            <v>CT1</v>
          </cell>
          <cell r="E441" t="str">
            <v>ESCOLA DE QUÍMICA</v>
          </cell>
          <cell r="G441" t="str">
            <v>A.1</v>
          </cell>
          <cell r="H441">
            <v>63.7</v>
          </cell>
          <cell r="I441" t="str">
            <v>Sim</v>
          </cell>
          <cell r="J441" t="str">
            <v>Sim</v>
          </cell>
          <cell r="K441" t="str">
            <v>Sim</v>
          </cell>
          <cell r="L441" t="str">
            <v>Não</v>
          </cell>
        </row>
        <row r="442">
          <cell r="A442" t="str">
            <v>CT1</v>
          </cell>
          <cell r="E442" t="str">
            <v>ESCOLA DE QUÍMICA</v>
          </cell>
          <cell r="G442" t="str">
            <v>A.4</v>
          </cell>
          <cell r="H442">
            <v>20.89</v>
          </cell>
          <cell r="I442" t="str">
            <v>Sim</v>
          </cell>
          <cell r="J442" t="str">
            <v>Sim</v>
          </cell>
          <cell r="K442" t="str">
            <v>Não</v>
          </cell>
          <cell r="L442" t="str">
            <v>Não</v>
          </cell>
        </row>
        <row r="443">
          <cell r="A443" t="str">
            <v>CT1</v>
          </cell>
          <cell r="E443" t="str">
            <v>ESCOLA DE QUÍMICA</v>
          </cell>
          <cell r="G443" t="str">
            <v>A.4</v>
          </cell>
          <cell r="H443">
            <v>69.97</v>
          </cell>
          <cell r="I443" t="str">
            <v>Sim</v>
          </cell>
          <cell r="J443" t="str">
            <v>Sim</v>
          </cell>
          <cell r="K443" t="str">
            <v>Sim</v>
          </cell>
          <cell r="L443" t="str">
            <v>Não</v>
          </cell>
        </row>
        <row r="444">
          <cell r="A444" t="str">
            <v>CT1</v>
          </cell>
          <cell r="E444" t="str">
            <v>ESCOLA DE QUÍMICA</v>
          </cell>
          <cell r="G444" t="str">
            <v>A.4</v>
          </cell>
          <cell r="H444">
            <v>63.6</v>
          </cell>
          <cell r="I444" t="str">
            <v>Sim</v>
          </cell>
          <cell r="J444" t="str">
            <v>Sim</v>
          </cell>
          <cell r="K444" t="str">
            <v>Sim</v>
          </cell>
          <cell r="L444" t="str">
            <v>Não</v>
          </cell>
        </row>
        <row r="445">
          <cell r="A445" t="str">
            <v>CT1</v>
          </cell>
          <cell r="E445" t="str">
            <v>ESCOLA DE QUÍMICA</v>
          </cell>
          <cell r="G445" t="str">
            <v>A.1</v>
          </cell>
          <cell r="H445">
            <v>21.23</v>
          </cell>
          <cell r="I445" t="str">
            <v>Sim</v>
          </cell>
          <cell r="J445" t="str">
            <v>Sim</v>
          </cell>
          <cell r="K445" t="str">
            <v>Não</v>
          </cell>
          <cell r="L445" t="str">
            <v>Não</v>
          </cell>
        </row>
        <row r="446">
          <cell r="A446" t="str">
            <v>CT1</v>
          </cell>
          <cell r="E446" t="str">
            <v>ESCOLA DE QUÍMICA</v>
          </cell>
          <cell r="G446" t="str">
            <v>A.1</v>
          </cell>
          <cell r="H446">
            <v>8.1300000000000008</v>
          </cell>
          <cell r="I446" t="str">
            <v>Sim</v>
          </cell>
          <cell r="J446" t="str">
            <v>Sim</v>
          </cell>
          <cell r="K446" t="str">
            <v>Não</v>
          </cell>
          <cell r="L446" t="str">
            <v>Não</v>
          </cell>
        </row>
        <row r="447">
          <cell r="A447" t="str">
            <v>CT1</v>
          </cell>
          <cell r="E447" t="str">
            <v>ESCOLA DE QUÍMICA</v>
          </cell>
          <cell r="G447" t="str">
            <v>A.1</v>
          </cell>
          <cell r="H447">
            <v>159.21</v>
          </cell>
          <cell r="I447" t="str">
            <v>Sim</v>
          </cell>
          <cell r="J447" t="str">
            <v>Sim</v>
          </cell>
          <cell r="K447" t="str">
            <v>Não</v>
          </cell>
          <cell r="L447" t="str">
            <v>Não</v>
          </cell>
        </row>
        <row r="448">
          <cell r="A448" t="str">
            <v>CT1</v>
          </cell>
          <cell r="E448" t="str">
            <v>ESCOLA DE QUÍMICA</v>
          </cell>
          <cell r="G448" t="str">
            <v>A.1</v>
          </cell>
          <cell r="H448">
            <v>52.629999999999995</v>
          </cell>
          <cell r="I448" t="str">
            <v>Sim</v>
          </cell>
          <cell r="J448" t="str">
            <v>Sim</v>
          </cell>
          <cell r="K448" t="str">
            <v>Não</v>
          </cell>
          <cell r="L448" t="str">
            <v>Não</v>
          </cell>
        </row>
        <row r="449">
          <cell r="A449" t="str">
            <v>CT1</v>
          </cell>
          <cell r="E449" t="str">
            <v>ESCOLA DE QUÍMICA</v>
          </cell>
          <cell r="G449" t="str">
            <v>A.1</v>
          </cell>
          <cell r="H449">
            <v>129.16999999999999</v>
          </cell>
          <cell r="I449" t="str">
            <v>Sim</v>
          </cell>
          <cell r="J449" t="str">
            <v>Sim</v>
          </cell>
          <cell r="K449" t="str">
            <v>Não</v>
          </cell>
          <cell r="L449" t="str">
            <v>Não</v>
          </cell>
        </row>
        <row r="450">
          <cell r="A450" t="str">
            <v>CT1</v>
          </cell>
          <cell r="E450" t="str">
            <v>ESCOLA DE QUÍMICA</v>
          </cell>
          <cell r="G450" t="str">
            <v>A.1</v>
          </cell>
          <cell r="H450">
            <v>114.36999999999998</v>
          </cell>
          <cell r="I450" t="str">
            <v>Sim</v>
          </cell>
          <cell r="J450" t="str">
            <v>Sim</v>
          </cell>
          <cell r="K450" t="str">
            <v>Não</v>
          </cell>
          <cell r="L450" t="str">
            <v>Não</v>
          </cell>
        </row>
        <row r="451">
          <cell r="A451" t="str">
            <v>CT1</v>
          </cell>
          <cell r="E451" t="str">
            <v>ESCOLA DE QUÍMICA</v>
          </cell>
          <cell r="G451" t="str">
            <v>A.1</v>
          </cell>
          <cell r="H451">
            <v>79.47</v>
          </cell>
          <cell r="I451" t="str">
            <v>Sim</v>
          </cell>
          <cell r="J451" t="str">
            <v>Sim</v>
          </cell>
          <cell r="K451" t="str">
            <v>Não</v>
          </cell>
          <cell r="L451" t="str">
            <v>Não</v>
          </cell>
        </row>
        <row r="452">
          <cell r="A452" t="str">
            <v>CT1</v>
          </cell>
          <cell r="E452" t="str">
            <v>ESCOLA DE QUÍMICA</v>
          </cell>
          <cell r="G452" t="str">
            <v>A.1</v>
          </cell>
          <cell r="H452">
            <v>132.06</v>
          </cell>
          <cell r="I452" t="str">
            <v>Sim</v>
          </cell>
          <cell r="J452" t="str">
            <v>Sim</v>
          </cell>
          <cell r="K452" t="str">
            <v>Sim</v>
          </cell>
          <cell r="L452" t="str">
            <v>Não</v>
          </cell>
        </row>
        <row r="453">
          <cell r="A453" t="str">
            <v>CT1</v>
          </cell>
          <cell r="E453" t="str">
            <v>ESCOLA DE QUÍMICA</v>
          </cell>
          <cell r="G453" t="str">
            <v>A.1</v>
          </cell>
          <cell r="H453">
            <v>121.21000000000001</v>
          </cell>
          <cell r="I453" t="str">
            <v>Sim</v>
          </cell>
          <cell r="J453" t="str">
            <v>Sim</v>
          </cell>
          <cell r="K453" t="str">
            <v>Sim</v>
          </cell>
          <cell r="L453" t="str">
            <v>Não</v>
          </cell>
        </row>
        <row r="454">
          <cell r="A454" t="str">
            <v>CT1</v>
          </cell>
          <cell r="E454" t="str">
            <v>ESCOLA DE QUÍMICA</v>
          </cell>
          <cell r="G454" t="str">
            <v>A.1</v>
          </cell>
          <cell r="H454">
            <v>91.32</v>
          </cell>
          <cell r="I454" t="str">
            <v>Sim</v>
          </cell>
          <cell r="J454" t="str">
            <v>Sim</v>
          </cell>
          <cell r="K454" t="str">
            <v>Não</v>
          </cell>
          <cell r="L454" t="str">
            <v>Não</v>
          </cell>
        </row>
        <row r="455">
          <cell r="A455" t="str">
            <v>CT1</v>
          </cell>
          <cell r="E455" t="str">
            <v>ESCOLA DE QUÍMICA</v>
          </cell>
          <cell r="G455" t="str">
            <v>A.1</v>
          </cell>
          <cell r="H455">
            <v>140.72999999999999</v>
          </cell>
          <cell r="I455" t="str">
            <v>Sim</v>
          </cell>
          <cell r="J455" t="str">
            <v>Sim</v>
          </cell>
          <cell r="K455" t="str">
            <v>Sim</v>
          </cell>
          <cell r="L455" t="str">
            <v>Não</v>
          </cell>
        </row>
        <row r="456">
          <cell r="A456" t="str">
            <v>CT1</v>
          </cell>
          <cell r="E456" t="str">
            <v>ESCOLA DE QUÍMICA</v>
          </cell>
          <cell r="G456" t="str">
            <v>A.1</v>
          </cell>
          <cell r="H456">
            <v>142.88999999999999</v>
          </cell>
          <cell r="I456" t="str">
            <v>Sim</v>
          </cell>
          <cell r="J456" t="str">
            <v>Sim</v>
          </cell>
          <cell r="K456" t="str">
            <v>Sim</v>
          </cell>
          <cell r="L456" t="str">
            <v>Não</v>
          </cell>
        </row>
        <row r="457">
          <cell r="A457" t="str">
            <v>CT1</v>
          </cell>
          <cell r="E457" t="str">
            <v>ESCOLA DE QUÍMICA</v>
          </cell>
          <cell r="G457" t="str">
            <v>A.1</v>
          </cell>
          <cell r="H457">
            <v>65.259999999999991</v>
          </cell>
          <cell r="I457" t="str">
            <v>Sim</v>
          </cell>
          <cell r="J457" t="str">
            <v>Sim</v>
          </cell>
          <cell r="K457" t="str">
            <v>Sim</v>
          </cell>
          <cell r="L457" t="str">
            <v>Não</v>
          </cell>
        </row>
        <row r="458">
          <cell r="A458" t="str">
            <v>CT1</v>
          </cell>
          <cell r="E458" t="str">
            <v>ESCOLA DE QUÍMICA</v>
          </cell>
          <cell r="G458" t="str">
            <v>A.1</v>
          </cell>
          <cell r="H458">
            <v>157.09</v>
          </cell>
          <cell r="I458" t="str">
            <v>Sim</v>
          </cell>
          <cell r="J458" t="str">
            <v>Sim</v>
          </cell>
          <cell r="K458" t="str">
            <v>Não</v>
          </cell>
          <cell r="L458" t="str">
            <v>Não</v>
          </cell>
        </row>
        <row r="459">
          <cell r="A459" t="str">
            <v>CT1</v>
          </cell>
          <cell r="E459" t="str">
            <v>ESCOLA DE QUÍMICA</v>
          </cell>
          <cell r="G459" t="str">
            <v>A.1</v>
          </cell>
          <cell r="H459">
            <v>73.430000000000007</v>
          </cell>
          <cell r="I459" t="str">
            <v>Sim</v>
          </cell>
          <cell r="J459" t="str">
            <v>Sim</v>
          </cell>
          <cell r="K459" t="str">
            <v>Sim</v>
          </cell>
          <cell r="L459" t="str">
            <v>Não</v>
          </cell>
        </row>
        <row r="460">
          <cell r="A460" t="str">
            <v>CT1</v>
          </cell>
          <cell r="E460" t="str">
            <v>ESCOLA DE QUÍMICA</v>
          </cell>
          <cell r="G460" t="str">
            <v>A.1</v>
          </cell>
          <cell r="H460">
            <v>149.46</v>
          </cell>
          <cell r="I460" t="str">
            <v>Sim</v>
          </cell>
          <cell r="J460" t="str">
            <v>Sim</v>
          </cell>
          <cell r="K460" t="str">
            <v>Não</v>
          </cell>
          <cell r="L460" t="str">
            <v>Não</v>
          </cell>
        </row>
        <row r="461">
          <cell r="A461" t="str">
            <v>CT1</v>
          </cell>
          <cell r="E461" t="str">
            <v>ESCOLA DE QUÍMICA</v>
          </cell>
          <cell r="G461" t="str">
            <v>A.1</v>
          </cell>
          <cell r="H461">
            <v>160.82</v>
          </cell>
          <cell r="I461" t="str">
            <v>Sim</v>
          </cell>
          <cell r="J461" t="str">
            <v>Sim</v>
          </cell>
          <cell r="K461" t="str">
            <v>Sim</v>
          </cell>
          <cell r="L461" t="str">
            <v>Não</v>
          </cell>
        </row>
        <row r="462">
          <cell r="A462" t="str">
            <v>CT1</v>
          </cell>
          <cell r="E462" t="str">
            <v>ESCOLA DE QUÍMICA</v>
          </cell>
          <cell r="G462" t="str">
            <v>A.1</v>
          </cell>
          <cell r="H462">
            <v>148.97999999999999</v>
          </cell>
          <cell r="I462" t="str">
            <v>Sim</v>
          </cell>
          <cell r="J462" t="str">
            <v>Sim</v>
          </cell>
          <cell r="K462" t="str">
            <v>Sim</v>
          </cell>
          <cell r="L462" t="str">
            <v>Não</v>
          </cell>
        </row>
        <row r="463">
          <cell r="A463" t="str">
            <v>CT1</v>
          </cell>
          <cell r="E463" t="str">
            <v>ESCOLA DE QUÍMICA</v>
          </cell>
          <cell r="G463" t="str">
            <v>A.1</v>
          </cell>
          <cell r="H463">
            <v>160.37</v>
          </cell>
          <cell r="I463" t="str">
            <v>Sim</v>
          </cell>
          <cell r="J463" t="str">
            <v>Sim</v>
          </cell>
          <cell r="K463" t="str">
            <v>Sim</v>
          </cell>
          <cell r="L463" t="str">
            <v>Não</v>
          </cell>
        </row>
        <row r="464">
          <cell r="A464" t="str">
            <v>CT1</v>
          </cell>
          <cell r="E464" t="str">
            <v>ESCOLA DE QUÍMICA</v>
          </cell>
          <cell r="G464" t="str">
            <v>A.2</v>
          </cell>
          <cell r="H464">
            <v>450.90000000000003</v>
          </cell>
          <cell r="I464" t="str">
            <v>Sim</v>
          </cell>
          <cell r="J464" t="str">
            <v>Sim</v>
          </cell>
          <cell r="K464" t="str">
            <v>Não</v>
          </cell>
          <cell r="L464" t="str">
            <v>Não</v>
          </cell>
        </row>
        <row r="465">
          <cell r="A465" t="str">
            <v>CT1</v>
          </cell>
          <cell r="E465" t="str">
            <v>ESCOLA POLITÉCNICA</v>
          </cell>
          <cell r="G465" t="str">
            <v>A.2</v>
          </cell>
          <cell r="H465">
            <v>365.34000000000003</v>
          </cell>
          <cell r="I465" t="str">
            <v>Sim</v>
          </cell>
          <cell r="J465" t="str">
            <v>Sim</v>
          </cell>
          <cell r="K465" t="str">
            <v>Não</v>
          </cell>
          <cell r="L465" t="str">
            <v>Não</v>
          </cell>
        </row>
        <row r="466">
          <cell r="A466" t="str">
            <v>CT1</v>
          </cell>
          <cell r="E466" t="str">
            <v>ESCOLA POLITÉCNICA</v>
          </cell>
          <cell r="G466" t="str">
            <v>A.1</v>
          </cell>
          <cell r="H466">
            <v>24.19</v>
          </cell>
          <cell r="I466" t="str">
            <v>Sim</v>
          </cell>
          <cell r="J466" t="str">
            <v>Sim</v>
          </cell>
          <cell r="K466" t="str">
            <v>Não</v>
          </cell>
          <cell r="L466" t="str">
            <v>Não</v>
          </cell>
        </row>
        <row r="467">
          <cell r="A467" t="str">
            <v>CT1</v>
          </cell>
          <cell r="E467" t="str">
            <v>ESCOLA POLITÉCNICA</v>
          </cell>
          <cell r="G467" t="str">
            <v>A.5</v>
          </cell>
          <cell r="H467">
            <v>8.0299999999999994</v>
          </cell>
          <cell r="I467" t="str">
            <v>Sim</v>
          </cell>
          <cell r="J467" t="str">
            <v>Sim</v>
          </cell>
          <cell r="K467" t="str">
            <v>Não</v>
          </cell>
          <cell r="L467" t="str">
            <v>Não</v>
          </cell>
        </row>
        <row r="468">
          <cell r="A468" t="str">
            <v>CT1</v>
          </cell>
          <cell r="E468" t="str">
            <v>ESCOLA POLITÉCNICA</v>
          </cell>
          <cell r="G468" t="str">
            <v>A.1</v>
          </cell>
          <cell r="H468">
            <v>68.099999999999994</v>
          </cell>
          <cell r="I468" t="str">
            <v>Sim</v>
          </cell>
          <cell r="J468" t="str">
            <v>Sim</v>
          </cell>
          <cell r="K468" t="str">
            <v>Não</v>
          </cell>
          <cell r="L468" t="str">
            <v>Não</v>
          </cell>
        </row>
        <row r="469">
          <cell r="A469" t="str">
            <v>CT1</v>
          </cell>
          <cell r="E469" t="str">
            <v>ESCOLA POLITÉCNICA</v>
          </cell>
          <cell r="G469" t="str">
            <v>A.1</v>
          </cell>
          <cell r="H469">
            <v>58.31</v>
          </cell>
          <cell r="I469" t="str">
            <v>Sim</v>
          </cell>
          <cell r="J469" t="str">
            <v>Sim</v>
          </cell>
          <cell r="K469" t="str">
            <v>Não</v>
          </cell>
          <cell r="L469" t="str">
            <v>Não</v>
          </cell>
        </row>
        <row r="470">
          <cell r="A470" t="str">
            <v>CT1</v>
          </cell>
          <cell r="G470" t="str">
            <v>A.6</v>
          </cell>
          <cell r="H470">
            <v>28.439999999999998</v>
          </cell>
          <cell r="I470" t="str">
            <v>Sim</v>
          </cell>
          <cell r="J470" t="str">
            <v>Sim</v>
          </cell>
          <cell r="K470" t="str">
            <v>Não</v>
          </cell>
          <cell r="L470" t="str">
            <v>Não</v>
          </cell>
        </row>
        <row r="471">
          <cell r="A471" t="str">
            <v>CT1</v>
          </cell>
          <cell r="E471" t="str">
            <v>ESCOLA POLITÉCNICA</v>
          </cell>
          <cell r="G471" t="str">
            <v>A.1</v>
          </cell>
          <cell r="H471">
            <v>57.35</v>
          </cell>
          <cell r="I471" t="str">
            <v>Sim</v>
          </cell>
          <cell r="J471" t="str">
            <v>Sim</v>
          </cell>
          <cell r="K471" t="str">
            <v>Não</v>
          </cell>
          <cell r="L471" t="str">
            <v>Não</v>
          </cell>
        </row>
        <row r="472">
          <cell r="A472" t="str">
            <v>CT1</v>
          </cell>
          <cell r="E472" t="str">
            <v>ESCOLA POLITÉCNICA</v>
          </cell>
          <cell r="G472" t="str">
            <v>A.1</v>
          </cell>
          <cell r="H472">
            <v>87.87</v>
          </cell>
          <cell r="I472" t="str">
            <v>Sim</v>
          </cell>
          <cell r="J472" t="str">
            <v>Sim</v>
          </cell>
          <cell r="K472" t="str">
            <v>Não</v>
          </cell>
          <cell r="L472" t="str">
            <v>Não</v>
          </cell>
        </row>
        <row r="473">
          <cell r="A473" t="str">
            <v>CT1</v>
          </cell>
          <cell r="E473" t="str">
            <v>ESCOLA POLITÉCNICA</v>
          </cell>
          <cell r="G473" t="str">
            <v>A.1</v>
          </cell>
          <cell r="H473">
            <v>53.18</v>
          </cell>
          <cell r="I473" t="str">
            <v>Sim</v>
          </cell>
          <cell r="J473" t="str">
            <v>Sim</v>
          </cell>
          <cell r="K473" t="str">
            <v>Não</v>
          </cell>
          <cell r="L473" t="str">
            <v>Não</v>
          </cell>
        </row>
        <row r="474">
          <cell r="A474" t="str">
            <v>CT1</v>
          </cell>
          <cell r="E474" t="str">
            <v>ESCOLA POLITÉCNICA</v>
          </cell>
          <cell r="G474" t="str">
            <v>A.1</v>
          </cell>
          <cell r="H474">
            <v>55.83</v>
          </cell>
          <cell r="I474" t="str">
            <v>Sim</v>
          </cell>
          <cell r="J474" t="str">
            <v>Sim</v>
          </cell>
          <cell r="K474" t="str">
            <v>Não</v>
          </cell>
          <cell r="L474" t="str">
            <v>Não</v>
          </cell>
        </row>
        <row r="475">
          <cell r="A475" t="str">
            <v>CT1</v>
          </cell>
          <cell r="E475" t="str">
            <v>ESCOLA POLITÉCNICA</v>
          </cell>
          <cell r="G475" t="str">
            <v>A.1</v>
          </cell>
          <cell r="H475">
            <v>141.28</v>
          </cell>
          <cell r="I475" t="str">
            <v>Sim</v>
          </cell>
          <cell r="J475" t="str">
            <v>Sim</v>
          </cell>
          <cell r="K475" t="str">
            <v>Não</v>
          </cell>
          <cell r="L475" t="str">
            <v>Não</v>
          </cell>
        </row>
        <row r="476">
          <cell r="A476" t="str">
            <v>CT1</v>
          </cell>
          <cell r="E476" t="str">
            <v>ESCOLA POLITÉCNICA</v>
          </cell>
          <cell r="G476" t="str">
            <v>A.1</v>
          </cell>
          <cell r="H476">
            <v>88.68</v>
          </cell>
          <cell r="I476" t="str">
            <v>Sim</v>
          </cell>
          <cell r="J476" t="str">
            <v>Sim</v>
          </cell>
          <cell r="K476" t="str">
            <v>Não</v>
          </cell>
          <cell r="L476" t="str">
            <v>Não</v>
          </cell>
        </row>
        <row r="477">
          <cell r="A477" t="str">
            <v>CT1</v>
          </cell>
          <cell r="E477" t="str">
            <v>ESCOLA POLITÉCNICA</v>
          </cell>
          <cell r="G477" t="str">
            <v>A.1</v>
          </cell>
          <cell r="H477">
            <v>118.9</v>
          </cell>
          <cell r="I477" t="str">
            <v>Sim</v>
          </cell>
          <cell r="J477" t="str">
            <v>Sim</v>
          </cell>
          <cell r="K477" t="str">
            <v>Não</v>
          </cell>
          <cell r="L477" t="str">
            <v>Não</v>
          </cell>
        </row>
        <row r="478">
          <cell r="A478" t="str">
            <v>CT1</v>
          </cell>
          <cell r="E478" t="str">
            <v>ESCOLA POLITÉCNICA</v>
          </cell>
          <cell r="G478" t="str">
            <v>A.1</v>
          </cell>
          <cell r="H478">
            <v>73.69</v>
          </cell>
          <cell r="I478" t="str">
            <v>Sim</v>
          </cell>
          <cell r="J478" t="str">
            <v>Sim</v>
          </cell>
          <cell r="K478" t="str">
            <v>Não</v>
          </cell>
          <cell r="L478" t="str">
            <v>Não</v>
          </cell>
        </row>
        <row r="479">
          <cell r="A479" t="str">
            <v>CT1</v>
          </cell>
          <cell r="E479" t="str">
            <v>COPPE</v>
          </cell>
          <cell r="G479" t="str">
            <v>A.5</v>
          </cell>
          <cell r="H479">
            <v>15.49</v>
          </cell>
          <cell r="I479" t="str">
            <v>Sim</v>
          </cell>
          <cell r="J479" t="str">
            <v>Sim</v>
          </cell>
          <cell r="K479" t="str">
            <v>Não</v>
          </cell>
          <cell r="L479" t="str">
            <v>Não</v>
          </cell>
        </row>
        <row r="480">
          <cell r="A480" t="str">
            <v>CT1</v>
          </cell>
          <cell r="E480" t="str">
            <v>ESCOLA POLITÉCNICA</v>
          </cell>
          <cell r="G480" t="str">
            <v>A.1</v>
          </cell>
          <cell r="H480">
            <v>68.47</v>
          </cell>
          <cell r="I480" t="str">
            <v>Sim</v>
          </cell>
          <cell r="J480" t="str">
            <v>Sim</v>
          </cell>
          <cell r="K480" t="str">
            <v>Não</v>
          </cell>
          <cell r="L480" t="str">
            <v>Não</v>
          </cell>
        </row>
        <row r="481">
          <cell r="A481" t="str">
            <v>CT1</v>
          </cell>
          <cell r="E481" t="str">
            <v>ESCOLA POLITÉCNICA</v>
          </cell>
          <cell r="G481" t="str">
            <v>A.1</v>
          </cell>
          <cell r="H481">
            <v>130.59</v>
          </cell>
          <cell r="I481" t="str">
            <v>Sim</v>
          </cell>
          <cell r="J481" t="str">
            <v>Sim</v>
          </cell>
          <cell r="K481" t="str">
            <v>Não</v>
          </cell>
          <cell r="L481" t="str">
            <v>Não</v>
          </cell>
        </row>
        <row r="482">
          <cell r="A482" t="str">
            <v>CT1</v>
          </cell>
          <cell r="E482" t="str">
            <v>ESCOLA POLITÉCNICA</v>
          </cell>
          <cell r="G482" t="str">
            <v>A.1</v>
          </cell>
          <cell r="H482">
            <v>54.599999999999994</v>
          </cell>
          <cell r="I482" t="str">
            <v>Sim</v>
          </cell>
          <cell r="J482" t="str">
            <v>Sim</v>
          </cell>
          <cell r="K482" t="str">
            <v>Não</v>
          </cell>
          <cell r="L482" t="str">
            <v>Não</v>
          </cell>
        </row>
        <row r="483">
          <cell r="A483" t="str">
            <v>CT1</v>
          </cell>
          <cell r="E483" t="str">
            <v>ESCOLA POLITÉCNICA</v>
          </cell>
          <cell r="G483" t="str">
            <v>A.1</v>
          </cell>
          <cell r="H483">
            <v>19.350000000000001</v>
          </cell>
          <cell r="I483" t="str">
            <v>Sim</v>
          </cell>
          <cell r="J483" t="str">
            <v>Sim</v>
          </cell>
          <cell r="K483" t="str">
            <v>Não</v>
          </cell>
          <cell r="L483" t="str">
            <v>Não</v>
          </cell>
        </row>
        <row r="484">
          <cell r="A484" t="str">
            <v>CT1</v>
          </cell>
          <cell r="E484" t="str">
            <v>ESCOLA POLITÉCNICA</v>
          </cell>
          <cell r="G484" t="str">
            <v>A.1</v>
          </cell>
          <cell r="H484">
            <v>91.44</v>
          </cell>
          <cell r="I484" t="str">
            <v>Sim</v>
          </cell>
          <cell r="J484" t="str">
            <v>Sim</v>
          </cell>
          <cell r="K484" t="str">
            <v>Não</v>
          </cell>
          <cell r="L484" t="str">
            <v>Não</v>
          </cell>
        </row>
        <row r="485">
          <cell r="A485" t="str">
            <v>CT1</v>
          </cell>
          <cell r="E485" t="str">
            <v>DECANIA DO CT</v>
          </cell>
          <cell r="G485" t="str">
            <v>A.6</v>
          </cell>
          <cell r="H485">
            <v>22.3</v>
          </cell>
          <cell r="I485" t="str">
            <v>Sim</v>
          </cell>
          <cell r="J485" t="str">
            <v>Sim</v>
          </cell>
          <cell r="K485" t="str">
            <v>Não</v>
          </cell>
          <cell r="L485" t="str">
            <v>Não</v>
          </cell>
        </row>
        <row r="486">
          <cell r="A486" t="str">
            <v>CT1</v>
          </cell>
          <cell r="E486" t="str">
            <v>DECANIA DO CT</v>
          </cell>
          <cell r="G486" t="str">
            <v>A.6</v>
          </cell>
          <cell r="H486">
            <v>22.51</v>
          </cell>
          <cell r="I486" t="str">
            <v>Sim</v>
          </cell>
          <cell r="J486" t="str">
            <v>Sim</v>
          </cell>
          <cell r="K486" t="str">
            <v>Não</v>
          </cell>
          <cell r="L486" t="str">
            <v>Não</v>
          </cell>
        </row>
        <row r="487">
          <cell r="A487" t="str">
            <v>CT1</v>
          </cell>
          <cell r="E487" t="str">
            <v>ESCOLA POLITÉCNICA</v>
          </cell>
          <cell r="G487" t="str">
            <v>A.1</v>
          </cell>
          <cell r="H487">
            <v>11.43</v>
          </cell>
          <cell r="I487" t="str">
            <v>Sim</v>
          </cell>
          <cell r="J487" t="str">
            <v>Sim</v>
          </cell>
          <cell r="K487" t="str">
            <v>Não</v>
          </cell>
          <cell r="L487" t="str">
            <v>Não</v>
          </cell>
        </row>
        <row r="488">
          <cell r="A488" t="str">
            <v>CT1</v>
          </cell>
          <cell r="E488" t="str">
            <v>DECANIA DO CT</v>
          </cell>
          <cell r="G488" t="str">
            <v>A.6</v>
          </cell>
          <cell r="H488">
            <v>24.96</v>
          </cell>
          <cell r="I488" t="str">
            <v>Sim</v>
          </cell>
          <cell r="J488" t="str">
            <v>Sim</v>
          </cell>
          <cell r="K488" t="str">
            <v>Não</v>
          </cell>
          <cell r="L488" t="str">
            <v>Não</v>
          </cell>
        </row>
        <row r="489">
          <cell r="A489" t="str">
            <v>CT1</v>
          </cell>
          <cell r="E489" t="str">
            <v>ESCOLA POLITÉCNICA</v>
          </cell>
          <cell r="G489" t="str">
            <v>A.1</v>
          </cell>
          <cell r="H489">
            <v>11.43</v>
          </cell>
          <cell r="I489" t="str">
            <v>Sim</v>
          </cell>
          <cell r="J489" t="str">
            <v>Sim</v>
          </cell>
          <cell r="K489" t="str">
            <v>Não</v>
          </cell>
          <cell r="L489" t="str">
            <v>Não</v>
          </cell>
        </row>
        <row r="490">
          <cell r="A490" t="str">
            <v>CT1</v>
          </cell>
          <cell r="E490" t="str">
            <v>DECANIA DO CT</v>
          </cell>
          <cell r="G490" t="str">
            <v>A.6</v>
          </cell>
          <cell r="H490">
            <v>24.27</v>
          </cell>
          <cell r="I490" t="str">
            <v>Sim</v>
          </cell>
          <cell r="J490" t="str">
            <v>Sim</v>
          </cell>
          <cell r="K490" t="str">
            <v>Não</v>
          </cell>
          <cell r="L490" t="str">
            <v>Não</v>
          </cell>
        </row>
        <row r="491">
          <cell r="A491" t="str">
            <v>CT1</v>
          </cell>
          <cell r="E491" t="str">
            <v>ESCOLA POLITÉCNICA</v>
          </cell>
          <cell r="G491" t="str">
            <v>A.1</v>
          </cell>
          <cell r="H491">
            <v>82.97999999999999</v>
          </cell>
          <cell r="I491" t="str">
            <v>Sim</v>
          </cell>
          <cell r="J491" t="str">
            <v>Sim</v>
          </cell>
          <cell r="K491" t="str">
            <v>Não</v>
          </cell>
          <cell r="L491" t="str">
            <v>Não</v>
          </cell>
        </row>
        <row r="492">
          <cell r="A492" t="str">
            <v>CT1</v>
          </cell>
          <cell r="E492" t="str">
            <v>COPPE</v>
          </cell>
          <cell r="G492" t="str">
            <v>A.1</v>
          </cell>
          <cell r="H492">
            <v>10.38</v>
          </cell>
          <cell r="I492" t="str">
            <v>Sim</v>
          </cell>
          <cell r="J492" t="str">
            <v>Sim</v>
          </cell>
          <cell r="K492" t="str">
            <v>Não</v>
          </cell>
          <cell r="L492" t="str">
            <v>Não</v>
          </cell>
        </row>
        <row r="493">
          <cell r="A493" t="str">
            <v>CT1</v>
          </cell>
          <cell r="E493" t="str">
            <v>COPPE</v>
          </cell>
          <cell r="G493" t="str">
            <v>A.1</v>
          </cell>
          <cell r="H493">
            <v>82.699999999999989</v>
          </cell>
          <cell r="I493" t="str">
            <v>Sim</v>
          </cell>
          <cell r="J493" t="str">
            <v>Sim</v>
          </cell>
          <cell r="K493" t="str">
            <v>Não</v>
          </cell>
          <cell r="L493" t="str">
            <v>Não</v>
          </cell>
        </row>
        <row r="494">
          <cell r="A494" t="str">
            <v>CT1</v>
          </cell>
          <cell r="E494" t="str">
            <v>COPPE</v>
          </cell>
          <cell r="G494" t="str">
            <v>A.4</v>
          </cell>
          <cell r="H494">
            <v>49.009999999999991</v>
          </cell>
          <cell r="I494" t="str">
            <v>Sim</v>
          </cell>
          <cell r="J494" t="str">
            <v>Sim</v>
          </cell>
          <cell r="K494" t="str">
            <v>Não</v>
          </cell>
          <cell r="L494" t="str">
            <v>Não</v>
          </cell>
        </row>
        <row r="495">
          <cell r="A495" t="str">
            <v>CT1</v>
          </cell>
          <cell r="E495" t="str">
            <v>COPPE</v>
          </cell>
          <cell r="G495" t="str">
            <v>A.1</v>
          </cell>
          <cell r="H495">
            <v>69.55</v>
          </cell>
          <cell r="I495" t="str">
            <v>Sim</v>
          </cell>
          <cell r="J495" t="str">
            <v>Sim</v>
          </cell>
          <cell r="K495" t="str">
            <v>Não</v>
          </cell>
          <cell r="L495" t="str">
            <v>Não</v>
          </cell>
        </row>
        <row r="496">
          <cell r="A496" t="str">
            <v>CT1</v>
          </cell>
          <cell r="E496" t="str">
            <v>COPPE</v>
          </cell>
          <cell r="G496" t="str">
            <v>A.1</v>
          </cell>
          <cell r="H496">
            <v>47.31</v>
          </cell>
          <cell r="I496" t="str">
            <v>Sim</v>
          </cell>
          <cell r="J496" t="str">
            <v>Sim</v>
          </cell>
          <cell r="K496" t="str">
            <v>Não</v>
          </cell>
          <cell r="L496" t="str">
            <v>Não</v>
          </cell>
        </row>
        <row r="497">
          <cell r="A497" t="str">
            <v>CT1</v>
          </cell>
          <cell r="E497" t="str">
            <v>COPPE</v>
          </cell>
          <cell r="G497" t="str">
            <v>A.1</v>
          </cell>
          <cell r="H497">
            <v>230.21</v>
          </cell>
          <cell r="I497" t="str">
            <v>Sim</v>
          </cell>
          <cell r="J497" t="str">
            <v>Sim</v>
          </cell>
          <cell r="K497" t="str">
            <v>Não</v>
          </cell>
          <cell r="L497" t="str">
            <v>Não</v>
          </cell>
        </row>
        <row r="498">
          <cell r="A498" t="str">
            <v>CT1</v>
          </cell>
          <cell r="E498" t="str">
            <v>COPPE</v>
          </cell>
          <cell r="G498" t="str">
            <v>A.1</v>
          </cell>
          <cell r="H498">
            <v>130.44999999999999</v>
          </cell>
          <cell r="I498" t="str">
            <v>Sim</v>
          </cell>
          <cell r="J498" t="str">
            <v>Sim</v>
          </cell>
          <cell r="K498" t="str">
            <v>Não</v>
          </cell>
          <cell r="L498" t="str">
            <v>Não</v>
          </cell>
        </row>
        <row r="499">
          <cell r="A499" t="str">
            <v>CT1</v>
          </cell>
          <cell r="E499" t="str">
            <v>COPPE</v>
          </cell>
          <cell r="G499" t="str">
            <v>A.2</v>
          </cell>
          <cell r="H499">
            <v>341.33</v>
          </cell>
          <cell r="I499" t="str">
            <v>Sim</v>
          </cell>
          <cell r="J499" t="str">
            <v>Sim</v>
          </cell>
          <cell r="K499" t="str">
            <v>Não</v>
          </cell>
          <cell r="L499" t="str">
            <v>Não</v>
          </cell>
        </row>
        <row r="500">
          <cell r="A500" t="str">
            <v>CT1</v>
          </cell>
          <cell r="E500" t="str">
            <v>COPPE</v>
          </cell>
          <cell r="G500" t="str">
            <v>A.5</v>
          </cell>
          <cell r="H500">
            <v>16.330000000000002</v>
          </cell>
          <cell r="I500" t="str">
            <v>Sim</v>
          </cell>
          <cell r="J500" t="str">
            <v>Sim</v>
          </cell>
          <cell r="K500" t="str">
            <v>Não</v>
          </cell>
          <cell r="L500" t="str">
            <v>Não</v>
          </cell>
        </row>
        <row r="501">
          <cell r="A501" t="str">
            <v>CT1</v>
          </cell>
          <cell r="E501" t="str">
            <v>DECANIA DO CT</v>
          </cell>
          <cell r="G501" t="str">
            <v>A.6</v>
          </cell>
          <cell r="H501">
            <v>23.35</v>
          </cell>
          <cell r="I501" t="str">
            <v>Sim</v>
          </cell>
          <cell r="J501" t="str">
            <v>Sim</v>
          </cell>
          <cell r="K501" t="str">
            <v>Não</v>
          </cell>
          <cell r="L501" t="str">
            <v>Não</v>
          </cell>
        </row>
        <row r="502">
          <cell r="A502" t="str">
            <v>CT1</v>
          </cell>
          <cell r="E502" t="str">
            <v>DECANIA DO CT</v>
          </cell>
          <cell r="G502" t="str">
            <v>A.6</v>
          </cell>
          <cell r="H502">
            <v>28.47</v>
          </cell>
          <cell r="I502" t="str">
            <v>Sim</v>
          </cell>
          <cell r="J502" t="str">
            <v>Sim</v>
          </cell>
          <cell r="K502" t="str">
            <v>Não</v>
          </cell>
          <cell r="L502" t="str">
            <v>Não</v>
          </cell>
        </row>
        <row r="503">
          <cell r="A503" t="str">
            <v>CT1</v>
          </cell>
          <cell r="E503" t="str">
            <v>COPPE</v>
          </cell>
          <cell r="G503" t="str">
            <v>A.1</v>
          </cell>
          <cell r="H503">
            <v>52.07</v>
          </cell>
          <cell r="I503" t="str">
            <v>Sim</v>
          </cell>
          <cell r="J503" t="str">
            <v>Sim</v>
          </cell>
          <cell r="K503" t="str">
            <v>Não</v>
          </cell>
          <cell r="L503" t="str">
            <v>Não</v>
          </cell>
        </row>
        <row r="504">
          <cell r="A504" t="str">
            <v>CT1</v>
          </cell>
          <cell r="E504" t="str">
            <v>COPPE</v>
          </cell>
          <cell r="G504" t="str">
            <v>A.1</v>
          </cell>
          <cell r="H504">
            <v>141.72999999999999</v>
          </cell>
          <cell r="I504" t="str">
            <v>Sim</v>
          </cell>
          <cell r="J504" t="str">
            <v>Sim</v>
          </cell>
          <cell r="K504" t="str">
            <v>Não</v>
          </cell>
          <cell r="L504" t="str">
            <v>Não</v>
          </cell>
        </row>
        <row r="505">
          <cell r="A505" t="str">
            <v>CT1</v>
          </cell>
          <cell r="E505" t="str">
            <v>COPPE</v>
          </cell>
          <cell r="G505" t="str">
            <v>A.1</v>
          </cell>
          <cell r="H505">
            <v>32.64</v>
          </cell>
          <cell r="I505" t="str">
            <v>Sim</v>
          </cell>
          <cell r="J505" t="str">
            <v>Sim</v>
          </cell>
          <cell r="K505" t="str">
            <v>Não</v>
          </cell>
          <cell r="L505" t="str">
            <v>Não</v>
          </cell>
        </row>
        <row r="506">
          <cell r="A506" t="str">
            <v>CT1</v>
          </cell>
          <cell r="E506" t="str">
            <v>COPPE</v>
          </cell>
          <cell r="G506" t="str">
            <v>A.1</v>
          </cell>
          <cell r="H506">
            <v>257.61</v>
          </cell>
          <cell r="I506" t="str">
            <v>Sim</v>
          </cell>
          <cell r="J506" t="str">
            <v>Sim</v>
          </cell>
          <cell r="K506" t="str">
            <v>Não</v>
          </cell>
          <cell r="L506" t="str">
            <v>Não</v>
          </cell>
        </row>
        <row r="507">
          <cell r="A507" t="str">
            <v>CT1</v>
          </cell>
          <cell r="E507" t="str">
            <v>COPPE</v>
          </cell>
          <cell r="G507" t="str">
            <v>A.1</v>
          </cell>
          <cell r="H507">
            <v>71.52</v>
          </cell>
          <cell r="I507" t="str">
            <v>Sim</v>
          </cell>
          <cell r="J507" t="str">
            <v>Sim</v>
          </cell>
          <cell r="K507" t="str">
            <v>Não</v>
          </cell>
          <cell r="L507" t="str">
            <v>Não</v>
          </cell>
        </row>
        <row r="508">
          <cell r="A508" t="str">
            <v>CT1</v>
          </cell>
          <cell r="E508" t="str">
            <v>COPPE</v>
          </cell>
          <cell r="G508" t="str">
            <v>A.1</v>
          </cell>
          <cell r="H508">
            <v>244.53</v>
          </cell>
          <cell r="I508" t="str">
            <v>Sim</v>
          </cell>
          <cell r="J508" t="str">
            <v>Sim</v>
          </cell>
          <cell r="K508" t="str">
            <v>Não</v>
          </cell>
          <cell r="L508" t="str">
            <v>Não</v>
          </cell>
        </row>
        <row r="509">
          <cell r="A509" t="str">
            <v>CT1</v>
          </cell>
          <cell r="E509" t="str">
            <v>COPPE</v>
          </cell>
          <cell r="G509" t="str">
            <v>A.1</v>
          </cell>
          <cell r="H509">
            <v>46.75</v>
          </cell>
          <cell r="I509" t="str">
            <v>Sim</v>
          </cell>
          <cell r="J509" t="str">
            <v>Sim</v>
          </cell>
          <cell r="K509" t="str">
            <v>Não</v>
          </cell>
          <cell r="L509" t="str">
            <v>Não</v>
          </cell>
        </row>
        <row r="510">
          <cell r="A510" t="str">
            <v>CT1</v>
          </cell>
          <cell r="G510" t="str">
            <v>A.6</v>
          </cell>
          <cell r="H510">
            <v>21.1</v>
          </cell>
          <cell r="I510" t="str">
            <v>Sim</v>
          </cell>
          <cell r="J510" t="str">
            <v>Sim</v>
          </cell>
          <cell r="K510" t="str">
            <v>Não</v>
          </cell>
          <cell r="L510" t="str">
            <v>Não</v>
          </cell>
        </row>
        <row r="511">
          <cell r="A511" t="str">
            <v>CT1</v>
          </cell>
          <cell r="E511" t="str">
            <v>COPPE</v>
          </cell>
          <cell r="G511" t="str">
            <v>A.1</v>
          </cell>
          <cell r="H511">
            <v>40.32</v>
          </cell>
          <cell r="I511" t="str">
            <v>Sim</v>
          </cell>
          <cell r="J511" t="str">
            <v>Sim</v>
          </cell>
          <cell r="K511" t="str">
            <v>Não</v>
          </cell>
          <cell r="L511" t="str">
            <v>Não</v>
          </cell>
        </row>
        <row r="512">
          <cell r="A512" t="str">
            <v>CT1</v>
          </cell>
          <cell r="E512" t="str">
            <v>COPPE</v>
          </cell>
          <cell r="G512" t="str">
            <v>A.4</v>
          </cell>
          <cell r="H512">
            <v>52.08</v>
          </cell>
          <cell r="I512" t="str">
            <v>Sim</v>
          </cell>
          <cell r="J512" t="str">
            <v>Sim</v>
          </cell>
          <cell r="K512" t="str">
            <v>Não</v>
          </cell>
          <cell r="L512" t="str">
            <v>Não</v>
          </cell>
        </row>
        <row r="513">
          <cell r="A513" t="str">
            <v>CT1</v>
          </cell>
          <cell r="E513" t="str">
            <v>COPPE</v>
          </cell>
          <cell r="G513" t="str">
            <v>A.1</v>
          </cell>
          <cell r="H513">
            <v>37.53</v>
          </cell>
          <cell r="I513" t="str">
            <v>Sim</v>
          </cell>
          <cell r="J513" t="str">
            <v>Sim</v>
          </cell>
          <cell r="K513" t="str">
            <v>Não</v>
          </cell>
          <cell r="L513" t="str">
            <v>Não</v>
          </cell>
        </row>
        <row r="514">
          <cell r="A514" t="str">
            <v>CT1</v>
          </cell>
          <cell r="E514" t="str">
            <v>COPPE</v>
          </cell>
          <cell r="G514" t="str">
            <v>A.1</v>
          </cell>
          <cell r="H514">
            <v>114.98</v>
          </cell>
          <cell r="I514" t="str">
            <v>Sim</v>
          </cell>
          <cell r="J514" t="str">
            <v>Sim</v>
          </cell>
          <cell r="K514" t="str">
            <v>Não</v>
          </cell>
          <cell r="L514" t="str">
            <v>Não</v>
          </cell>
        </row>
        <row r="515">
          <cell r="A515" t="str">
            <v>CT1</v>
          </cell>
          <cell r="E515" t="str">
            <v>COPPE</v>
          </cell>
          <cell r="G515" t="str">
            <v>A.4</v>
          </cell>
          <cell r="H515">
            <v>104.33000000000001</v>
          </cell>
          <cell r="I515" t="str">
            <v>Sim</v>
          </cell>
          <cell r="J515" t="str">
            <v>Sim</v>
          </cell>
          <cell r="K515" t="str">
            <v>Não</v>
          </cell>
          <cell r="L515" t="str">
            <v>Não</v>
          </cell>
        </row>
        <row r="516">
          <cell r="A516" t="str">
            <v>CT1</v>
          </cell>
          <cell r="G516" t="str">
            <v>A.6</v>
          </cell>
          <cell r="H516">
            <v>15.29</v>
          </cell>
          <cell r="I516" t="str">
            <v>Sim</v>
          </cell>
          <cell r="J516" t="str">
            <v>Sim</v>
          </cell>
          <cell r="K516" t="str">
            <v>Não</v>
          </cell>
          <cell r="L516" t="str">
            <v>Não</v>
          </cell>
        </row>
        <row r="517">
          <cell r="A517" t="str">
            <v>CT1</v>
          </cell>
          <cell r="E517" t="str">
            <v>COPPE</v>
          </cell>
          <cell r="G517" t="str">
            <v>A.4</v>
          </cell>
          <cell r="H517">
            <v>40.76</v>
          </cell>
          <cell r="I517" t="str">
            <v>Sim</v>
          </cell>
          <cell r="J517" t="str">
            <v>Sim</v>
          </cell>
          <cell r="K517" t="str">
            <v>Não</v>
          </cell>
          <cell r="L517" t="str">
            <v>Não</v>
          </cell>
        </row>
        <row r="518">
          <cell r="A518" t="str">
            <v>CT1</v>
          </cell>
          <cell r="E518" t="str">
            <v>COPPE</v>
          </cell>
          <cell r="G518" t="str">
            <v>A.1</v>
          </cell>
          <cell r="H518">
            <v>101.41</v>
          </cell>
          <cell r="I518" t="str">
            <v>Sim</v>
          </cell>
          <cell r="J518" t="str">
            <v>Sim</v>
          </cell>
          <cell r="K518" t="str">
            <v>Não</v>
          </cell>
          <cell r="L518" t="str">
            <v>Não</v>
          </cell>
        </row>
        <row r="519">
          <cell r="A519" t="str">
            <v>CT1</v>
          </cell>
          <cell r="E519" t="str">
            <v>COPPE</v>
          </cell>
          <cell r="G519" t="str">
            <v>A.1</v>
          </cell>
          <cell r="H519">
            <v>144.12000000000003</v>
          </cell>
          <cell r="I519" t="str">
            <v>Sim</v>
          </cell>
          <cell r="J519" t="str">
            <v>Sim</v>
          </cell>
          <cell r="K519" t="str">
            <v>Não</v>
          </cell>
          <cell r="L519" t="str">
            <v>Não</v>
          </cell>
        </row>
        <row r="520">
          <cell r="A520" t="str">
            <v>CT1</v>
          </cell>
          <cell r="E520" t="str">
            <v>COPPE</v>
          </cell>
          <cell r="G520" t="str">
            <v>A.4</v>
          </cell>
          <cell r="H520">
            <v>60.16</v>
          </cell>
          <cell r="I520" t="str">
            <v>Sim</v>
          </cell>
          <cell r="J520" t="str">
            <v>Sim</v>
          </cell>
          <cell r="K520" t="str">
            <v>Não</v>
          </cell>
          <cell r="L520" t="str">
            <v>Não</v>
          </cell>
        </row>
        <row r="521">
          <cell r="A521" t="str">
            <v>CT1</v>
          </cell>
          <cell r="E521" t="str">
            <v>COPPE</v>
          </cell>
          <cell r="G521" t="str">
            <v>A.1</v>
          </cell>
          <cell r="H521">
            <v>358.94</v>
          </cell>
          <cell r="I521" t="str">
            <v>Sim</v>
          </cell>
          <cell r="J521" t="str">
            <v>Sim</v>
          </cell>
          <cell r="K521" t="str">
            <v>Não</v>
          </cell>
          <cell r="L521" t="str">
            <v>Não</v>
          </cell>
        </row>
        <row r="522">
          <cell r="A522" t="str">
            <v>CT1</v>
          </cell>
          <cell r="E522" t="str">
            <v>COPPE</v>
          </cell>
          <cell r="G522" t="str">
            <v>A.1</v>
          </cell>
          <cell r="H522">
            <v>56.78</v>
          </cell>
          <cell r="I522" t="str">
            <v>Sim</v>
          </cell>
          <cell r="J522" t="str">
            <v>Sim</v>
          </cell>
          <cell r="K522" t="str">
            <v>Não</v>
          </cell>
          <cell r="L522" t="str">
            <v>Não</v>
          </cell>
        </row>
        <row r="523">
          <cell r="A523" t="str">
            <v>CT1</v>
          </cell>
          <cell r="E523" t="str">
            <v>COPPE</v>
          </cell>
          <cell r="G523" t="str">
            <v>A.1</v>
          </cell>
          <cell r="H523">
            <v>98.05</v>
          </cell>
          <cell r="I523" t="str">
            <v>Sim</v>
          </cell>
          <cell r="J523" t="str">
            <v>Sim</v>
          </cell>
          <cell r="K523" t="str">
            <v>Não</v>
          </cell>
          <cell r="L523" t="str">
            <v>Não</v>
          </cell>
        </row>
        <row r="524">
          <cell r="A524" t="str">
            <v>CT1</v>
          </cell>
          <cell r="E524" t="str">
            <v>COPPE</v>
          </cell>
          <cell r="G524" t="str">
            <v>A.4</v>
          </cell>
          <cell r="H524">
            <v>28.5</v>
          </cell>
          <cell r="I524" t="str">
            <v>Sim</v>
          </cell>
          <cell r="J524" t="str">
            <v>Sim</v>
          </cell>
          <cell r="K524" t="str">
            <v>Não</v>
          </cell>
          <cell r="L524" t="str">
            <v>Não</v>
          </cell>
        </row>
        <row r="525">
          <cell r="A525" t="str">
            <v>CT1</v>
          </cell>
          <cell r="E525" t="str">
            <v>ESCOLA POLITÉCNICA</v>
          </cell>
          <cell r="G525" t="str">
            <v>A.2</v>
          </cell>
          <cell r="H525">
            <v>377.35999999999996</v>
          </cell>
          <cell r="I525" t="str">
            <v>Sim</v>
          </cell>
          <cell r="J525" t="str">
            <v>Sim</v>
          </cell>
          <cell r="K525" t="str">
            <v>Não</v>
          </cell>
          <cell r="L525" t="str">
            <v>Não</v>
          </cell>
        </row>
        <row r="526">
          <cell r="A526" t="str">
            <v>CT1</v>
          </cell>
          <cell r="E526" t="str">
            <v>COPPE</v>
          </cell>
          <cell r="G526" t="str">
            <v>A.1</v>
          </cell>
          <cell r="H526">
            <v>150.87</v>
          </cell>
          <cell r="I526" t="str">
            <v>Sim</v>
          </cell>
          <cell r="J526" t="str">
            <v>Sim</v>
          </cell>
          <cell r="K526" t="str">
            <v>Não</v>
          </cell>
          <cell r="L526" t="str">
            <v>Não</v>
          </cell>
        </row>
        <row r="527">
          <cell r="A527" t="str">
            <v>CT1</v>
          </cell>
          <cell r="E527" t="str">
            <v>COPPE</v>
          </cell>
          <cell r="G527" t="str">
            <v>A.4</v>
          </cell>
          <cell r="H527">
            <v>23.57</v>
          </cell>
          <cell r="I527" t="str">
            <v>Sim</v>
          </cell>
          <cell r="J527" t="str">
            <v>Sim</v>
          </cell>
          <cell r="K527" t="str">
            <v>Não</v>
          </cell>
          <cell r="L527" t="str">
            <v>Não</v>
          </cell>
        </row>
        <row r="528">
          <cell r="A528" t="str">
            <v>CT1</v>
          </cell>
          <cell r="E528" t="str">
            <v>COPPE</v>
          </cell>
          <cell r="G528" t="str">
            <v>A.4</v>
          </cell>
          <cell r="H528">
            <v>459.21</v>
          </cell>
          <cell r="I528" t="str">
            <v>Sim</v>
          </cell>
          <cell r="J528" t="str">
            <v>Sim</v>
          </cell>
          <cell r="K528" t="str">
            <v>Não</v>
          </cell>
          <cell r="L528" t="str">
            <v>Não</v>
          </cell>
        </row>
        <row r="529">
          <cell r="A529" t="str">
            <v>CT1</v>
          </cell>
          <cell r="E529" t="str">
            <v>COPPE</v>
          </cell>
          <cell r="G529" t="str">
            <v>A.4</v>
          </cell>
          <cell r="H529">
            <v>79.709999999999994</v>
          </cell>
          <cell r="I529" t="str">
            <v>Sim</v>
          </cell>
          <cell r="J529" t="str">
            <v>Sim</v>
          </cell>
          <cell r="K529" t="str">
            <v>Não</v>
          </cell>
          <cell r="L529" t="str">
            <v>Não</v>
          </cell>
        </row>
        <row r="530">
          <cell r="A530" t="str">
            <v>CT1</v>
          </cell>
          <cell r="E530" t="str">
            <v>COPPE</v>
          </cell>
          <cell r="G530" t="str">
            <v>A.5</v>
          </cell>
          <cell r="H530">
            <v>3.96</v>
          </cell>
          <cell r="I530" t="str">
            <v>Sim</v>
          </cell>
          <cell r="J530" t="str">
            <v>Sim</v>
          </cell>
          <cell r="K530" t="str">
            <v>Não</v>
          </cell>
          <cell r="L530" t="str">
            <v>Não</v>
          </cell>
        </row>
        <row r="531">
          <cell r="A531" t="str">
            <v>CT1</v>
          </cell>
          <cell r="G531" t="str">
            <v>A.6</v>
          </cell>
          <cell r="H531">
            <v>22.78</v>
          </cell>
          <cell r="I531" t="str">
            <v>Sim</v>
          </cell>
          <cell r="J531" t="str">
            <v>Sim</v>
          </cell>
          <cell r="K531" t="str">
            <v>Não</v>
          </cell>
          <cell r="L531" t="str">
            <v>Não</v>
          </cell>
        </row>
        <row r="532">
          <cell r="A532" t="str">
            <v>CT1</v>
          </cell>
          <cell r="E532" t="str">
            <v>COPPE</v>
          </cell>
          <cell r="G532" t="str">
            <v>A.4</v>
          </cell>
          <cell r="H532">
            <v>176.15</v>
          </cell>
          <cell r="I532" t="str">
            <v>Sim</v>
          </cell>
          <cell r="J532" t="str">
            <v>Sim</v>
          </cell>
          <cell r="K532" t="str">
            <v>Não</v>
          </cell>
          <cell r="L532" t="str">
            <v>Não</v>
          </cell>
        </row>
        <row r="533">
          <cell r="A533" t="str">
            <v>CT1</v>
          </cell>
          <cell r="E533" t="str">
            <v>COPPE</v>
          </cell>
          <cell r="G533" t="str">
            <v>A.1</v>
          </cell>
          <cell r="H533">
            <v>135.38999999999999</v>
          </cell>
          <cell r="I533" t="str">
            <v>Sim</v>
          </cell>
          <cell r="J533" t="str">
            <v>Sim</v>
          </cell>
          <cell r="K533" t="str">
            <v>Não</v>
          </cell>
          <cell r="L533" t="str">
            <v>Não</v>
          </cell>
        </row>
        <row r="534">
          <cell r="A534" t="str">
            <v>CT1</v>
          </cell>
          <cell r="E534" t="str">
            <v>COPPE</v>
          </cell>
          <cell r="G534" t="str">
            <v>A.4</v>
          </cell>
          <cell r="H534">
            <v>76.84</v>
          </cell>
          <cell r="I534" t="str">
            <v>Sim</v>
          </cell>
          <cell r="J534" t="str">
            <v>Sim</v>
          </cell>
          <cell r="K534" t="str">
            <v>Não</v>
          </cell>
          <cell r="L534" t="str">
            <v>Não</v>
          </cell>
        </row>
        <row r="535">
          <cell r="A535" t="str">
            <v>CT1</v>
          </cell>
          <cell r="E535" t="str">
            <v>COPPE</v>
          </cell>
          <cell r="G535" t="str">
            <v>A.4</v>
          </cell>
          <cell r="H535">
            <v>76.34</v>
          </cell>
          <cell r="I535" t="str">
            <v>Sim</v>
          </cell>
          <cell r="J535" t="str">
            <v>Sim</v>
          </cell>
          <cell r="K535" t="str">
            <v>Não</v>
          </cell>
          <cell r="L535" t="str">
            <v>Não</v>
          </cell>
        </row>
        <row r="536">
          <cell r="A536" t="str">
            <v>CT1</v>
          </cell>
          <cell r="E536" t="str">
            <v>COPPE</v>
          </cell>
          <cell r="G536" t="str">
            <v>A.1</v>
          </cell>
          <cell r="H536">
            <v>95.79</v>
          </cell>
          <cell r="I536" t="str">
            <v>Sim</v>
          </cell>
          <cell r="J536" t="str">
            <v>Sim</v>
          </cell>
          <cell r="K536" t="str">
            <v>Não</v>
          </cell>
          <cell r="L536" t="str">
            <v>Não</v>
          </cell>
        </row>
        <row r="537">
          <cell r="A537" t="str">
            <v>CT1</v>
          </cell>
          <cell r="G537" t="str">
            <v>A.6</v>
          </cell>
          <cell r="H537">
            <v>24.06</v>
          </cell>
          <cell r="I537" t="str">
            <v>Sim</v>
          </cell>
          <cell r="J537" t="str">
            <v>Sim</v>
          </cell>
          <cell r="K537" t="str">
            <v>Não</v>
          </cell>
          <cell r="L537" t="str">
            <v>Não</v>
          </cell>
        </row>
        <row r="538">
          <cell r="A538" t="str">
            <v>CT1</v>
          </cell>
          <cell r="E538" t="str">
            <v>COPPE</v>
          </cell>
          <cell r="G538" t="str">
            <v>A.4</v>
          </cell>
          <cell r="H538">
            <v>214.04000000000002</v>
          </cell>
          <cell r="I538" t="str">
            <v>Sim</v>
          </cell>
          <cell r="J538" t="str">
            <v>Sim</v>
          </cell>
          <cell r="K538" t="str">
            <v>Não</v>
          </cell>
          <cell r="L538" t="str">
            <v>Não</v>
          </cell>
        </row>
        <row r="539">
          <cell r="A539" t="str">
            <v>CT1</v>
          </cell>
          <cell r="E539" t="str">
            <v>COPPE</v>
          </cell>
          <cell r="G539" t="str">
            <v>A.1</v>
          </cell>
          <cell r="H539">
            <v>50.48</v>
          </cell>
          <cell r="I539" t="str">
            <v>Sim</v>
          </cell>
          <cell r="J539" t="str">
            <v>Sim</v>
          </cell>
          <cell r="K539" t="str">
            <v>Não</v>
          </cell>
          <cell r="L539" t="str">
            <v>Não</v>
          </cell>
        </row>
        <row r="540">
          <cell r="A540" t="str">
            <v>CT1</v>
          </cell>
          <cell r="G540" t="str">
            <v>A.6</v>
          </cell>
          <cell r="H540">
            <v>24.12</v>
          </cell>
          <cell r="I540" t="str">
            <v>Sim</v>
          </cell>
          <cell r="J540" t="str">
            <v>Sim</v>
          </cell>
          <cell r="K540" t="str">
            <v>Não</v>
          </cell>
          <cell r="L540" t="str">
            <v>Não</v>
          </cell>
        </row>
        <row r="541">
          <cell r="A541" t="str">
            <v>CT1</v>
          </cell>
          <cell r="E541" t="str">
            <v>COPPE</v>
          </cell>
          <cell r="G541" t="str">
            <v>A.1</v>
          </cell>
          <cell r="H541">
            <v>334.38</v>
          </cell>
          <cell r="I541" t="str">
            <v>Sim</v>
          </cell>
          <cell r="J541" t="str">
            <v>Sim</v>
          </cell>
          <cell r="K541" t="str">
            <v>Não</v>
          </cell>
          <cell r="L541" t="str">
            <v>Não</v>
          </cell>
        </row>
        <row r="542">
          <cell r="A542" t="str">
            <v>CT1</v>
          </cell>
          <cell r="E542" t="str">
            <v>COPPE</v>
          </cell>
          <cell r="G542" t="str">
            <v>A.1</v>
          </cell>
          <cell r="H542">
            <v>452.66</v>
          </cell>
          <cell r="I542" t="str">
            <v>Sim</v>
          </cell>
          <cell r="J542" t="str">
            <v>Sim</v>
          </cell>
          <cell r="K542" t="str">
            <v>Não</v>
          </cell>
          <cell r="L542" t="str">
            <v>Não</v>
          </cell>
        </row>
        <row r="543">
          <cell r="A543" t="str">
            <v>CT1</v>
          </cell>
          <cell r="E543" t="str">
            <v>COPPE</v>
          </cell>
          <cell r="G543" t="str">
            <v>A.4</v>
          </cell>
          <cell r="H543">
            <v>52.82</v>
          </cell>
          <cell r="I543" t="str">
            <v>Sim</v>
          </cell>
          <cell r="J543" t="str">
            <v>Sim</v>
          </cell>
          <cell r="K543" t="str">
            <v>Não</v>
          </cell>
          <cell r="L543" t="str">
            <v>Não</v>
          </cell>
        </row>
        <row r="544">
          <cell r="A544" t="str">
            <v>CT1</v>
          </cell>
          <cell r="E544" t="str">
            <v>COPPE</v>
          </cell>
          <cell r="G544" t="str">
            <v>A.4</v>
          </cell>
          <cell r="H544">
            <v>183.12</v>
          </cell>
          <cell r="I544" t="str">
            <v>Sim</v>
          </cell>
          <cell r="J544" t="str">
            <v>Sim</v>
          </cell>
          <cell r="K544" t="str">
            <v>Não</v>
          </cell>
          <cell r="L544" t="str">
            <v>Não</v>
          </cell>
        </row>
        <row r="545">
          <cell r="A545" t="str">
            <v>CT1</v>
          </cell>
          <cell r="E545" t="str">
            <v>COPPE</v>
          </cell>
          <cell r="G545" t="str">
            <v>A.1</v>
          </cell>
          <cell r="H545">
            <v>42.33</v>
          </cell>
          <cell r="I545" t="str">
            <v>Sim</v>
          </cell>
          <cell r="J545" t="str">
            <v>Sim</v>
          </cell>
          <cell r="K545" t="str">
            <v>Não</v>
          </cell>
          <cell r="L545" t="str">
            <v>Não</v>
          </cell>
        </row>
        <row r="546">
          <cell r="A546" t="str">
            <v>CT1</v>
          </cell>
          <cell r="E546" t="str">
            <v>COPPE</v>
          </cell>
          <cell r="G546" t="str">
            <v>A.4</v>
          </cell>
          <cell r="H546">
            <v>74.000000000000014</v>
          </cell>
          <cell r="I546" t="str">
            <v>Sim</v>
          </cell>
          <cell r="J546" t="str">
            <v>Sim</v>
          </cell>
          <cell r="K546" t="str">
            <v>Não</v>
          </cell>
          <cell r="L546" t="str">
            <v>Não</v>
          </cell>
        </row>
        <row r="547">
          <cell r="A547" t="str">
            <v>CT1</v>
          </cell>
          <cell r="G547" t="str">
            <v>A.6</v>
          </cell>
          <cell r="H547">
            <v>24.33</v>
          </cell>
          <cell r="I547" t="str">
            <v>Sim</v>
          </cell>
          <cell r="J547" t="str">
            <v>Sim</v>
          </cell>
          <cell r="K547" t="str">
            <v>Não</v>
          </cell>
          <cell r="L547" t="str">
            <v>Não</v>
          </cell>
        </row>
        <row r="548">
          <cell r="A548" t="str">
            <v>CT1</v>
          </cell>
          <cell r="E548" t="str">
            <v>COPPE</v>
          </cell>
          <cell r="G548" t="str">
            <v>A.4</v>
          </cell>
          <cell r="H548">
            <v>202.72</v>
          </cell>
          <cell r="I548" t="str">
            <v>Sim</v>
          </cell>
          <cell r="J548" t="str">
            <v>Sim</v>
          </cell>
          <cell r="K548" t="str">
            <v>Não</v>
          </cell>
          <cell r="L548" t="str">
            <v>Não</v>
          </cell>
        </row>
        <row r="549">
          <cell r="A549" t="str">
            <v>CT1</v>
          </cell>
          <cell r="G549" t="str">
            <v>A.6</v>
          </cell>
          <cell r="H549">
            <v>24.2</v>
          </cell>
          <cell r="I549" t="str">
            <v>Sim</v>
          </cell>
          <cell r="J549" t="str">
            <v>Sim</v>
          </cell>
          <cell r="K549" t="str">
            <v>Não</v>
          </cell>
          <cell r="L549" t="str">
            <v>Não</v>
          </cell>
        </row>
        <row r="550">
          <cell r="A550" t="str">
            <v>CT1</v>
          </cell>
          <cell r="E550" t="str">
            <v>COPPE</v>
          </cell>
          <cell r="G550" t="str">
            <v>A.4</v>
          </cell>
          <cell r="H550">
            <v>201.6</v>
          </cell>
          <cell r="I550" t="str">
            <v>Sim</v>
          </cell>
          <cell r="J550" t="str">
            <v>Sim</v>
          </cell>
          <cell r="K550" t="str">
            <v>Não</v>
          </cell>
          <cell r="L550" t="str">
            <v>Não</v>
          </cell>
        </row>
        <row r="551">
          <cell r="A551" t="str">
            <v>CT1</v>
          </cell>
          <cell r="E551" t="str">
            <v>COPPE</v>
          </cell>
          <cell r="G551" t="str">
            <v>A.4</v>
          </cell>
          <cell r="H551">
            <v>182.8</v>
          </cell>
          <cell r="I551" t="str">
            <v>Sim</v>
          </cell>
          <cell r="J551" t="str">
            <v>Sim</v>
          </cell>
          <cell r="K551" t="str">
            <v>Não</v>
          </cell>
          <cell r="L551" t="str">
            <v>Não</v>
          </cell>
        </row>
        <row r="552">
          <cell r="A552" t="str">
            <v>CT1</v>
          </cell>
          <cell r="E552" t="str">
            <v>COPPE</v>
          </cell>
          <cell r="G552" t="str">
            <v>A.4</v>
          </cell>
          <cell r="H552">
            <v>184.19</v>
          </cell>
          <cell r="I552" t="str">
            <v>Sim</v>
          </cell>
          <cell r="J552" t="str">
            <v>Sim</v>
          </cell>
          <cell r="K552" t="str">
            <v>Não</v>
          </cell>
          <cell r="L552" t="str">
            <v>Não</v>
          </cell>
        </row>
        <row r="553">
          <cell r="A553" t="str">
            <v>CT1</v>
          </cell>
          <cell r="E553" t="str">
            <v>COPPE</v>
          </cell>
          <cell r="G553" t="str">
            <v>A.4</v>
          </cell>
          <cell r="H553">
            <v>149.02000000000001</v>
          </cell>
          <cell r="I553" t="str">
            <v>Sim</v>
          </cell>
          <cell r="J553" t="str">
            <v>Sim</v>
          </cell>
          <cell r="K553" t="str">
            <v>Não</v>
          </cell>
          <cell r="L553" t="str">
            <v>Não</v>
          </cell>
        </row>
        <row r="554">
          <cell r="A554" t="str">
            <v>CT1</v>
          </cell>
          <cell r="E554" t="str">
            <v>COPPE</v>
          </cell>
          <cell r="G554" t="str">
            <v>A.4</v>
          </cell>
          <cell r="H554">
            <v>301.90000000000003</v>
          </cell>
          <cell r="I554" t="str">
            <v>Sim</v>
          </cell>
          <cell r="J554" t="str">
            <v>Sim</v>
          </cell>
          <cell r="K554" t="str">
            <v>Não</v>
          </cell>
          <cell r="L554" t="str">
            <v>Não</v>
          </cell>
        </row>
        <row r="555">
          <cell r="A555" t="str">
            <v>CT1</v>
          </cell>
          <cell r="E555" t="str">
            <v>COPPE</v>
          </cell>
          <cell r="G555" t="str">
            <v>A.4</v>
          </cell>
          <cell r="H555">
            <v>57.71</v>
          </cell>
          <cell r="I555" t="str">
            <v>Sim</v>
          </cell>
          <cell r="J555" t="str">
            <v>Sim</v>
          </cell>
          <cell r="K555" t="str">
            <v>Não</v>
          </cell>
          <cell r="L555" t="str">
            <v>Não</v>
          </cell>
        </row>
        <row r="556">
          <cell r="A556" t="str">
            <v>CT1</v>
          </cell>
          <cell r="E556" t="str">
            <v>COPPE</v>
          </cell>
          <cell r="G556" t="str">
            <v>A.4</v>
          </cell>
          <cell r="H556">
            <v>179.02</v>
          </cell>
          <cell r="I556" t="str">
            <v>Sim</v>
          </cell>
          <cell r="J556" t="str">
            <v>Sim</v>
          </cell>
          <cell r="K556" t="str">
            <v>Não</v>
          </cell>
          <cell r="L556" t="str">
            <v>Não</v>
          </cell>
        </row>
        <row r="557">
          <cell r="A557" t="str">
            <v>CT1</v>
          </cell>
          <cell r="E557" t="str">
            <v>ESCOLA POLITÉCNICA</v>
          </cell>
          <cell r="G557" t="str">
            <v>A.5</v>
          </cell>
          <cell r="H557">
            <v>12.14</v>
          </cell>
          <cell r="I557" t="str">
            <v>Sim</v>
          </cell>
          <cell r="J557" t="str">
            <v>Sim</v>
          </cell>
          <cell r="K557" t="str">
            <v>Não</v>
          </cell>
          <cell r="L557" t="str">
            <v>Não</v>
          </cell>
        </row>
        <row r="558">
          <cell r="A558" t="str">
            <v>CT1</v>
          </cell>
          <cell r="E558" t="str">
            <v>ESCOLA POLITÉCNICA</v>
          </cell>
          <cell r="G558" t="str">
            <v>A.1</v>
          </cell>
          <cell r="H558">
            <v>69.809999999999988</v>
          </cell>
          <cell r="I558" t="str">
            <v>Sim</v>
          </cell>
          <cell r="J558" t="str">
            <v>Sim</v>
          </cell>
          <cell r="K558" t="str">
            <v>Não</v>
          </cell>
          <cell r="L558" t="str">
            <v>Não</v>
          </cell>
        </row>
        <row r="559">
          <cell r="A559" t="str">
            <v>CT1</v>
          </cell>
          <cell r="E559" t="str">
            <v>ESCOLA POLITÉCNICA</v>
          </cell>
          <cell r="G559" t="str">
            <v>A.1</v>
          </cell>
          <cell r="H559">
            <v>104.47</v>
          </cell>
          <cell r="I559" t="str">
            <v>Sim</v>
          </cell>
          <cell r="J559" t="str">
            <v>Sim</v>
          </cell>
          <cell r="K559" t="str">
            <v>Não</v>
          </cell>
          <cell r="L559" t="str">
            <v>Não</v>
          </cell>
        </row>
        <row r="560">
          <cell r="A560" t="str">
            <v>CT1</v>
          </cell>
          <cell r="E560" t="str">
            <v>ESCOLA POLITÉCNICA</v>
          </cell>
          <cell r="G560" t="str">
            <v>A.1</v>
          </cell>
          <cell r="H560">
            <v>48.4</v>
          </cell>
          <cell r="I560" t="str">
            <v>Sim</v>
          </cell>
          <cell r="J560" t="str">
            <v>Sim</v>
          </cell>
          <cell r="K560" t="str">
            <v>Não</v>
          </cell>
          <cell r="L560" t="str">
            <v>Não</v>
          </cell>
        </row>
        <row r="561">
          <cell r="A561" t="str">
            <v>CT1</v>
          </cell>
          <cell r="E561" t="str">
            <v>ESCOLA POLITÉCNICA</v>
          </cell>
          <cell r="G561" t="str">
            <v>A.1</v>
          </cell>
          <cell r="H561">
            <v>104.32</v>
          </cell>
          <cell r="I561" t="str">
            <v>Sim</v>
          </cell>
          <cell r="J561" t="str">
            <v>Sim</v>
          </cell>
          <cell r="K561" t="str">
            <v>Não</v>
          </cell>
          <cell r="L561" t="str">
            <v>Não</v>
          </cell>
        </row>
        <row r="562">
          <cell r="A562" t="str">
            <v>CT1</v>
          </cell>
          <cell r="E562" t="str">
            <v>ESCOLA POLITÉCNICA</v>
          </cell>
          <cell r="G562" t="str">
            <v>A.4</v>
          </cell>
          <cell r="H562">
            <v>98.68</v>
          </cell>
          <cell r="I562" t="str">
            <v>Sim</v>
          </cell>
          <cell r="J562" t="str">
            <v>Sim</v>
          </cell>
          <cell r="K562" t="str">
            <v>Não</v>
          </cell>
          <cell r="L562" t="str">
            <v>Não</v>
          </cell>
        </row>
        <row r="563">
          <cell r="A563" t="str">
            <v>CT1</v>
          </cell>
          <cell r="E563" t="str">
            <v>ESCOLA POLITÉCNICA</v>
          </cell>
          <cell r="G563" t="str">
            <v>A.1</v>
          </cell>
          <cell r="H563">
            <v>100.48</v>
          </cell>
          <cell r="I563" t="str">
            <v>Sim</v>
          </cell>
          <cell r="J563" t="str">
            <v>Sim</v>
          </cell>
          <cell r="K563" t="str">
            <v>Não</v>
          </cell>
          <cell r="L563" t="str">
            <v>Não</v>
          </cell>
        </row>
        <row r="564">
          <cell r="A564" t="str">
            <v>CT1</v>
          </cell>
          <cell r="E564" t="str">
            <v>ESCOLA POLITÉCNICA</v>
          </cell>
          <cell r="G564" t="str">
            <v>A.1</v>
          </cell>
          <cell r="H564">
            <v>41.08</v>
          </cell>
          <cell r="I564" t="str">
            <v>Sim</v>
          </cell>
          <cell r="J564" t="str">
            <v>Sim</v>
          </cell>
          <cell r="K564" t="str">
            <v>Não</v>
          </cell>
          <cell r="L564" t="str">
            <v>Não</v>
          </cell>
        </row>
        <row r="565">
          <cell r="A565" t="str">
            <v>CT1</v>
          </cell>
          <cell r="E565" t="str">
            <v>COPPE</v>
          </cell>
          <cell r="G565" t="str">
            <v>A.1</v>
          </cell>
          <cell r="H565">
            <v>82.259999999999991</v>
          </cell>
          <cell r="I565" t="str">
            <v>Sim</v>
          </cell>
          <cell r="J565" t="str">
            <v>Sim</v>
          </cell>
          <cell r="K565" t="str">
            <v>Não</v>
          </cell>
          <cell r="L565" t="str">
            <v>Não</v>
          </cell>
        </row>
        <row r="566">
          <cell r="A566" t="str">
            <v>CT1</v>
          </cell>
          <cell r="E566" t="str">
            <v>ESCOLA POLITÉCNICA</v>
          </cell>
          <cell r="G566" t="str">
            <v>A.1</v>
          </cell>
          <cell r="H566">
            <v>43.28</v>
          </cell>
          <cell r="I566" t="str">
            <v>Sim</v>
          </cell>
          <cell r="J566" t="str">
            <v>Sim</v>
          </cell>
          <cell r="K566" t="str">
            <v>Não</v>
          </cell>
          <cell r="L566" t="str">
            <v>Não</v>
          </cell>
        </row>
        <row r="567">
          <cell r="A567" t="str">
            <v>CT1</v>
          </cell>
          <cell r="E567" t="str">
            <v>COPPE</v>
          </cell>
          <cell r="G567" t="str">
            <v>A.3</v>
          </cell>
          <cell r="H567">
            <v>191.96</v>
          </cell>
          <cell r="I567" t="str">
            <v>Sim</v>
          </cell>
          <cell r="J567" t="str">
            <v>Sim</v>
          </cell>
          <cell r="K567" t="str">
            <v>Não</v>
          </cell>
          <cell r="L567" t="str">
            <v>Não</v>
          </cell>
        </row>
        <row r="568">
          <cell r="A568" t="str">
            <v>CT1</v>
          </cell>
          <cell r="E568" t="str">
            <v>ESCOLA POLITÉCNICA</v>
          </cell>
          <cell r="G568" t="str">
            <v>A.1</v>
          </cell>
          <cell r="H568">
            <v>276.57</v>
          </cell>
          <cell r="I568" t="str">
            <v>Sim</v>
          </cell>
          <cell r="J568" t="str">
            <v>Sim</v>
          </cell>
          <cell r="K568" t="str">
            <v>Não</v>
          </cell>
          <cell r="L568" t="str">
            <v>Não</v>
          </cell>
        </row>
        <row r="569">
          <cell r="A569" t="str">
            <v>CT1</v>
          </cell>
          <cell r="E569" t="str">
            <v>ESCOLA POLITÉCNICA</v>
          </cell>
          <cell r="G569" t="str">
            <v>A.1</v>
          </cell>
          <cell r="H569">
            <v>23.45</v>
          </cell>
          <cell r="I569" t="str">
            <v>Sim</v>
          </cell>
          <cell r="J569" t="str">
            <v>Sim</v>
          </cell>
          <cell r="K569" t="str">
            <v>Não</v>
          </cell>
          <cell r="L569" t="str">
            <v>Não</v>
          </cell>
        </row>
        <row r="570">
          <cell r="A570" t="str">
            <v>CT1</v>
          </cell>
          <cell r="E570" t="str">
            <v>ESCOLA POLITÉCNICA</v>
          </cell>
          <cell r="G570" t="str">
            <v>A.1</v>
          </cell>
          <cell r="H570">
            <v>132.35999999999999</v>
          </cell>
          <cell r="I570" t="str">
            <v>Sim</v>
          </cell>
          <cell r="J570" t="str">
            <v>Sim</v>
          </cell>
          <cell r="K570" t="str">
            <v>Não</v>
          </cell>
          <cell r="L570" t="str">
            <v>Não</v>
          </cell>
        </row>
        <row r="571">
          <cell r="A571" t="str">
            <v>CT1</v>
          </cell>
          <cell r="E571" t="str">
            <v>ESCOLA POLITÉCNICA</v>
          </cell>
          <cell r="G571" t="str">
            <v>A.1</v>
          </cell>
          <cell r="H571">
            <v>151.72</v>
          </cell>
          <cell r="I571" t="str">
            <v>Sim</v>
          </cell>
          <cell r="J571" t="str">
            <v>Sim</v>
          </cell>
          <cell r="K571" t="str">
            <v>Não</v>
          </cell>
          <cell r="L571" t="str">
            <v>Não</v>
          </cell>
        </row>
        <row r="572">
          <cell r="A572" t="str">
            <v>CT1</v>
          </cell>
          <cell r="E572" t="str">
            <v>ESCOLA POLITÉCNICA</v>
          </cell>
          <cell r="G572" t="str">
            <v>A.1</v>
          </cell>
          <cell r="H572">
            <v>78.77</v>
          </cell>
          <cell r="I572" t="str">
            <v>Sim</v>
          </cell>
          <cell r="J572" t="str">
            <v>Sim</v>
          </cell>
          <cell r="K572" t="str">
            <v>Não</v>
          </cell>
          <cell r="L572" t="str">
            <v>Não</v>
          </cell>
        </row>
        <row r="573">
          <cell r="A573" t="str">
            <v>CT1</v>
          </cell>
          <cell r="E573" t="str">
            <v>ESCOLA POLITÉCNICA</v>
          </cell>
          <cell r="G573" t="str">
            <v>A.1</v>
          </cell>
          <cell r="H573">
            <v>81.2</v>
          </cell>
          <cell r="I573" t="str">
            <v>Sim</v>
          </cell>
          <cell r="J573" t="str">
            <v>Sim</v>
          </cell>
          <cell r="K573" t="str">
            <v>Não</v>
          </cell>
          <cell r="L573" t="str">
            <v>Não</v>
          </cell>
        </row>
        <row r="574">
          <cell r="A574" t="str">
            <v>CT1</v>
          </cell>
          <cell r="E574" t="str">
            <v>ESCOLA POLITÉCNICA</v>
          </cell>
          <cell r="G574" t="str">
            <v>A.1</v>
          </cell>
          <cell r="H574">
            <v>76.25</v>
          </cell>
          <cell r="I574" t="str">
            <v>Sim</v>
          </cell>
          <cell r="J574" t="str">
            <v>Sim</v>
          </cell>
          <cell r="K574" t="str">
            <v>Não</v>
          </cell>
          <cell r="L574" t="str">
            <v>Não</v>
          </cell>
        </row>
        <row r="575">
          <cell r="A575" t="str">
            <v>CT1</v>
          </cell>
          <cell r="E575" t="str">
            <v>ESCOLA POLITÉCNICA</v>
          </cell>
          <cell r="G575" t="str">
            <v>A.1</v>
          </cell>
          <cell r="H575">
            <v>77.510000000000005</v>
          </cell>
          <cell r="I575" t="str">
            <v>Sim</v>
          </cell>
          <cell r="J575" t="str">
            <v>Sim</v>
          </cell>
          <cell r="K575" t="str">
            <v>Não</v>
          </cell>
          <cell r="L575" t="str">
            <v>Não</v>
          </cell>
        </row>
        <row r="576">
          <cell r="A576" t="str">
            <v>CT1</v>
          </cell>
          <cell r="E576" t="str">
            <v>ESCOLA POLITÉCNICA</v>
          </cell>
          <cell r="G576" t="str">
            <v>A.1</v>
          </cell>
          <cell r="H576">
            <v>73.95</v>
          </cell>
          <cell r="I576" t="str">
            <v>Sim</v>
          </cell>
          <cell r="J576" t="str">
            <v>Sim</v>
          </cell>
          <cell r="K576" t="str">
            <v>Não</v>
          </cell>
          <cell r="L576" t="str">
            <v>Não</v>
          </cell>
        </row>
        <row r="577">
          <cell r="A577" t="str">
            <v>CT1</v>
          </cell>
          <cell r="E577" t="str">
            <v>ESCOLA POLITÉCNICA</v>
          </cell>
          <cell r="G577" t="str">
            <v>A.1</v>
          </cell>
          <cell r="H577">
            <v>101.83000000000001</v>
          </cell>
          <cell r="I577" t="str">
            <v>Sim</v>
          </cell>
          <cell r="J577" t="str">
            <v>Sim</v>
          </cell>
          <cell r="K577" t="str">
            <v>Não</v>
          </cell>
          <cell r="L577" t="str">
            <v>Não</v>
          </cell>
        </row>
        <row r="578">
          <cell r="A578" t="str">
            <v>CT1</v>
          </cell>
          <cell r="E578" t="str">
            <v>ESCOLA POLITÉCNICA</v>
          </cell>
          <cell r="G578" t="str">
            <v>A.1</v>
          </cell>
          <cell r="H578">
            <v>146.44</v>
          </cell>
          <cell r="I578" t="str">
            <v>Sim</v>
          </cell>
          <cell r="J578" t="str">
            <v>Sim</v>
          </cell>
          <cell r="K578" t="str">
            <v>Não</v>
          </cell>
          <cell r="L578" t="str">
            <v>Não</v>
          </cell>
        </row>
        <row r="579">
          <cell r="A579" t="str">
            <v>CT1</v>
          </cell>
          <cell r="E579" t="str">
            <v>ESCOLA POLITÉCNICA</v>
          </cell>
          <cell r="G579" t="str">
            <v>A.1</v>
          </cell>
          <cell r="H579">
            <v>54.25</v>
          </cell>
          <cell r="I579" t="str">
            <v>Sim</v>
          </cell>
          <cell r="J579" t="str">
            <v>Sim</v>
          </cell>
          <cell r="K579" t="str">
            <v>Não</v>
          </cell>
          <cell r="L579" t="str">
            <v>Não</v>
          </cell>
        </row>
        <row r="580">
          <cell r="A580" t="str">
            <v>CT1</v>
          </cell>
          <cell r="E580" t="str">
            <v>COPPE</v>
          </cell>
          <cell r="G580" t="str">
            <v>A.4</v>
          </cell>
          <cell r="H580">
            <v>400.68000000000006</v>
          </cell>
          <cell r="I580" t="str">
            <v>Sim</v>
          </cell>
          <cell r="J580" t="str">
            <v>Sim</v>
          </cell>
          <cell r="K580" t="str">
            <v>Não</v>
          </cell>
          <cell r="L580" t="str">
            <v>Não</v>
          </cell>
        </row>
        <row r="581">
          <cell r="A581" t="str">
            <v>CT1</v>
          </cell>
          <cell r="E581" t="str">
            <v>COPPE</v>
          </cell>
          <cell r="G581" t="str">
            <v>A.4</v>
          </cell>
          <cell r="H581">
            <v>218.07000000000005</v>
          </cell>
          <cell r="I581" t="str">
            <v>Sim</v>
          </cell>
          <cell r="J581" t="str">
            <v>Sim</v>
          </cell>
          <cell r="K581" t="str">
            <v>Não</v>
          </cell>
          <cell r="L581" t="str">
            <v>Não</v>
          </cell>
        </row>
        <row r="582">
          <cell r="A582" t="str">
            <v>CT1</v>
          </cell>
          <cell r="E582" t="str">
            <v>COPPE</v>
          </cell>
          <cell r="G582" t="str">
            <v>A.3</v>
          </cell>
          <cell r="H582">
            <v>307.98</v>
          </cell>
          <cell r="I582" t="str">
            <v>Sim</v>
          </cell>
          <cell r="J582" t="str">
            <v>Sim</v>
          </cell>
          <cell r="K582" t="str">
            <v>Não</v>
          </cell>
          <cell r="L582" t="str">
            <v>Não</v>
          </cell>
        </row>
        <row r="583">
          <cell r="A583" t="str">
            <v>CT1</v>
          </cell>
          <cell r="E583" t="str">
            <v>COPPE</v>
          </cell>
          <cell r="G583" t="str">
            <v>A.4</v>
          </cell>
          <cell r="H583">
            <v>497.12</v>
          </cell>
          <cell r="I583" t="str">
            <v>Sim</v>
          </cell>
          <cell r="J583" t="str">
            <v>Sim</v>
          </cell>
          <cell r="K583" t="str">
            <v>Não</v>
          </cell>
          <cell r="L583" t="str">
            <v>Não</v>
          </cell>
        </row>
        <row r="584">
          <cell r="A584" t="str">
            <v>CT1</v>
          </cell>
          <cell r="E584" t="str">
            <v>COPPE</v>
          </cell>
          <cell r="G584" t="str">
            <v>A.4</v>
          </cell>
          <cell r="H584">
            <v>41.489999999999995</v>
          </cell>
          <cell r="I584" t="str">
            <v>Sim</v>
          </cell>
          <cell r="J584" t="str">
            <v>Sim</v>
          </cell>
          <cell r="K584" t="str">
            <v>Não</v>
          </cell>
          <cell r="L584" t="str">
            <v>Não</v>
          </cell>
        </row>
        <row r="585">
          <cell r="A585" t="str">
            <v>CT1</v>
          </cell>
          <cell r="E585" t="str">
            <v>COPPE</v>
          </cell>
          <cell r="G585" t="str">
            <v>A.3</v>
          </cell>
          <cell r="H585">
            <v>241.88</v>
          </cell>
          <cell r="I585" t="str">
            <v>Sim</v>
          </cell>
          <cell r="J585" t="str">
            <v>Sim</v>
          </cell>
          <cell r="K585" t="str">
            <v>Não</v>
          </cell>
          <cell r="L585" t="str">
            <v>Não</v>
          </cell>
        </row>
        <row r="586">
          <cell r="A586" t="str">
            <v>CT1</v>
          </cell>
          <cell r="E586" t="str">
            <v>COPPE</v>
          </cell>
          <cell r="G586" t="str">
            <v>A.4</v>
          </cell>
          <cell r="H586">
            <v>265.08000000000004</v>
          </cell>
          <cell r="I586" t="str">
            <v>Sim</v>
          </cell>
          <cell r="J586" t="str">
            <v>Sim</v>
          </cell>
          <cell r="K586" t="str">
            <v>Não</v>
          </cell>
          <cell r="L586" t="str">
            <v>Não</v>
          </cell>
        </row>
        <row r="587">
          <cell r="A587" t="str">
            <v>CT1</v>
          </cell>
          <cell r="E587" t="str">
            <v>COPPE</v>
          </cell>
          <cell r="G587" t="str">
            <v>A.4</v>
          </cell>
          <cell r="H587">
            <v>137.34</v>
          </cell>
          <cell r="I587" t="str">
            <v>Sim</v>
          </cell>
          <cell r="J587" t="str">
            <v>Sim</v>
          </cell>
          <cell r="K587" t="str">
            <v>Não</v>
          </cell>
          <cell r="L587" t="str">
            <v>Não</v>
          </cell>
        </row>
        <row r="588">
          <cell r="A588" t="str">
            <v>CT1</v>
          </cell>
          <cell r="E588" t="str">
            <v>COPPE</v>
          </cell>
          <cell r="G588" t="str">
            <v>A.3</v>
          </cell>
          <cell r="H588">
            <v>1160.4199999999998</v>
          </cell>
          <cell r="I588" t="str">
            <v>Sim</v>
          </cell>
          <cell r="J588" t="str">
            <v>Sim</v>
          </cell>
          <cell r="K588" t="str">
            <v>Não</v>
          </cell>
          <cell r="L588" t="str">
            <v>Não</v>
          </cell>
        </row>
        <row r="589">
          <cell r="A589" t="str">
            <v>CT1</v>
          </cell>
          <cell r="E589" t="str">
            <v>COPPE</v>
          </cell>
          <cell r="G589" t="str">
            <v>A.3</v>
          </cell>
          <cell r="H589">
            <v>154.63999999999999</v>
          </cell>
          <cell r="I589" t="str">
            <v>Sim</v>
          </cell>
          <cell r="J589" t="str">
            <v>Sim</v>
          </cell>
          <cell r="K589" t="str">
            <v>Não</v>
          </cell>
          <cell r="L589" t="str">
            <v>Não</v>
          </cell>
        </row>
        <row r="590">
          <cell r="A590" t="str">
            <v>CT1</v>
          </cell>
          <cell r="E590" t="str">
            <v>COPPE</v>
          </cell>
          <cell r="G590" t="str">
            <v>A.4</v>
          </cell>
          <cell r="H590">
            <v>543.29000000000008</v>
          </cell>
          <cell r="I590" t="str">
            <v>Sim</v>
          </cell>
          <cell r="J590" t="str">
            <v>Sim</v>
          </cell>
          <cell r="K590" t="str">
            <v>Não</v>
          </cell>
          <cell r="L590" t="str">
            <v>Não</v>
          </cell>
        </row>
        <row r="591">
          <cell r="A591" t="str">
            <v>CT1</v>
          </cell>
          <cell r="E591" t="str">
            <v>COPPE</v>
          </cell>
          <cell r="G591" t="str">
            <v>A.4</v>
          </cell>
          <cell r="H591">
            <v>107.1</v>
          </cell>
          <cell r="I591" t="str">
            <v>Sim</v>
          </cell>
          <cell r="J591" t="str">
            <v>Sim</v>
          </cell>
          <cell r="K591" t="str">
            <v>Não</v>
          </cell>
          <cell r="L591" t="str">
            <v>Não</v>
          </cell>
        </row>
        <row r="592">
          <cell r="A592" t="str">
            <v>CT1</v>
          </cell>
          <cell r="E592" t="str">
            <v>COPPE</v>
          </cell>
          <cell r="G592" t="str">
            <v>A.4</v>
          </cell>
          <cell r="H592">
            <v>86.05</v>
          </cell>
          <cell r="I592" t="str">
            <v>Sim</v>
          </cell>
          <cell r="J592" t="str">
            <v>Sim</v>
          </cell>
          <cell r="K592" t="str">
            <v>Não</v>
          </cell>
          <cell r="L592" t="str">
            <v>Não</v>
          </cell>
        </row>
        <row r="593">
          <cell r="A593" t="str">
            <v>CT1</v>
          </cell>
          <cell r="E593" t="str">
            <v>COPPE</v>
          </cell>
          <cell r="G593" t="str">
            <v>A.4</v>
          </cell>
          <cell r="H593">
            <v>62.83</v>
          </cell>
          <cell r="I593" t="str">
            <v>Sim</v>
          </cell>
          <cell r="J593" t="str">
            <v>Sim</v>
          </cell>
          <cell r="K593" t="str">
            <v>Não</v>
          </cell>
          <cell r="L593" t="str">
            <v>Não</v>
          </cell>
        </row>
        <row r="594">
          <cell r="A594" t="str">
            <v>CT1</v>
          </cell>
          <cell r="E594" t="str">
            <v>COPPE</v>
          </cell>
          <cell r="G594" t="str">
            <v>A.4</v>
          </cell>
          <cell r="H594">
            <v>238.82</v>
          </cell>
          <cell r="I594" t="str">
            <v>Sim</v>
          </cell>
          <cell r="J594" t="str">
            <v>Sim</v>
          </cell>
          <cell r="K594" t="str">
            <v>Não</v>
          </cell>
          <cell r="L594" t="str">
            <v>Não</v>
          </cell>
        </row>
        <row r="595">
          <cell r="A595" t="str">
            <v>CT1</v>
          </cell>
          <cell r="E595" t="str">
            <v>COPPE</v>
          </cell>
          <cell r="G595" t="str">
            <v>A.2</v>
          </cell>
          <cell r="H595">
            <v>46.06</v>
          </cell>
          <cell r="I595" t="str">
            <v>Sim</v>
          </cell>
          <cell r="J595" t="str">
            <v>Sim</v>
          </cell>
          <cell r="K595" t="str">
            <v>Não</v>
          </cell>
          <cell r="L595" t="str">
            <v>Não</v>
          </cell>
        </row>
        <row r="596">
          <cell r="A596" t="str">
            <v>CT1</v>
          </cell>
          <cell r="G596" t="str">
            <v>A.6</v>
          </cell>
          <cell r="H596">
            <v>6.32</v>
          </cell>
          <cell r="I596" t="str">
            <v>Sim</v>
          </cell>
          <cell r="J596" t="str">
            <v>Sim</v>
          </cell>
          <cell r="K596" t="str">
            <v>Não</v>
          </cell>
          <cell r="L596" t="str">
            <v>Não</v>
          </cell>
        </row>
        <row r="597">
          <cell r="A597" t="str">
            <v>CT1</v>
          </cell>
          <cell r="E597" t="str">
            <v>ESCOLA POLITÉCNICA</v>
          </cell>
          <cell r="G597" t="str">
            <v>A.3</v>
          </cell>
          <cell r="H597">
            <v>48.35</v>
          </cell>
          <cell r="I597" t="str">
            <v>Sim</v>
          </cell>
          <cell r="J597" t="str">
            <v>Sim</v>
          </cell>
          <cell r="K597" t="str">
            <v>Não</v>
          </cell>
          <cell r="L597" t="str">
            <v>Não</v>
          </cell>
        </row>
        <row r="598">
          <cell r="A598" t="str">
            <v>CT1</v>
          </cell>
          <cell r="E598" t="str">
            <v>ESCOLA POLITÉCNICA</v>
          </cell>
          <cell r="G598" t="str">
            <v>A.4</v>
          </cell>
          <cell r="H598">
            <v>49.32</v>
          </cell>
          <cell r="I598" t="str">
            <v>Sim</v>
          </cell>
          <cell r="J598" t="str">
            <v>Sim</v>
          </cell>
          <cell r="K598" t="str">
            <v>Não</v>
          </cell>
          <cell r="L598" t="str">
            <v>Não</v>
          </cell>
        </row>
        <row r="599">
          <cell r="A599" t="str">
            <v>CT1</v>
          </cell>
          <cell r="E599" t="str">
            <v>ESCOLA POLITÉCNICA</v>
          </cell>
          <cell r="G599" t="str">
            <v>A.5</v>
          </cell>
          <cell r="H599">
            <v>9.5500000000000007</v>
          </cell>
          <cell r="I599" t="str">
            <v>Sim</v>
          </cell>
          <cell r="J599" t="str">
            <v>Sim</v>
          </cell>
          <cell r="K599" t="str">
            <v>Não</v>
          </cell>
          <cell r="L599" t="str">
            <v>Não</v>
          </cell>
        </row>
        <row r="600">
          <cell r="A600" t="str">
            <v>CT1</v>
          </cell>
          <cell r="E600" t="str">
            <v>ESCOLA POLITÉCNICA</v>
          </cell>
          <cell r="G600" t="str">
            <v>A.2</v>
          </cell>
          <cell r="H600">
            <v>63.569999999999993</v>
          </cell>
          <cell r="I600" t="str">
            <v>Sim</v>
          </cell>
          <cell r="J600" t="str">
            <v>Sim</v>
          </cell>
          <cell r="K600" t="str">
            <v>Não</v>
          </cell>
          <cell r="L600" t="str">
            <v>Não</v>
          </cell>
        </row>
        <row r="601">
          <cell r="A601" t="str">
            <v>CT1</v>
          </cell>
          <cell r="E601" t="str">
            <v>ESCOLA POLITÉCNICA</v>
          </cell>
          <cell r="G601" t="str">
            <v>A.1</v>
          </cell>
          <cell r="H601">
            <v>49.62</v>
          </cell>
          <cell r="I601" t="str">
            <v>Sim</v>
          </cell>
          <cell r="J601" t="str">
            <v>Sim</v>
          </cell>
          <cell r="K601" t="str">
            <v>Não</v>
          </cell>
          <cell r="L601" t="str">
            <v>Não</v>
          </cell>
        </row>
        <row r="602">
          <cell r="A602" t="str">
            <v>CT1</v>
          </cell>
          <cell r="E602" t="str">
            <v>ESCOLA POLITÉCNICA</v>
          </cell>
          <cell r="G602" t="str">
            <v>A.4</v>
          </cell>
          <cell r="H602">
            <v>48.81</v>
          </cell>
          <cell r="I602" t="str">
            <v>Sim</v>
          </cell>
          <cell r="J602" t="str">
            <v>Sim</v>
          </cell>
          <cell r="K602" t="str">
            <v>Não</v>
          </cell>
          <cell r="L602" t="str">
            <v>Não</v>
          </cell>
        </row>
        <row r="603">
          <cell r="A603" t="str">
            <v>CT1</v>
          </cell>
          <cell r="E603" t="str">
            <v>ESCOLA POLITÉCNICA</v>
          </cell>
          <cell r="G603" t="str">
            <v>A.4</v>
          </cell>
          <cell r="H603">
            <v>44.05</v>
          </cell>
          <cell r="I603" t="str">
            <v>Sim</v>
          </cell>
          <cell r="J603" t="str">
            <v>Sim</v>
          </cell>
          <cell r="K603" t="str">
            <v>Não</v>
          </cell>
          <cell r="L603" t="str">
            <v>Não</v>
          </cell>
        </row>
        <row r="604">
          <cell r="A604" t="str">
            <v>CT1</v>
          </cell>
          <cell r="E604" t="str">
            <v>ESCOLA POLITÉCNICA</v>
          </cell>
          <cell r="G604" t="str">
            <v>A.1</v>
          </cell>
          <cell r="H604">
            <v>48.660000000000004</v>
          </cell>
          <cell r="I604" t="str">
            <v>Sim</v>
          </cell>
          <cell r="J604" t="str">
            <v>Sim</v>
          </cell>
          <cell r="K604" t="str">
            <v>Não</v>
          </cell>
          <cell r="L604" t="str">
            <v>Não</v>
          </cell>
        </row>
        <row r="605">
          <cell r="A605" t="str">
            <v>CT1</v>
          </cell>
          <cell r="E605" t="str">
            <v>ESCOLA POLITÉCNICA</v>
          </cell>
          <cell r="G605" t="str">
            <v>A.4</v>
          </cell>
          <cell r="H605">
            <v>23.5</v>
          </cell>
          <cell r="I605" t="str">
            <v>Sim</v>
          </cell>
          <cell r="J605" t="str">
            <v>Sim</v>
          </cell>
          <cell r="K605" t="str">
            <v>Não</v>
          </cell>
          <cell r="L605" t="str">
            <v>Não</v>
          </cell>
        </row>
        <row r="606">
          <cell r="A606" t="str">
            <v>CT1</v>
          </cell>
          <cell r="E606" t="str">
            <v>ESCOLA POLITÉCNICA</v>
          </cell>
          <cell r="G606" t="str">
            <v>A.4</v>
          </cell>
          <cell r="H606">
            <v>24.6</v>
          </cell>
          <cell r="I606" t="str">
            <v>Sim</v>
          </cell>
          <cell r="J606" t="str">
            <v>Sim</v>
          </cell>
          <cell r="K606" t="str">
            <v>Não</v>
          </cell>
          <cell r="L606" t="str">
            <v>Não</v>
          </cell>
        </row>
        <row r="607">
          <cell r="A607" t="str">
            <v>CT1</v>
          </cell>
          <cell r="E607" t="str">
            <v>COPPE</v>
          </cell>
          <cell r="G607" t="str">
            <v>A.4</v>
          </cell>
          <cell r="H607">
            <v>101.62</v>
          </cell>
          <cell r="I607" t="str">
            <v>Sim</v>
          </cell>
          <cell r="J607" t="str">
            <v>Sim</v>
          </cell>
          <cell r="K607" t="str">
            <v>Não</v>
          </cell>
          <cell r="L607" t="str">
            <v>Não</v>
          </cell>
        </row>
        <row r="608">
          <cell r="A608" t="str">
            <v>CT1</v>
          </cell>
          <cell r="E608" t="str">
            <v>ESCOLA POLITÉCNICA</v>
          </cell>
          <cell r="G608" t="str">
            <v>A.4</v>
          </cell>
          <cell r="H608">
            <v>70.73</v>
          </cell>
          <cell r="I608" t="str">
            <v>Sim</v>
          </cell>
          <cell r="J608" t="str">
            <v>Sim</v>
          </cell>
          <cell r="K608" t="str">
            <v>Não</v>
          </cell>
          <cell r="L608" t="str">
            <v>Não</v>
          </cell>
        </row>
        <row r="609">
          <cell r="A609" t="str">
            <v>CT1</v>
          </cell>
          <cell r="E609" t="str">
            <v>ESCOLA POLITÉCNICA</v>
          </cell>
          <cell r="G609" t="str">
            <v>A.1</v>
          </cell>
          <cell r="H609">
            <v>122.27</v>
          </cell>
          <cell r="I609" t="str">
            <v>Sim</v>
          </cell>
          <cell r="J609" t="str">
            <v>Sim</v>
          </cell>
          <cell r="K609" t="str">
            <v>Não</v>
          </cell>
          <cell r="L609" t="str">
            <v>Não</v>
          </cell>
        </row>
        <row r="610">
          <cell r="A610" t="str">
            <v>CT1</v>
          </cell>
          <cell r="E610" t="str">
            <v>ESCOLA POLITÉCNICA</v>
          </cell>
          <cell r="G610" t="str">
            <v>A.1</v>
          </cell>
          <cell r="H610">
            <v>26.31</v>
          </cell>
          <cell r="I610" t="str">
            <v>Sim</v>
          </cell>
          <cell r="J610" t="str">
            <v>Sim</v>
          </cell>
          <cell r="K610" t="str">
            <v>Não</v>
          </cell>
          <cell r="L610" t="str">
            <v>Não</v>
          </cell>
        </row>
        <row r="611">
          <cell r="A611" t="str">
            <v>CT1</v>
          </cell>
          <cell r="E611" t="str">
            <v>DECANIA DO CT</v>
          </cell>
          <cell r="G611" t="str">
            <v>A.6</v>
          </cell>
          <cell r="H611">
            <v>30.26</v>
          </cell>
          <cell r="I611" t="str">
            <v>Sim</v>
          </cell>
          <cell r="J611" t="str">
            <v>Sim</v>
          </cell>
          <cell r="K611" t="str">
            <v>Não</v>
          </cell>
          <cell r="L611" t="str">
            <v>Não</v>
          </cell>
        </row>
        <row r="612">
          <cell r="A612" t="str">
            <v>CT1</v>
          </cell>
          <cell r="E612" t="str">
            <v>DECANIA DO CT</v>
          </cell>
          <cell r="G612" t="str">
            <v>A.6</v>
          </cell>
          <cell r="H612">
            <v>21.13</v>
          </cell>
          <cell r="I612" t="str">
            <v>Sim</v>
          </cell>
          <cell r="J612" t="str">
            <v>Sim</v>
          </cell>
          <cell r="K612" t="str">
            <v>Não</v>
          </cell>
          <cell r="L612" t="str">
            <v>Não</v>
          </cell>
        </row>
        <row r="613">
          <cell r="A613" t="str">
            <v>CT1</v>
          </cell>
          <cell r="E613" t="str">
            <v>ESCOLA POLITÉCNICA</v>
          </cell>
          <cell r="G613" t="str">
            <v>A.2</v>
          </cell>
          <cell r="H613">
            <v>613.29999999999995</v>
          </cell>
          <cell r="I613" t="str">
            <v>Sim</v>
          </cell>
          <cell r="J613" t="str">
            <v>Sim</v>
          </cell>
          <cell r="K613" t="str">
            <v>Não</v>
          </cell>
          <cell r="L613" t="str">
            <v>Não</v>
          </cell>
        </row>
        <row r="614">
          <cell r="A614" t="str">
            <v>CT1</v>
          </cell>
          <cell r="E614" t="str">
            <v>ESCOLA POLITÉCNICA</v>
          </cell>
          <cell r="G614" t="str">
            <v>A.1</v>
          </cell>
          <cell r="H614">
            <v>148.09</v>
          </cell>
          <cell r="I614" t="str">
            <v>Sim</v>
          </cell>
          <cell r="J614" t="str">
            <v>Sim</v>
          </cell>
          <cell r="K614" t="str">
            <v>Não</v>
          </cell>
          <cell r="L614" t="str">
            <v>Não</v>
          </cell>
        </row>
        <row r="615">
          <cell r="A615" t="str">
            <v>CT1</v>
          </cell>
          <cell r="E615" t="str">
            <v>ESCOLA POLITÉCNICA</v>
          </cell>
          <cell r="G615" t="str">
            <v>A.4</v>
          </cell>
          <cell r="H615">
            <v>69.41</v>
          </cell>
          <cell r="I615" t="str">
            <v>Sim</v>
          </cell>
          <cell r="J615" t="str">
            <v>Sim</v>
          </cell>
          <cell r="K615" t="str">
            <v>Não</v>
          </cell>
          <cell r="L615" t="str">
            <v>Não</v>
          </cell>
        </row>
        <row r="616">
          <cell r="A616" t="str">
            <v>CT1</v>
          </cell>
          <cell r="E616" t="str">
            <v>ESCOLA POLITÉCNICA</v>
          </cell>
          <cell r="G616" t="str">
            <v>A.1</v>
          </cell>
          <cell r="H616">
            <v>72.75</v>
          </cell>
          <cell r="I616" t="str">
            <v>Sim</v>
          </cell>
          <cell r="J616" t="str">
            <v>Sim</v>
          </cell>
          <cell r="K616" t="str">
            <v>Não</v>
          </cell>
          <cell r="L616" t="str">
            <v>Não</v>
          </cell>
        </row>
        <row r="617">
          <cell r="A617" t="str">
            <v>CT1</v>
          </cell>
          <cell r="E617" t="str">
            <v>ESCOLA POLITÉCNICA</v>
          </cell>
          <cell r="G617" t="str">
            <v>A.4</v>
          </cell>
          <cell r="H617">
            <v>94.23</v>
          </cell>
          <cell r="I617" t="str">
            <v>Sim</v>
          </cell>
          <cell r="J617" t="str">
            <v>Sim</v>
          </cell>
          <cell r="K617" t="str">
            <v>Não</v>
          </cell>
          <cell r="L617" t="str">
            <v>Não</v>
          </cell>
        </row>
        <row r="618">
          <cell r="A618" t="str">
            <v>CT1</v>
          </cell>
          <cell r="E618" t="str">
            <v>ESCOLA POLITÉCNICA</v>
          </cell>
          <cell r="G618" t="str">
            <v>A.1</v>
          </cell>
          <cell r="H618">
            <v>72.78</v>
          </cell>
          <cell r="I618" t="str">
            <v>Sim</v>
          </cell>
          <cell r="J618" t="str">
            <v>Sim</v>
          </cell>
          <cell r="K618" t="str">
            <v>Não</v>
          </cell>
          <cell r="L618" t="str">
            <v>Não</v>
          </cell>
        </row>
        <row r="619">
          <cell r="A619" t="str">
            <v>CT1</v>
          </cell>
          <cell r="E619" t="str">
            <v>ESCOLA POLITÉCNICA</v>
          </cell>
          <cell r="G619" t="str">
            <v>A.1</v>
          </cell>
          <cell r="H619">
            <v>44.739999999999995</v>
          </cell>
          <cell r="I619" t="str">
            <v>Sim</v>
          </cell>
          <cell r="J619" t="str">
            <v>Sim</v>
          </cell>
          <cell r="K619" t="str">
            <v>Não</v>
          </cell>
          <cell r="L619" t="str">
            <v>Não</v>
          </cell>
        </row>
        <row r="620">
          <cell r="A620" t="str">
            <v>CT1</v>
          </cell>
          <cell r="E620" t="str">
            <v>ESCOLA POLITÉCNICA</v>
          </cell>
          <cell r="G620" t="str">
            <v>A.1</v>
          </cell>
          <cell r="H620">
            <v>13.26</v>
          </cell>
          <cell r="I620" t="str">
            <v>Sim</v>
          </cell>
          <cell r="J620" t="str">
            <v>Sim</v>
          </cell>
          <cell r="K620" t="str">
            <v>Não</v>
          </cell>
          <cell r="L620" t="str">
            <v>Não</v>
          </cell>
        </row>
        <row r="621">
          <cell r="A621" t="str">
            <v>CT1</v>
          </cell>
          <cell r="E621" t="str">
            <v>ESCOLA POLITÉCNICA</v>
          </cell>
          <cell r="G621" t="str">
            <v>A.1</v>
          </cell>
          <cell r="H621">
            <v>22.98</v>
          </cell>
          <cell r="I621" t="str">
            <v>Sim</v>
          </cell>
          <cell r="J621" t="str">
            <v>Sim</v>
          </cell>
          <cell r="K621" t="str">
            <v>Não</v>
          </cell>
          <cell r="L621" t="str">
            <v>Não</v>
          </cell>
        </row>
        <row r="622">
          <cell r="A622" t="str">
            <v>CT1</v>
          </cell>
          <cell r="E622" t="str">
            <v>ESCOLA POLITÉCNICA</v>
          </cell>
          <cell r="G622" t="str">
            <v>A.1</v>
          </cell>
          <cell r="H622">
            <v>34.700000000000003</v>
          </cell>
          <cell r="I622" t="str">
            <v>Sim</v>
          </cell>
          <cell r="J622" t="str">
            <v>Sim</v>
          </cell>
          <cell r="K622" t="str">
            <v>Não</v>
          </cell>
          <cell r="L622" t="str">
            <v>Não</v>
          </cell>
        </row>
        <row r="623">
          <cell r="A623" t="str">
            <v>CT1</v>
          </cell>
          <cell r="E623" t="str">
            <v>ESCOLA POLITÉCNICA</v>
          </cell>
          <cell r="G623" t="str">
            <v>A.1</v>
          </cell>
          <cell r="H623">
            <v>72.81</v>
          </cell>
          <cell r="I623" t="str">
            <v>Sim</v>
          </cell>
          <cell r="J623" t="str">
            <v>Sim</v>
          </cell>
          <cell r="K623" t="str">
            <v>Não</v>
          </cell>
          <cell r="L623" t="str">
            <v>Não</v>
          </cell>
        </row>
        <row r="624">
          <cell r="A624" t="str">
            <v>CT1</v>
          </cell>
          <cell r="E624" t="str">
            <v>ESCOLA POLITÉCNICA</v>
          </cell>
          <cell r="G624" t="str">
            <v>A.1</v>
          </cell>
          <cell r="H624">
            <v>146.93</v>
          </cell>
          <cell r="I624" t="str">
            <v>Sim</v>
          </cell>
          <cell r="J624" t="str">
            <v>Sim</v>
          </cell>
          <cell r="K624" t="str">
            <v>Não</v>
          </cell>
          <cell r="L624" t="str">
            <v>Não</v>
          </cell>
        </row>
        <row r="625">
          <cell r="A625" t="str">
            <v>CT1</v>
          </cell>
          <cell r="E625" t="str">
            <v>ESCOLA POLITÉCNICA</v>
          </cell>
          <cell r="G625" t="str">
            <v>A.1</v>
          </cell>
          <cell r="H625">
            <v>55.44</v>
          </cell>
          <cell r="I625" t="str">
            <v>Sim</v>
          </cell>
          <cell r="J625" t="str">
            <v>Sim</v>
          </cell>
          <cell r="K625" t="str">
            <v>Não</v>
          </cell>
          <cell r="L625" t="str">
            <v>Não</v>
          </cell>
        </row>
        <row r="626">
          <cell r="A626" t="str">
            <v>CT1</v>
          </cell>
          <cell r="E626" t="str">
            <v>ESCOLA POLITÉCNICA</v>
          </cell>
          <cell r="G626" t="str">
            <v>A.1</v>
          </cell>
          <cell r="H626">
            <v>55.05</v>
          </cell>
          <cell r="I626" t="str">
            <v>Sim</v>
          </cell>
          <cell r="J626" t="str">
            <v>Sim</v>
          </cell>
          <cell r="K626" t="str">
            <v>Não</v>
          </cell>
          <cell r="L626" t="str">
            <v>Não</v>
          </cell>
        </row>
        <row r="627">
          <cell r="A627" t="str">
            <v>CT1</v>
          </cell>
          <cell r="E627" t="str">
            <v>ESCOLA POLITÉCNICA</v>
          </cell>
          <cell r="G627" t="str">
            <v>A.1</v>
          </cell>
          <cell r="H627">
            <v>76.589999999999989</v>
          </cell>
          <cell r="I627" t="str">
            <v>Sim</v>
          </cell>
          <cell r="J627" t="str">
            <v>Sim</v>
          </cell>
          <cell r="K627" t="str">
            <v>Não</v>
          </cell>
          <cell r="L627" t="str">
            <v>Não</v>
          </cell>
        </row>
        <row r="628">
          <cell r="A628" t="str">
            <v>CT1</v>
          </cell>
          <cell r="E628" t="str">
            <v>ESCOLA POLITÉCNICA</v>
          </cell>
          <cell r="G628" t="str">
            <v>A.1</v>
          </cell>
          <cell r="H628">
            <v>48.36</v>
          </cell>
          <cell r="I628" t="str">
            <v>Sim</v>
          </cell>
          <cell r="J628" t="str">
            <v>Sim</v>
          </cell>
          <cell r="K628" t="str">
            <v>Não</v>
          </cell>
          <cell r="L628" t="str">
            <v>Não</v>
          </cell>
        </row>
        <row r="629">
          <cell r="A629" t="str">
            <v>CT1</v>
          </cell>
          <cell r="E629" t="str">
            <v>ESCOLA POLITÉCNICA</v>
          </cell>
          <cell r="G629" t="str">
            <v>A.1</v>
          </cell>
          <cell r="H629">
            <v>47.88</v>
          </cell>
          <cell r="I629" t="str">
            <v>Sim</v>
          </cell>
          <cell r="J629" t="str">
            <v>Sim</v>
          </cell>
          <cell r="K629" t="str">
            <v>Não</v>
          </cell>
          <cell r="L629" t="str">
            <v>Não</v>
          </cell>
        </row>
        <row r="630">
          <cell r="A630" t="str">
            <v>CT1</v>
          </cell>
          <cell r="E630" t="str">
            <v>ESCOLA POLITÉCNICA</v>
          </cell>
          <cell r="G630" t="str">
            <v>A.1</v>
          </cell>
          <cell r="H630">
            <v>47.91</v>
          </cell>
          <cell r="I630" t="str">
            <v>Sim</v>
          </cell>
          <cell r="J630" t="str">
            <v>Sim</v>
          </cell>
          <cell r="K630" t="str">
            <v>Não</v>
          </cell>
          <cell r="L630" t="str">
            <v>Não</v>
          </cell>
        </row>
        <row r="631">
          <cell r="A631" t="str">
            <v>CT1</v>
          </cell>
          <cell r="E631" t="str">
            <v>ESCOLA POLITÉCNICA</v>
          </cell>
          <cell r="G631" t="str">
            <v>A.1</v>
          </cell>
          <cell r="H631">
            <v>190.54</v>
          </cell>
          <cell r="I631" t="str">
            <v>Sim</v>
          </cell>
          <cell r="J631" t="str">
            <v>Sim</v>
          </cell>
          <cell r="K631" t="str">
            <v>Não</v>
          </cell>
          <cell r="L631" t="str">
            <v>Não</v>
          </cell>
        </row>
        <row r="632">
          <cell r="A632" t="str">
            <v>CT1</v>
          </cell>
          <cell r="E632" t="str">
            <v>COPPE</v>
          </cell>
          <cell r="G632" t="str">
            <v>A.2</v>
          </cell>
          <cell r="H632">
            <v>122.15</v>
          </cell>
          <cell r="I632" t="str">
            <v>Sim</v>
          </cell>
          <cell r="J632" t="str">
            <v>Sim</v>
          </cell>
          <cell r="K632" t="str">
            <v>Não</v>
          </cell>
          <cell r="L632" t="str">
            <v>Não</v>
          </cell>
        </row>
        <row r="633">
          <cell r="A633" t="str">
            <v>CT1</v>
          </cell>
          <cell r="E633" t="str">
            <v>ESCOLA POLITÉCNICA</v>
          </cell>
          <cell r="G633" t="str">
            <v>A.1</v>
          </cell>
          <cell r="H633">
            <v>99.97</v>
          </cell>
          <cell r="I633" t="str">
            <v>Sim</v>
          </cell>
          <cell r="J633" t="str">
            <v>Sim</v>
          </cell>
          <cell r="K633" t="str">
            <v>Não</v>
          </cell>
          <cell r="L633" t="str">
            <v>Não</v>
          </cell>
        </row>
        <row r="634">
          <cell r="A634" t="str">
            <v>CT1</v>
          </cell>
          <cell r="E634" t="str">
            <v>ESCOLA POLITÉCNICA</v>
          </cell>
          <cell r="G634" t="str">
            <v>A.1</v>
          </cell>
          <cell r="H634">
            <v>73.09</v>
          </cell>
          <cell r="I634" t="str">
            <v>Sim</v>
          </cell>
          <cell r="J634" t="str">
            <v>Sim</v>
          </cell>
          <cell r="K634" t="str">
            <v>Não</v>
          </cell>
          <cell r="L634" t="str">
            <v>Não</v>
          </cell>
        </row>
        <row r="635">
          <cell r="A635" t="str">
            <v>CT1</v>
          </cell>
          <cell r="E635" t="str">
            <v>ESCOLA POLITÉCNICA</v>
          </cell>
          <cell r="G635" t="str">
            <v>A.4</v>
          </cell>
          <cell r="H635">
            <v>119.92</v>
          </cell>
          <cell r="I635" t="str">
            <v>Sim</v>
          </cell>
          <cell r="J635" t="str">
            <v>Sim</v>
          </cell>
          <cell r="K635" t="str">
            <v>Não</v>
          </cell>
          <cell r="L635" t="str">
            <v>Não</v>
          </cell>
        </row>
        <row r="636">
          <cell r="A636" t="str">
            <v>CT1</v>
          </cell>
          <cell r="E636" t="str">
            <v>ESCOLA POLITÉCNICA</v>
          </cell>
          <cell r="G636" t="str">
            <v>A.4</v>
          </cell>
          <cell r="H636">
            <v>74.64</v>
          </cell>
          <cell r="I636" t="str">
            <v>Sim</v>
          </cell>
          <cell r="J636" t="str">
            <v>Sim</v>
          </cell>
          <cell r="K636" t="str">
            <v>Não</v>
          </cell>
          <cell r="L636" t="str">
            <v>Não</v>
          </cell>
        </row>
        <row r="637">
          <cell r="A637" t="str">
            <v>CT1</v>
          </cell>
          <cell r="E637" t="str">
            <v>ESCOLA POLITÉCNICA</v>
          </cell>
          <cell r="G637" t="str">
            <v>A.1</v>
          </cell>
          <cell r="H637">
            <v>73.260000000000005</v>
          </cell>
          <cell r="I637" t="str">
            <v>Sim</v>
          </cell>
          <cell r="J637" t="str">
            <v>Sim</v>
          </cell>
          <cell r="K637" t="str">
            <v>Não</v>
          </cell>
          <cell r="L637" t="str">
            <v>Não</v>
          </cell>
        </row>
        <row r="638">
          <cell r="A638" t="str">
            <v>CT1</v>
          </cell>
          <cell r="E638" t="str">
            <v>ESCOLA POLITÉCNICA</v>
          </cell>
          <cell r="G638" t="str">
            <v>A.1</v>
          </cell>
          <cell r="H638">
            <v>99.18</v>
          </cell>
          <cell r="I638" t="str">
            <v>Sim</v>
          </cell>
          <cell r="J638" t="str">
            <v>Sim</v>
          </cell>
          <cell r="K638" t="str">
            <v>Não</v>
          </cell>
          <cell r="L638" t="str">
            <v>Não</v>
          </cell>
        </row>
        <row r="639">
          <cell r="A639" t="str">
            <v>CT1</v>
          </cell>
          <cell r="E639" t="str">
            <v>ESCOLA POLITÉCNICA</v>
          </cell>
          <cell r="G639" t="str">
            <v>A.1</v>
          </cell>
          <cell r="H639">
            <v>72.819999999999993</v>
          </cell>
          <cell r="I639" t="str">
            <v>Sim</v>
          </cell>
          <cell r="J639" t="str">
            <v>Sim</v>
          </cell>
          <cell r="K639" t="str">
            <v>Não</v>
          </cell>
          <cell r="L639" t="str">
            <v>Não</v>
          </cell>
        </row>
        <row r="640">
          <cell r="A640" t="str">
            <v>CT1</v>
          </cell>
          <cell r="E640" t="str">
            <v>ESCOLA POLITÉCNICA</v>
          </cell>
          <cell r="G640" t="str">
            <v>A.1</v>
          </cell>
          <cell r="H640">
            <v>47.58</v>
          </cell>
          <cell r="I640" t="str">
            <v>Sim</v>
          </cell>
          <cell r="J640" t="str">
            <v>Sim</v>
          </cell>
          <cell r="K640" t="str">
            <v>Não</v>
          </cell>
          <cell r="L640" t="str">
            <v>Não</v>
          </cell>
        </row>
        <row r="641">
          <cell r="A641" t="str">
            <v>CT1</v>
          </cell>
          <cell r="E641" t="str">
            <v>ESCOLA POLITÉCNICA</v>
          </cell>
          <cell r="G641" t="str">
            <v>A.1</v>
          </cell>
          <cell r="H641">
            <v>91.5</v>
          </cell>
          <cell r="I641" t="str">
            <v>Sim</v>
          </cell>
          <cell r="J641" t="str">
            <v>Sim</v>
          </cell>
          <cell r="K641" t="str">
            <v>Não</v>
          </cell>
          <cell r="L641" t="str">
            <v>Não</v>
          </cell>
        </row>
        <row r="642">
          <cell r="A642" t="str">
            <v>CT1</v>
          </cell>
          <cell r="E642" t="str">
            <v>ESCOLA POLITÉCNICA</v>
          </cell>
          <cell r="G642" t="str">
            <v>A.1</v>
          </cell>
          <cell r="H642">
            <v>71.66</v>
          </cell>
          <cell r="I642" t="str">
            <v>Sim</v>
          </cell>
          <cell r="J642" t="str">
            <v>Sim</v>
          </cell>
          <cell r="K642" t="str">
            <v>Não</v>
          </cell>
          <cell r="L642" t="str">
            <v>Não</v>
          </cell>
        </row>
        <row r="643">
          <cell r="A643" t="str">
            <v>CT1</v>
          </cell>
          <cell r="E643" t="str">
            <v>ESCOLA POLITÉCNICA</v>
          </cell>
          <cell r="G643" t="str">
            <v>A.1</v>
          </cell>
          <cell r="H643">
            <v>9.93</v>
          </cell>
          <cell r="I643" t="str">
            <v>Sim</v>
          </cell>
          <cell r="J643" t="str">
            <v>Sim</v>
          </cell>
          <cell r="K643" t="str">
            <v>Não</v>
          </cell>
          <cell r="L643" t="str">
            <v>Não</v>
          </cell>
        </row>
        <row r="644">
          <cell r="A644" t="str">
            <v>CT1</v>
          </cell>
          <cell r="E644" t="str">
            <v>ESCOLA POLITÉCNICA</v>
          </cell>
          <cell r="G644" t="str">
            <v>A.1</v>
          </cell>
          <cell r="H644">
            <v>10.15</v>
          </cell>
          <cell r="I644" t="str">
            <v>Sim</v>
          </cell>
          <cell r="J644" t="str">
            <v>Sim</v>
          </cell>
          <cell r="K644" t="str">
            <v>Não</v>
          </cell>
          <cell r="L644" t="str">
            <v>Não</v>
          </cell>
        </row>
        <row r="645">
          <cell r="A645" t="str">
            <v>CT1</v>
          </cell>
          <cell r="E645" t="str">
            <v>ESCOLA POLITÉCNICA</v>
          </cell>
          <cell r="G645" t="str">
            <v>A.1</v>
          </cell>
          <cell r="H645">
            <v>10.29</v>
          </cell>
          <cell r="I645" t="str">
            <v>Sim</v>
          </cell>
          <cell r="J645" t="str">
            <v>Sim</v>
          </cell>
          <cell r="K645" t="str">
            <v>Não</v>
          </cell>
          <cell r="L645" t="str">
            <v>Não</v>
          </cell>
        </row>
        <row r="646">
          <cell r="A646" t="str">
            <v>CT1</v>
          </cell>
          <cell r="E646" t="str">
            <v>ESCOLA POLITÉCNICA</v>
          </cell>
          <cell r="G646" t="str">
            <v>A.1</v>
          </cell>
          <cell r="H646">
            <v>10.09</v>
          </cell>
          <cell r="I646" t="str">
            <v>Sim</v>
          </cell>
          <cell r="J646" t="str">
            <v>Sim</v>
          </cell>
          <cell r="K646" t="str">
            <v>Não</v>
          </cell>
          <cell r="L646" t="str">
            <v>Não</v>
          </cell>
        </row>
        <row r="647">
          <cell r="A647" t="str">
            <v>CT1</v>
          </cell>
          <cell r="E647" t="str">
            <v>ESCOLA POLITÉCNICA</v>
          </cell>
          <cell r="G647" t="str">
            <v>A.1</v>
          </cell>
          <cell r="H647">
            <v>10.24</v>
          </cell>
          <cell r="I647" t="str">
            <v>Sim</v>
          </cell>
          <cell r="J647" t="str">
            <v>Sim</v>
          </cell>
          <cell r="K647" t="str">
            <v>Não</v>
          </cell>
          <cell r="L647" t="str">
            <v>Não</v>
          </cell>
        </row>
        <row r="648">
          <cell r="A648" t="str">
            <v>CT1</v>
          </cell>
          <cell r="E648" t="str">
            <v>ESCOLA POLITÉCNICA</v>
          </cell>
          <cell r="G648" t="str">
            <v>A.1</v>
          </cell>
          <cell r="H648">
            <v>7.55</v>
          </cell>
          <cell r="I648" t="str">
            <v>Sim</v>
          </cell>
          <cell r="J648" t="str">
            <v>Sim</v>
          </cell>
          <cell r="K648" t="str">
            <v>Não</v>
          </cell>
          <cell r="L648" t="str">
            <v>Não</v>
          </cell>
        </row>
        <row r="649">
          <cell r="A649" t="str">
            <v>CT1</v>
          </cell>
          <cell r="E649" t="str">
            <v>DECANIA DO CT</v>
          </cell>
          <cell r="G649" t="str">
            <v>A.6</v>
          </cell>
          <cell r="H649">
            <v>14.4</v>
          </cell>
          <cell r="I649" t="str">
            <v>Sim</v>
          </cell>
          <cell r="J649" t="str">
            <v>Sim</v>
          </cell>
          <cell r="K649" t="str">
            <v>Não</v>
          </cell>
          <cell r="L649" t="str">
            <v>Não</v>
          </cell>
        </row>
        <row r="650">
          <cell r="A650" t="str">
            <v>CT1</v>
          </cell>
          <cell r="E650" t="str">
            <v>DECANIA DO CT</v>
          </cell>
          <cell r="G650" t="str">
            <v>A.6</v>
          </cell>
          <cell r="H650">
            <v>11.7</v>
          </cell>
          <cell r="I650" t="str">
            <v>Sim</v>
          </cell>
          <cell r="J650" t="str">
            <v>Sim</v>
          </cell>
          <cell r="K650" t="str">
            <v>Não</v>
          </cell>
          <cell r="L650" t="str">
            <v>Não</v>
          </cell>
        </row>
        <row r="651">
          <cell r="A651" t="str">
            <v>CT1</v>
          </cell>
          <cell r="E651" t="str">
            <v>ESCOLA POLITÉCNICA</v>
          </cell>
          <cell r="G651" t="str">
            <v>A.1</v>
          </cell>
          <cell r="H651">
            <v>2.14</v>
          </cell>
          <cell r="I651" t="str">
            <v>Sim</v>
          </cell>
          <cell r="J651" t="str">
            <v>Sim</v>
          </cell>
          <cell r="K651" t="str">
            <v>Não</v>
          </cell>
          <cell r="L651" t="str">
            <v>Não</v>
          </cell>
        </row>
        <row r="652">
          <cell r="A652" t="str">
            <v>CT1</v>
          </cell>
          <cell r="E652" t="str">
            <v>ESCOLA POLITÉCNICA</v>
          </cell>
          <cell r="G652" t="str">
            <v>A.1</v>
          </cell>
          <cell r="H652">
            <v>47.58</v>
          </cell>
          <cell r="I652" t="str">
            <v>Sim</v>
          </cell>
          <cell r="J652" t="str">
            <v>Sim</v>
          </cell>
          <cell r="K652" t="str">
            <v>Não</v>
          </cell>
          <cell r="L652" t="str">
            <v>Não</v>
          </cell>
        </row>
        <row r="653">
          <cell r="A653" t="str">
            <v>CT1</v>
          </cell>
          <cell r="E653" t="str">
            <v>ESCOLA POLITÉCNICA</v>
          </cell>
          <cell r="G653" t="str">
            <v>A.1</v>
          </cell>
          <cell r="H653">
            <v>72.22</v>
          </cell>
          <cell r="I653" t="str">
            <v>Sim</v>
          </cell>
          <cell r="J653" t="str">
            <v>Sim</v>
          </cell>
          <cell r="K653" t="str">
            <v>Não</v>
          </cell>
          <cell r="L653" t="str">
            <v>Não</v>
          </cell>
        </row>
        <row r="654">
          <cell r="A654" t="str">
            <v>CT1</v>
          </cell>
          <cell r="E654" t="str">
            <v>ESCOLA POLITÉCNICA</v>
          </cell>
          <cell r="G654" t="str">
            <v>A.1</v>
          </cell>
          <cell r="H654">
            <v>10.55</v>
          </cell>
          <cell r="I654" t="str">
            <v>Sim</v>
          </cell>
          <cell r="J654" t="str">
            <v>Sim</v>
          </cell>
          <cell r="K654" t="str">
            <v>Não</v>
          </cell>
          <cell r="L654" t="str">
            <v>Não</v>
          </cell>
        </row>
        <row r="655">
          <cell r="A655" t="str">
            <v>CT1</v>
          </cell>
          <cell r="E655" t="str">
            <v>ESCOLA POLITÉCNICA</v>
          </cell>
          <cell r="G655" t="str">
            <v>A.1</v>
          </cell>
          <cell r="H655">
            <v>9.19</v>
          </cell>
          <cell r="I655" t="str">
            <v>Sim</v>
          </cell>
          <cell r="J655" t="str">
            <v>Sim</v>
          </cell>
          <cell r="K655" t="str">
            <v>Não</v>
          </cell>
          <cell r="L655" t="str">
            <v>Não</v>
          </cell>
        </row>
        <row r="656">
          <cell r="A656" t="str">
            <v>CT1</v>
          </cell>
          <cell r="E656" t="str">
            <v>ESCOLA POLITÉCNICA</v>
          </cell>
          <cell r="G656" t="str">
            <v>A.1</v>
          </cell>
          <cell r="H656">
            <v>9.3699999999999992</v>
          </cell>
          <cell r="I656" t="str">
            <v>Sim</v>
          </cell>
          <cell r="J656" t="str">
            <v>Sim</v>
          </cell>
          <cell r="K656" t="str">
            <v>Não</v>
          </cell>
          <cell r="L656" t="str">
            <v>Não</v>
          </cell>
        </row>
        <row r="657">
          <cell r="A657" t="str">
            <v>CT1</v>
          </cell>
          <cell r="E657" t="str">
            <v>ESCOLA POLITÉCNICA</v>
          </cell>
          <cell r="G657" t="str">
            <v>A.1</v>
          </cell>
          <cell r="H657">
            <v>9.48</v>
          </cell>
          <cell r="I657" t="str">
            <v>Sim</v>
          </cell>
          <cell r="J657" t="str">
            <v>Sim</v>
          </cell>
          <cell r="K657" t="str">
            <v>Não</v>
          </cell>
          <cell r="L657" t="str">
            <v>Não</v>
          </cell>
        </row>
        <row r="658">
          <cell r="A658" t="str">
            <v>CT1</v>
          </cell>
          <cell r="E658" t="str">
            <v>ESCOLA POLITÉCNICA</v>
          </cell>
          <cell r="G658" t="str">
            <v>A.1</v>
          </cell>
          <cell r="H658">
            <v>9.4</v>
          </cell>
          <cell r="I658" t="str">
            <v>Sim</v>
          </cell>
          <cell r="J658" t="str">
            <v>Sim</v>
          </cell>
          <cell r="K658" t="str">
            <v>Não</v>
          </cell>
          <cell r="L658" t="str">
            <v>Não</v>
          </cell>
        </row>
        <row r="659">
          <cell r="A659" t="str">
            <v>CT1</v>
          </cell>
          <cell r="E659" t="str">
            <v>ESCOLA POLITÉCNICA</v>
          </cell>
          <cell r="G659" t="str">
            <v>A.1</v>
          </cell>
          <cell r="H659">
            <v>9.23</v>
          </cell>
          <cell r="I659" t="str">
            <v>Sim</v>
          </cell>
          <cell r="J659" t="str">
            <v>Sim</v>
          </cell>
          <cell r="K659" t="str">
            <v>Não</v>
          </cell>
          <cell r="L659" t="str">
            <v>Não</v>
          </cell>
        </row>
        <row r="660">
          <cell r="A660" t="str">
            <v>CT1</v>
          </cell>
          <cell r="E660" t="str">
            <v>COPPE</v>
          </cell>
          <cell r="G660" t="str">
            <v>A.4</v>
          </cell>
          <cell r="H660">
            <v>677.37</v>
          </cell>
          <cell r="I660" t="str">
            <v>Sim</v>
          </cell>
          <cell r="J660" t="str">
            <v>Sim</v>
          </cell>
          <cell r="K660" t="str">
            <v>Não</v>
          </cell>
          <cell r="L660" t="str">
            <v>Não</v>
          </cell>
        </row>
        <row r="661">
          <cell r="A661" t="str">
            <v>CT1</v>
          </cell>
          <cell r="E661" t="str">
            <v>ESCOLA POLITÉCNICA</v>
          </cell>
          <cell r="G661" t="str">
            <v>A.1</v>
          </cell>
          <cell r="H661">
            <v>9.3699999999999992</v>
          </cell>
          <cell r="I661" t="str">
            <v>Sim</v>
          </cell>
          <cell r="J661" t="str">
            <v>Sim</v>
          </cell>
          <cell r="K661" t="str">
            <v>Não</v>
          </cell>
          <cell r="L661" t="str">
            <v>Não</v>
          </cell>
        </row>
        <row r="662">
          <cell r="A662" t="str">
            <v>CT1</v>
          </cell>
          <cell r="E662" t="str">
            <v>ESCOLA POLITÉCNICA</v>
          </cell>
          <cell r="G662" t="str">
            <v>A.1</v>
          </cell>
          <cell r="H662">
            <v>9.33</v>
          </cell>
          <cell r="I662" t="str">
            <v>Sim</v>
          </cell>
          <cell r="J662" t="str">
            <v>Sim</v>
          </cell>
          <cell r="K662" t="str">
            <v>Não</v>
          </cell>
          <cell r="L662" t="str">
            <v>Não</v>
          </cell>
        </row>
        <row r="663">
          <cell r="A663" t="str">
            <v>CT1</v>
          </cell>
          <cell r="E663" t="str">
            <v>ESCOLA POLITÉCNICA</v>
          </cell>
          <cell r="G663" t="str">
            <v>A.1</v>
          </cell>
          <cell r="H663">
            <v>9.48</v>
          </cell>
          <cell r="I663" t="str">
            <v>Sim</v>
          </cell>
          <cell r="J663" t="str">
            <v>Sim</v>
          </cell>
          <cell r="K663" t="str">
            <v>Não</v>
          </cell>
          <cell r="L663" t="str">
            <v>Não</v>
          </cell>
        </row>
        <row r="664">
          <cell r="A664" t="str">
            <v>CT1</v>
          </cell>
          <cell r="E664" t="str">
            <v>COPPE</v>
          </cell>
          <cell r="G664" t="str">
            <v>A.2</v>
          </cell>
          <cell r="H664">
            <v>440.19</v>
          </cell>
          <cell r="I664" t="str">
            <v>Sim</v>
          </cell>
          <cell r="J664" t="str">
            <v>Sim</v>
          </cell>
          <cell r="K664" t="str">
            <v>Não</v>
          </cell>
          <cell r="L664" t="str">
            <v>Não</v>
          </cell>
        </row>
        <row r="665">
          <cell r="A665" t="str">
            <v>CT1</v>
          </cell>
          <cell r="E665" t="str">
            <v>COPPE</v>
          </cell>
          <cell r="G665" t="str">
            <v>A.4</v>
          </cell>
          <cell r="H665">
            <v>269.06</v>
          </cell>
          <cell r="I665" t="str">
            <v>Sim</v>
          </cell>
          <cell r="J665" t="str">
            <v>Sim</v>
          </cell>
          <cell r="K665" t="str">
            <v>Não</v>
          </cell>
          <cell r="L665" t="str">
            <v>Não</v>
          </cell>
        </row>
        <row r="666">
          <cell r="A666" t="str">
            <v>CT1</v>
          </cell>
          <cell r="E666" t="str">
            <v>COPPE</v>
          </cell>
          <cell r="G666" t="str">
            <v>A.2</v>
          </cell>
          <cell r="H666">
            <v>376.94</v>
          </cell>
          <cell r="I666" t="str">
            <v>Sim</v>
          </cell>
          <cell r="J666" t="str">
            <v>Sim</v>
          </cell>
          <cell r="K666" t="str">
            <v>Não</v>
          </cell>
          <cell r="L666" t="str">
            <v>Não</v>
          </cell>
        </row>
        <row r="667">
          <cell r="A667" t="str">
            <v>CT1</v>
          </cell>
          <cell r="E667" t="str">
            <v>COPPE</v>
          </cell>
          <cell r="G667" t="str">
            <v>A.4</v>
          </cell>
          <cell r="H667">
            <v>135.22000000000003</v>
          </cell>
          <cell r="I667" t="str">
            <v>Sim</v>
          </cell>
          <cell r="J667" t="str">
            <v>Sim</v>
          </cell>
          <cell r="K667" t="str">
            <v>Não</v>
          </cell>
          <cell r="L667" t="str">
            <v>Não</v>
          </cell>
        </row>
        <row r="668">
          <cell r="A668" t="str">
            <v>CT1</v>
          </cell>
          <cell r="E668" t="str">
            <v>COPPE</v>
          </cell>
          <cell r="G668" t="str">
            <v>A.3</v>
          </cell>
          <cell r="H668">
            <v>575.29000000000008</v>
          </cell>
          <cell r="I668" t="str">
            <v>Sim</v>
          </cell>
          <cell r="J668" t="str">
            <v>Sim</v>
          </cell>
          <cell r="K668" t="str">
            <v>Não</v>
          </cell>
          <cell r="L668" t="str">
            <v>Não</v>
          </cell>
        </row>
        <row r="669">
          <cell r="A669" t="str">
            <v>CT1</v>
          </cell>
          <cell r="E669" t="str">
            <v>COPPE</v>
          </cell>
          <cell r="G669" t="str">
            <v>A.3</v>
          </cell>
          <cell r="H669">
            <v>351.73</v>
          </cell>
          <cell r="I669" t="str">
            <v>Sim</v>
          </cell>
          <cell r="J669" t="str">
            <v>Sim</v>
          </cell>
          <cell r="K669" t="str">
            <v>Não</v>
          </cell>
          <cell r="L669" t="str">
            <v>Não</v>
          </cell>
        </row>
        <row r="670">
          <cell r="A670" t="str">
            <v>CT1</v>
          </cell>
          <cell r="E670" t="str">
            <v>COPPE</v>
          </cell>
          <cell r="G670" t="str">
            <v>A.4</v>
          </cell>
          <cell r="H670">
            <v>102.13</v>
          </cell>
          <cell r="I670" t="str">
            <v>Sim</v>
          </cell>
          <cell r="J670" t="str">
            <v>Sim</v>
          </cell>
          <cell r="K670" t="str">
            <v>Não</v>
          </cell>
          <cell r="L670" t="str">
            <v>Não</v>
          </cell>
        </row>
        <row r="671">
          <cell r="A671" t="str">
            <v>CT1</v>
          </cell>
          <cell r="E671" t="str">
            <v>COPPE</v>
          </cell>
          <cell r="G671" t="str">
            <v>A.2</v>
          </cell>
          <cell r="H671">
            <v>469.41</v>
          </cell>
          <cell r="I671" t="str">
            <v>Sim</v>
          </cell>
          <cell r="J671" t="str">
            <v>Sim</v>
          </cell>
          <cell r="K671" t="str">
            <v>Não</v>
          </cell>
          <cell r="L671" t="str">
            <v>Não</v>
          </cell>
        </row>
        <row r="672">
          <cell r="A672" t="str">
            <v>CT1</v>
          </cell>
          <cell r="E672" t="str">
            <v>COPPE</v>
          </cell>
          <cell r="G672" t="str">
            <v>A.4</v>
          </cell>
          <cell r="H672">
            <v>170.34</v>
          </cell>
          <cell r="I672" t="str">
            <v>Sim</v>
          </cell>
          <cell r="J672" t="str">
            <v>Sim</v>
          </cell>
          <cell r="K672" t="str">
            <v>Não</v>
          </cell>
          <cell r="L672" t="str">
            <v>Não</v>
          </cell>
        </row>
        <row r="673">
          <cell r="A673" t="str">
            <v>CT1</v>
          </cell>
          <cell r="E673" t="str">
            <v>COPPE</v>
          </cell>
          <cell r="G673" t="str">
            <v>A.1</v>
          </cell>
          <cell r="H673">
            <v>450.42999999999995</v>
          </cell>
          <cell r="I673" t="str">
            <v>Sim</v>
          </cell>
          <cell r="J673" t="str">
            <v>Sim</v>
          </cell>
          <cell r="K673" t="str">
            <v>Não</v>
          </cell>
          <cell r="L673" t="str">
            <v>Não</v>
          </cell>
        </row>
        <row r="674">
          <cell r="A674" t="str">
            <v>CT1</v>
          </cell>
          <cell r="E674" t="str">
            <v>COPPE</v>
          </cell>
          <cell r="G674" t="str">
            <v>A.2</v>
          </cell>
          <cell r="H674">
            <v>243.01</v>
          </cell>
          <cell r="I674" t="str">
            <v>Sim</v>
          </cell>
          <cell r="J674" t="str">
            <v>Sim</v>
          </cell>
          <cell r="K674" t="str">
            <v>Não</v>
          </cell>
          <cell r="L674" t="str">
            <v>Não</v>
          </cell>
        </row>
        <row r="675">
          <cell r="A675" t="str">
            <v>CT1</v>
          </cell>
          <cell r="E675" t="str">
            <v>COPPE</v>
          </cell>
          <cell r="G675" t="str">
            <v>A.3</v>
          </cell>
          <cell r="H675">
            <v>77.489999999999995</v>
          </cell>
          <cell r="I675" t="str">
            <v>Sim</v>
          </cell>
          <cell r="J675" t="str">
            <v>Sim</v>
          </cell>
          <cell r="K675" t="str">
            <v>Não</v>
          </cell>
          <cell r="L675" t="str">
            <v>Não</v>
          </cell>
        </row>
        <row r="676">
          <cell r="A676" t="str">
            <v>CT1</v>
          </cell>
          <cell r="E676" t="str">
            <v>COPPE</v>
          </cell>
          <cell r="G676" t="str">
            <v>A.3</v>
          </cell>
          <cell r="H676">
            <v>98.87</v>
          </cell>
          <cell r="I676" t="str">
            <v>Sim</v>
          </cell>
          <cell r="J676" t="str">
            <v>Sim</v>
          </cell>
          <cell r="K676" t="str">
            <v>Não</v>
          </cell>
          <cell r="L676" t="str">
            <v>Não</v>
          </cell>
        </row>
        <row r="677">
          <cell r="A677" t="str">
            <v>CT1</v>
          </cell>
          <cell r="G677" t="str">
            <v>A.6</v>
          </cell>
          <cell r="H677">
            <v>13.44</v>
          </cell>
          <cell r="I677" t="str">
            <v>Sim</v>
          </cell>
          <cell r="J677" t="str">
            <v>Sim</v>
          </cell>
          <cell r="K677" t="str">
            <v>Não</v>
          </cell>
          <cell r="L677" t="str">
            <v>Não</v>
          </cell>
        </row>
        <row r="678">
          <cell r="A678" t="str">
            <v>CT1</v>
          </cell>
          <cell r="E678" t="str">
            <v>COPPE</v>
          </cell>
          <cell r="G678" t="str">
            <v>A.1</v>
          </cell>
          <cell r="H678">
            <v>279.3</v>
          </cell>
          <cell r="I678" t="str">
            <v>Sim</v>
          </cell>
          <cell r="J678" t="str">
            <v>Sim</v>
          </cell>
          <cell r="K678" t="str">
            <v>Não</v>
          </cell>
          <cell r="L678" t="str">
            <v>Não</v>
          </cell>
        </row>
        <row r="679">
          <cell r="A679" t="str">
            <v>CT1</v>
          </cell>
          <cell r="E679" t="str">
            <v>COPPE</v>
          </cell>
          <cell r="G679" t="str">
            <v>A.3</v>
          </cell>
          <cell r="H679">
            <v>418.06</v>
          </cell>
          <cell r="I679" t="str">
            <v>Sim</v>
          </cell>
          <cell r="J679" t="str">
            <v>Sim</v>
          </cell>
          <cell r="K679" t="str">
            <v>Não</v>
          </cell>
          <cell r="L679" t="str">
            <v>Não</v>
          </cell>
        </row>
        <row r="680">
          <cell r="A680" t="str">
            <v>CT1</v>
          </cell>
          <cell r="E680" t="str">
            <v>COPPE</v>
          </cell>
          <cell r="G680" t="str">
            <v>A.1</v>
          </cell>
          <cell r="H680">
            <v>34.19</v>
          </cell>
          <cell r="I680" t="str">
            <v>Sim</v>
          </cell>
          <cell r="J680" t="str">
            <v>Sim</v>
          </cell>
          <cell r="K680" t="str">
            <v>Não</v>
          </cell>
          <cell r="L680" t="str">
            <v>Não</v>
          </cell>
        </row>
        <row r="681">
          <cell r="A681" t="str">
            <v>CT1</v>
          </cell>
          <cell r="E681" t="str">
            <v>COPPE</v>
          </cell>
          <cell r="G681" t="str">
            <v>A.1</v>
          </cell>
          <cell r="H681">
            <v>182.85</v>
          </cell>
          <cell r="I681" t="str">
            <v>Sim</v>
          </cell>
          <cell r="J681" t="str">
            <v>Sim</v>
          </cell>
          <cell r="K681" t="str">
            <v>Não</v>
          </cell>
          <cell r="L681" t="str">
            <v>Não</v>
          </cell>
        </row>
        <row r="682">
          <cell r="A682" t="str">
            <v>CT1</v>
          </cell>
          <cell r="E682" t="str">
            <v>COPPE</v>
          </cell>
          <cell r="G682" t="str">
            <v>A.3</v>
          </cell>
          <cell r="H682">
            <v>282.22000000000003</v>
          </cell>
          <cell r="I682" t="str">
            <v>Sim</v>
          </cell>
          <cell r="J682" t="str">
            <v>Sim</v>
          </cell>
          <cell r="K682" t="str">
            <v>Não</v>
          </cell>
          <cell r="L682" t="str">
            <v>Não</v>
          </cell>
        </row>
        <row r="683">
          <cell r="A683" t="str">
            <v>CT1</v>
          </cell>
          <cell r="E683" t="str">
            <v>COPPE</v>
          </cell>
          <cell r="G683" t="str">
            <v>A.4</v>
          </cell>
          <cell r="H683">
            <v>506.17</v>
          </cell>
          <cell r="I683" t="str">
            <v>Sim</v>
          </cell>
          <cell r="J683" t="str">
            <v>Sim</v>
          </cell>
          <cell r="K683" t="str">
            <v>Não</v>
          </cell>
          <cell r="L683" t="str">
            <v>Não</v>
          </cell>
        </row>
        <row r="684">
          <cell r="A684" t="str">
            <v>CT1</v>
          </cell>
          <cell r="E684" t="str">
            <v>COPPE</v>
          </cell>
          <cell r="G684" t="str">
            <v>A.3</v>
          </cell>
          <cell r="H684">
            <v>312.83999999999997</v>
          </cell>
          <cell r="I684" t="str">
            <v>Sim</v>
          </cell>
          <cell r="J684" t="str">
            <v>Sim</v>
          </cell>
          <cell r="K684" t="str">
            <v>Não</v>
          </cell>
          <cell r="L684" t="str">
            <v>Não</v>
          </cell>
        </row>
        <row r="685">
          <cell r="A685" t="str">
            <v>CT1</v>
          </cell>
          <cell r="E685" t="str">
            <v>COPPE</v>
          </cell>
          <cell r="G685" t="str">
            <v>A.3</v>
          </cell>
          <cell r="H685">
            <v>426.57</v>
          </cell>
          <cell r="I685" t="str">
            <v>Sim</v>
          </cell>
          <cell r="J685" t="str">
            <v>Sim</v>
          </cell>
          <cell r="K685" t="str">
            <v>Não</v>
          </cell>
          <cell r="L685" t="str">
            <v>Não</v>
          </cell>
        </row>
        <row r="686">
          <cell r="A686" t="str">
            <v>CT1</v>
          </cell>
          <cell r="E686" t="str">
            <v>ESCOLA POLITÉCNICA</v>
          </cell>
          <cell r="G686" t="str">
            <v>A.1</v>
          </cell>
          <cell r="H686">
            <v>99.289999999999992</v>
          </cell>
          <cell r="I686" t="str">
            <v>Sim</v>
          </cell>
          <cell r="J686" t="str">
            <v>Sim</v>
          </cell>
          <cell r="K686" t="str">
            <v>Não</v>
          </cell>
          <cell r="L686" t="str">
            <v>Não</v>
          </cell>
        </row>
        <row r="687">
          <cell r="A687" t="str">
            <v>CT1</v>
          </cell>
          <cell r="E687" t="str">
            <v>COPPE</v>
          </cell>
          <cell r="G687" t="str">
            <v>A.4</v>
          </cell>
          <cell r="H687">
            <v>110.25</v>
          </cell>
          <cell r="I687" t="str">
            <v>Sim</v>
          </cell>
          <cell r="J687" t="str">
            <v>Sim</v>
          </cell>
          <cell r="K687" t="str">
            <v>Não</v>
          </cell>
          <cell r="L687" t="str">
            <v>Não</v>
          </cell>
        </row>
        <row r="688">
          <cell r="A688" t="str">
            <v>CT1</v>
          </cell>
          <cell r="E688" t="str">
            <v>COPPE</v>
          </cell>
          <cell r="G688" t="str">
            <v>A.4</v>
          </cell>
          <cell r="H688">
            <v>731.6099999999999</v>
          </cell>
          <cell r="I688" t="str">
            <v>Sim</v>
          </cell>
          <cell r="J688" t="str">
            <v>Sim</v>
          </cell>
          <cell r="K688" t="str">
            <v>Não</v>
          </cell>
          <cell r="L688" t="str">
            <v>Não</v>
          </cell>
        </row>
        <row r="689">
          <cell r="A689" t="str">
            <v>CT1</v>
          </cell>
          <cell r="E689" t="str">
            <v>ESCOLA POLITÉCNICA</v>
          </cell>
          <cell r="G689" t="str">
            <v>A.1</v>
          </cell>
          <cell r="H689">
            <v>49.53</v>
          </cell>
          <cell r="I689" t="str">
            <v>Sim</v>
          </cell>
          <cell r="J689" t="str">
            <v>Sim</v>
          </cell>
          <cell r="K689" t="str">
            <v>Não</v>
          </cell>
          <cell r="L689" t="str">
            <v>Não</v>
          </cell>
        </row>
        <row r="690">
          <cell r="A690" t="str">
            <v>CT1</v>
          </cell>
          <cell r="E690" t="str">
            <v>COPPE</v>
          </cell>
          <cell r="G690" t="str">
            <v>A.1</v>
          </cell>
          <cell r="H690">
            <v>508.81</v>
          </cell>
          <cell r="I690" t="str">
            <v>Sim</v>
          </cell>
          <cell r="J690" t="str">
            <v>Sim</v>
          </cell>
          <cell r="K690" t="str">
            <v>Não</v>
          </cell>
          <cell r="L690" t="str">
            <v>Não</v>
          </cell>
        </row>
        <row r="691">
          <cell r="A691" t="str">
            <v>CT1</v>
          </cell>
          <cell r="E691" t="str">
            <v>COPPE</v>
          </cell>
          <cell r="G691" t="str">
            <v>A.2</v>
          </cell>
          <cell r="H691">
            <v>540.07000000000005</v>
          </cell>
          <cell r="I691" t="str">
            <v>Sim</v>
          </cell>
          <cell r="J691" t="str">
            <v>Sim</v>
          </cell>
          <cell r="K691" t="str">
            <v>Não</v>
          </cell>
          <cell r="L691" t="str">
            <v>Não</v>
          </cell>
        </row>
        <row r="692">
          <cell r="A692" t="str">
            <v>CT1</v>
          </cell>
          <cell r="G692" t="str">
            <v>A.6</v>
          </cell>
          <cell r="H692">
            <v>88.02</v>
          </cell>
          <cell r="I692" t="str">
            <v>Sim</v>
          </cell>
          <cell r="J692" t="str">
            <v>Sim</v>
          </cell>
          <cell r="K692" t="str">
            <v>Não</v>
          </cell>
          <cell r="L692" t="str">
            <v>Não</v>
          </cell>
        </row>
        <row r="693">
          <cell r="A693" t="str">
            <v>CT1</v>
          </cell>
          <cell r="E693" t="str">
            <v>COPPE</v>
          </cell>
          <cell r="G693" t="str">
            <v>A.3</v>
          </cell>
          <cell r="H693">
            <v>1405.08</v>
          </cell>
          <cell r="I693" t="str">
            <v>Sim</v>
          </cell>
          <cell r="J693" t="str">
            <v>Sim</v>
          </cell>
          <cell r="K693" t="str">
            <v>Não</v>
          </cell>
          <cell r="L693" t="str">
            <v>Não</v>
          </cell>
        </row>
        <row r="694">
          <cell r="A694" t="str">
            <v>CT1</v>
          </cell>
          <cell r="E694" t="str">
            <v>COPPE</v>
          </cell>
          <cell r="G694" t="str">
            <v>A.4</v>
          </cell>
          <cell r="H694">
            <v>469.96999999999997</v>
          </cell>
          <cell r="I694" t="str">
            <v>Sim</v>
          </cell>
          <cell r="J694" t="str">
            <v>Sim</v>
          </cell>
          <cell r="K694" t="str">
            <v>Não</v>
          </cell>
          <cell r="L694" t="str">
            <v>Não</v>
          </cell>
        </row>
        <row r="695">
          <cell r="A695" t="str">
            <v>CT1</v>
          </cell>
          <cell r="E695" t="str">
            <v>COPPE</v>
          </cell>
          <cell r="G695" t="str">
            <v>A.1</v>
          </cell>
          <cell r="H695">
            <v>556.47</v>
          </cell>
          <cell r="I695" t="str">
            <v>Sim</v>
          </cell>
          <cell r="J695" t="str">
            <v>Sim</v>
          </cell>
          <cell r="K695" t="str">
            <v>Não</v>
          </cell>
          <cell r="L695" t="str">
            <v>Não</v>
          </cell>
        </row>
        <row r="696">
          <cell r="A696" t="str">
            <v>CT1</v>
          </cell>
          <cell r="E696" t="str">
            <v>COPPE</v>
          </cell>
          <cell r="G696" t="str">
            <v>A.2</v>
          </cell>
          <cell r="H696">
            <v>153.88999999999999</v>
          </cell>
          <cell r="I696" t="str">
            <v>Sim</v>
          </cell>
          <cell r="J696" t="str">
            <v>Sim</v>
          </cell>
          <cell r="K696" t="str">
            <v>Não</v>
          </cell>
          <cell r="L696" t="str">
            <v>Não</v>
          </cell>
        </row>
        <row r="697">
          <cell r="A697" t="str">
            <v>CT1</v>
          </cell>
          <cell r="E697" t="str">
            <v>COPPE</v>
          </cell>
          <cell r="G697" t="str">
            <v>A.4</v>
          </cell>
          <cell r="H697">
            <v>1091.1500000000001</v>
          </cell>
          <cell r="I697" t="str">
            <v>Sim</v>
          </cell>
          <cell r="J697" t="str">
            <v>Sim</v>
          </cell>
          <cell r="K697" t="str">
            <v>Não</v>
          </cell>
          <cell r="L697" t="str">
            <v>Não</v>
          </cell>
        </row>
        <row r="698">
          <cell r="A698" t="str">
            <v>CT1</v>
          </cell>
          <cell r="E698" t="str">
            <v>COPPE</v>
          </cell>
          <cell r="G698" t="str">
            <v>A.2</v>
          </cell>
          <cell r="H698">
            <v>255.61</v>
          </cell>
          <cell r="I698" t="str">
            <v>Sim</v>
          </cell>
          <cell r="J698" t="str">
            <v>Sim</v>
          </cell>
          <cell r="K698" t="str">
            <v>Não</v>
          </cell>
          <cell r="L698" t="str">
            <v>Não</v>
          </cell>
        </row>
        <row r="699">
          <cell r="A699" t="str">
            <v>CT1</v>
          </cell>
          <cell r="E699" t="str">
            <v>COPPE</v>
          </cell>
          <cell r="G699" t="str">
            <v>A.4</v>
          </cell>
          <cell r="H699">
            <v>483.87</v>
          </cell>
          <cell r="I699" t="str">
            <v>Sim</v>
          </cell>
          <cell r="J699" t="str">
            <v>Sim</v>
          </cell>
          <cell r="K699" t="str">
            <v>Não</v>
          </cell>
          <cell r="L699" t="str">
            <v>Não</v>
          </cell>
        </row>
        <row r="700">
          <cell r="A700" t="str">
            <v>CT1</v>
          </cell>
          <cell r="E700" t="str">
            <v>COPPE</v>
          </cell>
          <cell r="G700" t="str">
            <v>A.3</v>
          </cell>
          <cell r="H700">
            <v>44.47</v>
          </cell>
          <cell r="I700" t="str">
            <v>Sim</v>
          </cell>
          <cell r="J700" t="str">
            <v>Sim</v>
          </cell>
          <cell r="K700" t="str">
            <v>Não</v>
          </cell>
          <cell r="L700" t="str">
            <v>Não</v>
          </cell>
        </row>
        <row r="701">
          <cell r="A701" t="str">
            <v>CT1</v>
          </cell>
          <cell r="E701" t="str">
            <v>COPPE</v>
          </cell>
          <cell r="G701" t="str">
            <v>A.1</v>
          </cell>
          <cell r="H701">
            <v>263.49</v>
          </cell>
          <cell r="I701" t="str">
            <v>Sim</v>
          </cell>
          <cell r="J701" t="str">
            <v>Sim</v>
          </cell>
          <cell r="K701" t="str">
            <v>Não</v>
          </cell>
          <cell r="L701" t="str">
            <v>Não</v>
          </cell>
        </row>
        <row r="702">
          <cell r="A702" t="str">
            <v>CT1</v>
          </cell>
          <cell r="E702" t="str">
            <v>COPPE</v>
          </cell>
          <cell r="G702" t="str">
            <v>A.2</v>
          </cell>
          <cell r="H702">
            <v>209.74</v>
          </cell>
          <cell r="I702" t="str">
            <v>Sim</v>
          </cell>
          <cell r="J702" t="str">
            <v>Sim</v>
          </cell>
          <cell r="K702" t="str">
            <v>Não</v>
          </cell>
          <cell r="L702" t="str">
            <v>Não</v>
          </cell>
        </row>
        <row r="703">
          <cell r="A703" t="str">
            <v>CT1</v>
          </cell>
          <cell r="E703" t="str">
            <v>COPPE</v>
          </cell>
          <cell r="G703" t="str">
            <v>A.4</v>
          </cell>
          <cell r="H703">
            <v>942.74</v>
          </cell>
          <cell r="I703" t="str">
            <v>Sim</v>
          </cell>
          <cell r="J703" t="str">
            <v>Sim</v>
          </cell>
          <cell r="K703" t="str">
            <v>Não</v>
          </cell>
          <cell r="L703" t="str">
            <v>Não</v>
          </cell>
        </row>
        <row r="704">
          <cell r="A704" t="str">
            <v>CT1</v>
          </cell>
          <cell r="E704" t="str">
            <v>COPPE</v>
          </cell>
          <cell r="G704" t="str">
            <v>A.2</v>
          </cell>
          <cell r="H704">
            <v>75.12</v>
          </cell>
          <cell r="I704" t="str">
            <v>Sim</v>
          </cell>
          <cell r="J704" t="str">
            <v>Sim</v>
          </cell>
          <cell r="K704" t="str">
            <v>Não</v>
          </cell>
          <cell r="L704" t="str">
            <v>Não</v>
          </cell>
        </row>
        <row r="705">
          <cell r="A705" t="str">
            <v>CT1</v>
          </cell>
          <cell r="G705" t="str">
            <v>A.6</v>
          </cell>
          <cell r="H705">
            <v>26.1</v>
          </cell>
          <cell r="I705" t="str">
            <v>Sim</v>
          </cell>
          <cell r="J705" t="str">
            <v>Sim</v>
          </cell>
          <cell r="K705" t="str">
            <v>Não</v>
          </cell>
          <cell r="L705" t="str">
            <v>Não</v>
          </cell>
        </row>
        <row r="706">
          <cell r="A706" t="str">
            <v>CT1</v>
          </cell>
          <cell r="E706" t="str">
            <v>COPPE</v>
          </cell>
          <cell r="G706" t="str">
            <v>A.1</v>
          </cell>
          <cell r="H706">
            <v>261.73</v>
          </cell>
          <cell r="I706" t="str">
            <v>Sim</v>
          </cell>
          <cell r="J706" t="str">
            <v>Sim</v>
          </cell>
          <cell r="K706" t="str">
            <v>Não</v>
          </cell>
          <cell r="L706" t="str">
            <v>Não</v>
          </cell>
        </row>
        <row r="707">
          <cell r="A707" t="str">
            <v>CT1</v>
          </cell>
          <cell r="G707" t="str">
            <v>A.6</v>
          </cell>
          <cell r="H707">
            <v>17.149999999999999</v>
          </cell>
          <cell r="I707" t="str">
            <v>Sim</v>
          </cell>
          <cell r="J707" t="str">
            <v>Sim</v>
          </cell>
          <cell r="K707" t="str">
            <v>Não</v>
          </cell>
          <cell r="L707" t="str">
            <v>Não</v>
          </cell>
        </row>
        <row r="708">
          <cell r="A708" t="str">
            <v>CT1</v>
          </cell>
          <cell r="E708" t="str">
            <v>COPPE</v>
          </cell>
          <cell r="G708" t="str">
            <v>A.1</v>
          </cell>
          <cell r="H708">
            <v>226.82999999999998</v>
          </cell>
          <cell r="I708" t="str">
            <v>Sim</v>
          </cell>
          <cell r="J708" t="str">
            <v>Sim</v>
          </cell>
          <cell r="K708" t="str">
            <v>Não</v>
          </cell>
          <cell r="L708" t="str">
            <v>Não</v>
          </cell>
        </row>
        <row r="709">
          <cell r="A709" t="str">
            <v>CT1</v>
          </cell>
          <cell r="E709" t="str">
            <v>COPPE</v>
          </cell>
          <cell r="G709" t="str">
            <v>A.2</v>
          </cell>
          <cell r="H709">
            <v>19.59</v>
          </cell>
          <cell r="I709" t="str">
            <v>Sim</v>
          </cell>
          <cell r="J709" t="str">
            <v>Sim</v>
          </cell>
          <cell r="K709" t="str">
            <v>Não</v>
          </cell>
          <cell r="L709" t="str">
            <v>Não</v>
          </cell>
        </row>
        <row r="710">
          <cell r="A710" t="str">
            <v>CT1</v>
          </cell>
          <cell r="E710" t="str">
            <v>COPPE</v>
          </cell>
          <cell r="G710" t="str">
            <v>A.5</v>
          </cell>
          <cell r="H710">
            <v>6.25</v>
          </cell>
          <cell r="I710" t="str">
            <v>Sim</v>
          </cell>
          <cell r="J710" t="str">
            <v>Sim</v>
          </cell>
          <cell r="K710" t="str">
            <v>Não</v>
          </cell>
          <cell r="L710" t="str">
            <v>Não</v>
          </cell>
        </row>
        <row r="711">
          <cell r="A711" t="str">
            <v>CT1</v>
          </cell>
          <cell r="E711" t="str">
            <v>DECANIA DO CT</v>
          </cell>
          <cell r="G711" t="str">
            <v>A.1</v>
          </cell>
          <cell r="H711">
            <v>46.12</v>
          </cell>
          <cell r="I711" t="str">
            <v>Sim</v>
          </cell>
          <cell r="J711" t="str">
            <v>Sim</v>
          </cell>
          <cell r="K711" t="str">
            <v>Não</v>
          </cell>
          <cell r="L711" t="str">
            <v>Não</v>
          </cell>
        </row>
        <row r="712">
          <cell r="A712" t="str">
            <v>CT1</v>
          </cell>
          <cell r="G712" t="str">
            <v>A.6</v>
          </cell>
          <cell r="H712">
            <v>49.850000000000009</v>
          </cell>
          <cell r="I712" t="str">
            <v>Sim</v>
          </cell>
          <cell r="J712" t="str">
            <v>Sim</v>
          </cell>
          <cell r="K712" t="str">
            <v>Não</v>
          </cell>
          <cell r="L712" t="str">
            <v>Não</v>
          </cell>
        </row>
        <row r="713">
          <cell r="A713" t="str">
            <v>CT1</v>
          </cell>
          <cell r="E713" t="str">
            <v>COPPE</v>
          </cell>
          <cell r="G713" t="str">
            <v>A.4</v>
          </cell>
          <cell r="H713">
            <v>89.43</v>
          </cell>
          <cell r="I713" t="str">
            <v>Sim</v>
          </cell>
          <cell r="J713" t="str">
            <v>Sim</v>
          </cell>
          <cell r="K713" t="str">
            <v>Não</v>
          </cell>
          <cell r="L713" t="str">
            <v>Não</v>
          </cell>
        </row>
        <row r="714">
          <cell r="A714" t="str">
            <v>CT1</v>
          </cell>
          <cell r="E714" t="str">
            <v>COPPE</v>
          </cell>
          <cell r="G714" t="str">
            <v>A.1</v>
          </cell>
          <cell r="H714">
            <v>116.46</v>
          </cell>
          <cell r="I714" t="str">
            <v>Sim</v>
          </cell>
          <cell r="J714" t="str">
            <v>Sim</v>
          </cell>
          <cell r="K714" t="str">
            <v>Não</v>
          </cell>
          <cell r="L714" t="str">
            <v>Não</v>
          </cell>
        </row>
        <row r="715">
          <cell r="A715" t="str">
            <v>CT1</v>
          </cell>
          <cell r="E715" t="str">
            <v>ESCOLA POLITÉCNICA</v>
          </cell>
          <cell r="G715" t="str">
            <v>A.1</v>
          </cell>
          <cell r="H715">
            <v>100.60000000000001</v>
          </cell>
          <cell r="I715" t="str">
            <v>Sim</v>
          </cell>
          <cell r="J715" t="str">
            <v>Sim</v>
          </cell>
          <cell r="K715" t="str">
            <v>Não</v>
          </cell>
          <cell r="L715" t="str">
            <v>Não</v>
          </cell>
        </row>
        <row r="716">
          <cell r="A716" t="str">
            <v>CT1</v>
          </cell>
          <cell r="E716" t="str">
            <v>ESCOLA POLITÉCNICA</v>
          </cell>
          <cell r="G716" t="str">
            <v>A.4</v>
          </cell>
          <cell r="H716">
            <v>102.38</v>
          </cell>
          <cell r="I716" t="str">
            <v>Sim</v>
          </cell>
          <cell r="J716" t="str">
            <v>Sim</v>
          </cell>
          <cell r="K716" t="str">
            <v>Não</v>
          </cell>
          <cell r="L716" t="str">
            <v>Não</v>
          </cell>
        </row>
        <row r="717">
          <cell r="A717" t="str">
            <v>CT1</v>
          </cell>
          <cell r="G717" t="str">
            <v>A.6</v>
          </cell>
          <cell r="H717">
            <v>6.36</v>
          </cell>
          <cell r="I717" t="str">
            <v>Sim</v>
          </cell>
          <cell r="J717" t="str">
            <v>Sim</v>
          </cell>
          <cell r="K717" t="str">
            <v>Não</v>
          </cell>
          <cell r="L717" t="str">
            <v>Não</v>
          </cell>
        </row>
        <row r="718">
          <cell r="A718" t="str">
            <v>CT1</v>
          </cell>
          <cell r="E718" t="str">
            <v>COPPE</v>
          </cell>
          <cell r="G718" t="str">
            <v>A.4</v>
          </cell>
          <cell r="H718">
            <v>284.67</v>
          </cell>
          <cell r="I718" t="str">
            <v>Sim</v>
          </cell>
          <cell r="J718" t="str">
            <v>Sim</v>
          </cell>
          <cell r="K718" t="str">
            <v>Não</v>
          </cell>
          <cell r="L718" t="str">
            <v>Não</v>
          </cell>
        </row>
        <row r="719">
          <cell r="A719" t="str">
            <v>CT1</v>
          </cell>
          <cell r="E719" t="str">
            <v>COPPE</v>
          </cell>
          <cell r="G719" t="str">
            <v>A.1</v>
          </cell>
          <cell r="H719">
            <v>37.53</v>
          </cell>
          <cell r="I719" t="str">
            <v>Sim</v>
          </cell>
          <cell r="J719" t="str">
            <v>Sim</v>
          </cell>
          <cell r="K719" t="str">
            <v>Não</v>
          </cell>
          <cell r="L719" t="str">
            <v>Não</v>
          </cell>
        </row>
        <row r="720">
          <cell r="A720" t="str">
            <v>CT1</v>
          </cell>
          <cell r="G720" t="str">
            <v>A.6</v>
          </cell>
          <cell r="H720">
            <v>2.34</v>
          </cell>
          <cell r="I720" t="str">
            <v>Sim</v>
          </cell>
          <cell r="J720" t="str">
            <v>Sim</v>
          </cell>
          <cell r="K720" t="str">
            <v>Não</v>
          </cell>
          <cell r="L720" t="str">
            <v>Não</v>
          </cell>
        </row>
        <row r="721">
          <cell r="A721" t="str">
            <v>CT1</v>
          </cell>
          <cell r="E721" t="str">
            <v>DECANIA DO CT</v>
          </cell>
          <cell r="G721" t="str">
            <v>A.5</v>
          </cell>
          <cell r="H721">
            <v>28.63</v>
          </cell>
          <cell r="I721" t="str">
            <v>Sim</v>
          </cell>
          <cell r="J721" t="str">
            <v>Sim</v>
          </cell>
          <cell r="K721" t="str">
            <v>Não</v>
          </cell>
          <cell r="L721" t="str">
            <v>Não</v>
          </cell>
        </row>
        <row r="722">
          <cell r="A722" t="str">
            <v>CT1</v>
          </cell>
          <cell r="E722" t="str">
            <v>COPPE</v>
          </cell>
          <cell r="G722" t="str">
            <v>A.1</v>
          </cell>
          <cell r="H722">
            <v>186.94</v>
          </cell>
          <cell r="I722" t="str">
            <v>Sim</v>
          </cell>
          <cell r="J722" t="str">
            <v>Sim</v>
          </cell>
          <cell r="K722" t="str">
            <v>Não</v>
          </cell>
          <cell r="L722" t="str">
            <v>Não</v>
          </cell>
        </row>
        <row r="723">
          <cell r="A723" t="str">
            <v>CT1</v>
          </cell>
          <cell r="E723" t="str">
            <v>COPPE</v>
          </cell>
          <cell r="G723" t="str">
            <v>A.1</v>
          </cell>
          <cell r="H723">
            <v>158.24</v>
          </cell>
          <cell r="I723" t="str">
            <v>Sim</v>
          </cell>
          <cell r="J723" t="str">
            <v>Sim</v>
          </cell>
          <cell r="K723" t="str">
            <v>Não</v>
          </cell>
          <cell r="L723" t="str">
            <v>Não</v>
          </cell>
        </row>
        <row r="724">
          <cell r="A724" t="str">
            <v>CT1</v>
          </cell>
          <cell r="E724" t="str">
            <v>ESCOLA POLITÉCNICA</v>
          </cell>
          <cell r="G724" t="str">
            <v>A.1</v>
          </cell>
          <cell r="H724">
            <v>73.17</v>
          </cell>
          <cell r="I724" t="str">
            <v>Sim</v>
          </cell>
          <cell r="J724" t="str">
            <v>Sim</v>
          </cell>
          <cell r="K724" t="str">
            <v>Não</v>
          </cell>
          <cell r="L724" t="str">
            <v>Não</v>
          </cell>
        </row>
        <row r="725">
          <cell r="A725" t="str">
            <v>CT1</v>
          </cell>
          <cell r="E725" t="str">
            <v>ESCOLA POLITÉCNICA</v>
          </cell>
          <cell r="G725" t="str">
            <v>A.1</v>
          </cell>
          <cell r="H725">
            <v>77.58</v>
          </cell>
          <cell r="I725" t="str">
            <v>Sim</v>
          </cell>
          <cell r="J725" t="str">
            <v>Sim</v>
          </cell>
          <cell r="K725" t="str">
            <v>Não</v>
          </cell>
          <cell r="L725" t="str">
            <v>Não</v>
          </cell>
        </row>
        <row r="726">
          <cell r="A726" t="str">
            <v>CT1</v>
          </cell>
          <cell r="E726" t="str">
            <v>ESCOLA DE QUÍMICA</v>
          </cell>
          <cell r="G726" t="str">
            <v>A.1</v>
          </cell>
          <cell r="H726">
            <v>249.6</v>
          </cell>
          <cell r="I726" t="str">
            <v>Sim</v>
          </cell>
          <cell r="J726" t="str">
            <v>Sim</v>
          </cell>
          <cell r="K726" t="str">
            <v>Não</v>
          </cell>
          <cell r="L726" t="str">
            <v>Não</v>
          </cell>
        </row>
        <row r="727">
          <cell r="A727" t="str">
            <v>CT1</v>
          </cell>
          <cell r="G727" t="str">
            <v>A.3</v>
          </cell>
          <cell r="H727">
            <v>13.7</v>
          </cell>
          <cell r="I727" t="str">
            <v>Sim</v>
          </cell>
          <cell r="J727" t="str">
            <v>Sim</v>
          </cell>
          <cell r="K727" t="str">
            <v>Não</v>
          </cell>
          <cell r="L727" t="str">
            <v>Não</v>
          </cell>
        </row>
        <row r="728">
          <cell r="A728" t="str">
            <v>CT1</v>
          </cell>
          <cell r="E728" t="str">
            <v>ESCOLA DE QUÍMICA</v>
          </cell>
          <cell r="G728" t="str">
            <v>A.1</v>
          </cell>
          <cell r="H728">
            <v>24.16</v>
          </cell>
          <cell r="I728" t="str">
            <v>Sim</v>
          </cell>
          <cell r="J728" t="str">
            <v>Sim</v>
          </cell>
          <cell r="K728" t="str">
            <v>Não</v>
          </cell>
          <cell r="L728" t="str">
            <v>Não</v>
          </cell>
        </row>
        <row r="729">
          <cell r="A729" t="str">
            <v>CT1</v>
          </cell>
          <cell r="G729" t="str">
            <v>A.6</v>
          </cell>
          <cell r="H729">
            <v>12.34</v>
          </cell>
          <cell r="I729" t="str">
            <v>Sim</v>
          </cell>
          <cell r="J729" t="str">
            <v>Sim</v>
          </cell>
          <cell r="K729" t="str">
            <v>Não</v>
          </cell>
          <cell r="L729" t="str">
            <v>Não</v>
          </cell>
        </row>
        <row r="730">
          <cell r="A730" t="str">
            <v>CT1</v>
          </cell>
          <cell r="E730" t="str">
            <v>COPPE</v>
          </cell>
          <cell r="G730" t="str">
            <v>A.4</v>
          </cell>
          <cell r="H730">
            <v>46.18</v>
          </cell>
          <cell r="I730" t="str">
            <v>Sim</v>
          </cell>
          <cell r="J730" t="str">
            <v>Sim</v>
          </cell>
          <cell r="K730" t="str">
            <v>Não</v>
          </cell>
          <cell r="L730" t="str">
            <v>Não</v>
          </cell>
        </row>
        <row r="731">
          <cell r="A731" t="str">
            <v>CT1</v>
          </cell>
          <cell r="E731" t="str">
            <v>COPPE</v>
          </cell>
          <cell r="G731" t="str">
            <v>A.1</v>
          </cell>
          <cell r="H731">
            <v>484.91</v>
          </cell>
          <cell r="I731" t="str">
            <v>Sim</v>
          </cell>
          <cell r="J731" t="str">
            <v>Sim</v>
          </cell>
          <cell r="K731" t="str">
            <v>Não</v>
          </cell>
          <cell r="L731" t="str">
            <v>Não</v>
          </cell>
        </row>
        <row r="732">
          <cell r="A732" t="str">
            <v>CT1</v>
          </cell>
          <cell r="E732" t="str">
            <v>ESCOLA DE QUÍMICA</v>
          </cell>
          <cell r="G732" t="str">
            <v>A.4</v>
          </cell>
          <cell r="H732">
            <v>91.15</v>
          </cell>
          <cell r="I732" t="str">
            <v>Sim</v>
          </cell>
          <cell r="J732" t="str">
            <v>Sim</v>
          </cell>
          <cell r="K732" t="str">
            <v>Não</v>
          </cell>
          <cell r="L732" t="str">
            <v>Não</v>
          </cell>
        </row>
        <row r="733">
          <cell r="A733" t="str">
            <v>CT1</v>
          </cell>
          <cell r="G733" t="str">
            <v>A.6</v>
          </cell>
          <cell r="H733">
            <v>66.48</v>
          </cell>
          <cell r="I733" t="str">
            <v>Sim</v>
          </cell>
          <cell r="J733" t="str">
            <v>Sim</v>
          </cell>
          <cell r="K733" t="str">
            <v>Não</v>
          </cell>
          <cell r="L733" t="str">
            <v>Não</v>
          </cell>
        </row>
        <row r="734">
          <cell r="A734" t="str">
            <v>CT1</v>
          </cell>
          <cell r="E734" t="str">
            <v>ESCOLA DE QUÍMICA</v>
          </cell>
          <cell r="G734" t="str">
            <v>A.1</v>
          </cell>
          <cell r="H734">
            <v>78.98</v>
          </cell>
          <cell r="I734" t="str">
            <v>Sim</v>
          </cell>
          <cell r="J734" t="str">
            <v>Sim</v>
          </cell>
          <cell r="K734" t="str">
            <v>Não</v>
          </cell>
          <cell r="L734" t="str">
            <v>Não</v>
          </cell>
        </row>
        <row r="735">
          <cell r="A735" t="str">
            <v>CT1</v>
          </cell>
          <cell r="E735" t="str">
            <v>ESCOLA POLITÉCNICA</v>
          </cell>
          <cell r="G735" t="str">
            <v>A.1</v>
          </cell>
          <cell r="H735">
            <v>72.69</v>
          </cell>
          <cell r="I735" t="str">
            <v>Sim</v>
          </cell>
          <cell r="J735" t="str">
            <v>Sim</v>
          </cell>
          <cell r="K735" t="str">
            <v>Não</v>
          </cell>
          <cell r="L735" t="str">
            <v>Não</v>
          </cell>
        </row>
        <row r="736">
          <cell r="A736" t="str">
            <v>CT1</v>
          </cell>
          <cell r="E736" t="str">
            <v>ESCOLA POLITÉCNICA</v>
          </cell>
          <cell r="G736" t="str">
            <v>A.4</v>
          </cell>
          <cell r="H736">
            <v>177.45</v>
          </cell>
          <cell r="I736" t="str">
            <v>Sim</v>
          </cell>
          <cell r="J736" t="str">
            <v>Sim</v>
          </cell>
          <cell r="K736" t="str">
            <v>Não</v>
          </cell>
          <cell r="L736" t="str">
            <v>Não</v>
          </cell>
        </row>
        <row r="737">
          <cell r="A737" t="str">
            <v>CT1</v>
          </cell>
          <cell r="E737" t="str">
            <v>ESCOLA POLITÉCNICA</v>
          </cell>
          <cell r="G737" t="str">
            <v>A.1</v>
          </cell>
          <cell r="H737">
            <v>120.78</v>
          </cell>
          <cell r="I737" t="str">
            <v>Sim</v>
          </cell>
          <cell r="J737" t="str">
            <v>Sim</v>
          </cell>
          <cell r="K737" t="str">
            <v>Não</v>
          </cell>
          <cell r="L737" t="str">
            <v>Não</v>
          </cell>
        </row>
        <row r="738">
          <cell r="A738" t="str">
            <v>CT1</v>
          </cell>
          <cell r="E738" t="str">
            <v>ESCOLA DE QUÍMICA</v>
          </cell>
          <cell r="G738" t="str">
            <v>A.3</v>
          </cell>
          <cell r="H738">
            <v>24.68</v>
          </cell>
          <cell r="I738" t="str">
            <v>Sim</v>
          </cell>
          <cell r="J738" t="str">
            <v>Sim</v>
          </cell>
          <cell r="K738" t="str">
            <v>Não</v>
          </cell>
          <cell r="L738" t="str">
            <v>Não</v>
          </cell>
        </row>
        <row r="739">
          <cell r="A739" t="str">
            <v>Parque Tec.</v>
          </cell>
          <cell r="E739" t="str">
            <v>COPPE</v>
          </cell>
          <cell r="G739" t="str">
            <v>A.4</v>
          </cell>
          <cell r="H739">
            <v>4125</v>
          </cell>
          <cell r="I739" t="str">
            <v>Sim</v>
          </cell>
          <cell r="J739" t="str">
            <v>Sim</v>
          </cell>
          <cell r="K739" t="str">
            <v>Não</v>
          </cell>
          <cell r="L739" t="str">
            <v>Não</v>
          </cell>
        </row>
        <row r="740">
          <cell r="A740" t="str">
            <v>Parque Tec.</v>
          </cell>
          <cell r="E740" t="str">
            <v>COPPE</v>
          </cell>
          <cell r="G740" t="str">
            <v>A.1</v>
          </cell>
          <cell r="H740">
            <v>1469</v>
          </cell>
          <cell r="I740" t="str">
            <v>Sim</v>
          </cell>
          <cell r="J740" t="str">
            <v>Sim</v>
          </cell>
          <cell r="K740" t="str">
            <v>Não</v>
          </cell>
          <cell r="L740" t="str">
            <v>Não</v>
          </cell>
        </row>
        <row r="741">
          <cell r="A741" t="str">
            <v>Parque Tec.</v>
          </cell>
          <cell r="E741" t="str">
            <v>COPPE</v>
          </cell>
          <cell r="G741" t="str">
            <v>A.1</v>
          </cell>
          <cell r="H741">
            <v>240</v>
          </cell>
          <cell r="I741" t="str">
            <v>Sim</v>
          </cell>
          <cell r="J741" t="str">
            <v>Sim</v>
          </cell>
          <cell r="K741" t="str">
            <v>Não</v>
          </cell>
          <cell r="L741" t="str">
            <v>Não</v>
          </cell>
        </row>
        <row r="742">
          <cell r="A742" t="str">
            <v>Parque Tec.</v>
          </cell>
          <cell r="E742" t="str">
            <v>COPPE</v>
          </cell>
          <cell r="G742" t="str">
            <v>A.4</v>
          </cell>
          <cell r="H742">
            <v>105.69</v>
          </cell>
          <cell r="I742" t="str">
            <v>Sim</v>
          </cell>
          <cell r="J742" t="str">
            <v>Sim</v>
          </cell>
          <cell r="K742" t="str">
            <v>Não</v>
          </cell>
          <cell r="L742" t="str">
            <v>Não</v>
          </cell>
        </row>
        <row r="743">
          <cell r="A743" t="str">
            <v>CT1</v>
          </cell>
          <cell r="G743" t="str">
            <v>A.6</v>
          </cell>
          <cell r="H743">
            <v>24.270000000000003</v>
          </cell>
          <cell r="I743" t="str">
            <v>Sim</v>
          </cell>
          <cell r="J743" t="str">
            <v>Sim</v>
          </cell>
          <cell r="K743" t="str">
            <v>Não</v>
          </cell>
          <cell r="L743" t="str">
            <v>Não</v>
          </cell>
        </row>
        <row r="744">
          <cell r="A744" t="str">
            <v>CT1</v>
          </cell>
          <cell r="E744" t="str">
            <v>ESCOLA DE QUÍMICA</v>
          </cell>
          <cell r="G744" t="str">
            <v>A.4</v>
          </cell>
          <cell r="H744">
            <v>228.06</v>
          </cell>
          <cell r="I744" t="str">
            <v>Sim</v>
          </cell>
          <cell r="J744" t="str">
            <v>Sim</v>
          </cell>
          <cell r="K744" t="str">
            <v>Não</v>
          </cell>
          <cell r="L744" t="str">
            <v>Não</v>
          </cell>
        </row>
        <row r="745">
          <cell r="A745" t="str">
            <v>Parque Tec.</v>
          </cell>
          <cell r="E745" t="str">
            <v>COPPE</v>
          </cell>
          <cell r="G745" t="str">
            <v>A.4</v>
          </cell>
          <cell r="H745">
            <v>99.36</v>
          </cell>
          <cell r="I745" t="str">
            <v>Sim</v>
          </cell>
          <cell r="J745" t="str">
            <v>Sim</v>
          </cell>
          <cell r="K745" t="str">
            <v>Não</v>
          </cell>
          <cell r="L745" t="str">
            <v>Não</v>
          </cell>
        </row>
        <row r="746">
          <cell r="A746" t="str">
            <v>Parque Tec.</v>
          </cell>
          <cell r="E746" t="str">
            <v>COPPE</v>
          </cell>
          <cell r="G746" t="str">
            <v>A.4</v>
          </cell>
          <cell r="H746">
            <v>99.36</v>
          </cell>
          <cell r="I746" t="str">
            <v>Sim</v>
          </cell>
          <cell r="J746" t="str">
            <v>Sim</v>
          </cell>
          <cell r="K746" t="str">
            <v>Não</v>
          </cell>
          <cell r="L746" t="str">
            <v>Não</v>
          </cell>
        </row>
        <row r="747">
          <cell r="A747" t="str">
            <v>Parque Tec.</v>
          </cell>
          <cell r="E747" t="str">
            <v>COPPE</v>
          </cell>
          <cell r="G747" t="str">
            <v>A.4</v>
          </cell>
          <cell r="H747">
            <v>198.8</v>
          </cell>
          <cell r="I747" t="str">
            <v>Sim</v>
          </cell>
          <cell r="J747" t="str">
            <v>Sim</v>
          </cell>
          <cell r="K747" t="str">
            <v>Não</v>
          </cell>
          <cell r="L747" t="str">
            <v>Não</v>
          </cell>
        </row>
        <row r="748">
          <cell r="A748" t="str">
            <v>Parque Tec.</v>
          </cell>
          <cell r="E748" t="str">
            <v>COPPE</v>
          </cell>
          <cell r="G748" t="str">
            <v>A.4</v>
          </cell>
          <cell r="H748">
            <v>74.83</v>
          </cell>
          <cell r="I748" t="str">
            <v>Sim</v>
          </cell>
          <cell r="J748" t="str">
            <v>Sim</v>
          </cell>
          <cell r="K748" t="str">
            <v>Não</v>
          </cell>
          <cell r="L748" t="str">
            <v>Não</v>
          </cell>
        </row>
        <row r="749">
          <cell r="A749" t="str">
            <v>Parque Tec.</v>
          </cell>
          <cell r="E749" t="str">
            <v>COPPE</v>
          </cell>
          <cell r="G749" t="str">
            <v>A.4</v>
          </cell>
          <cell r="H749">
            <v>142.5</v>
          </cell>
          <cell r="I749" t="str">
            <v>Sim</v>
          </cell>
          <cell r="J749" t="str">
            <v>Sim</v>
          </cell>
          <cell r="K749" t="str">
            <v>Não</v>
          </cell>
          <cell r="L749" t="str">
            <v>Não</v>
          </cell>
        </row>
        <row r="750">
          <cell r="A750" t="str">
            <v>Parque Tec.</v>
          </cell>
          <cell r="E750" t="str">
            <v>COPPE</v>
          </cell>
          <cell r="G750" t="str">
            <v>A.4</v>
          </cell>
          <cell r="H750">
            <v>56.5</v>
          </cell>
          <cell r="I750" t="str">
            <v>Sim</v>
          </cell>
          <cell r="J750" t="str">
            <v>Sim</v>
          </cell>
          <cell r="K750" t="str">
            <v>Não</v>
          </cell>
          <cell r="L750" t="str">
            <v>Não</v>
          </cell>
        </row>
        <row r="751">
          <cell r="A751" t="str">
            <v>Parque Tec.</v>
          </cell>
          <cell r="E751" t="str">
            <v>COPPE</v>
          </cell>
          <cell r="G751" t="str">
            <v>A.4</v>
          </cell>
          <cell r="H751">
            <v>244.2</v>
          </cell>
          <cell r="I751" t="str">
            <v>Sim</v>
          </cell>
          <cell r="J751" t="str">
            <v>Sim</v>
          </cell>
          <cell r="K751" t="str">
            <v>Não</v>
          </cell>
          <cell r="L751" t="str">
            <v>Não</v>
          </cell>
        </row>
        <row r="752">
          <cell r="A752" t="str">
            <v>Parque Tec.</v>
          </cell>
          <cell r="E752" t="str">
            <v>COPPE</v>
          </cell>
          <cell r="G752" t="str">
            <v>A.4</v>
          </cell>
          <cell r="H752">
            <v>56.46</v>
          </cell>
          <cell r="I752" t="str">
            <v>Sim</v>
          </cell>
          <cell r="J752" t="str">
            <v>Sim</v>
          </cell>
          <cell r="K752" t="str">
            <v>Não</v>
          </cell>
          <cell r="L752" t="str">
            <v>Não</v>
          </cell>
        </row>
        <row r="753">
          <cell r="A753" t="str">
            <v>CT2</v>
          </cell>
          <cell r="E753" t="str">
            <v>COPPE</v>
          </cell>
          <cell r="G753" t="str">
            <v>A.2</v>
          </cell>
          <cell r="H753">
            <v>700</v>
          </cell>
        </row>
        <row r="754">
          <cell r="A754" t="str">
            <v>CT2</v>
          </cell>
          <cell r="E754" t="str">
            <v>COPPE</v>
          </cell>
          <cell r="G754" t="str">
            <v>B.2</v>
          </cell>
          <cell r="H754">
            <v>1300</v>
          </cell>
        </row>
        <row r="755">
          <cell r="A755" t="str">
            <v>CT2</v>
          </cell>
          <cell r="E755" t="str">
            <v>COPPE</v>
          </cell>
          <cell r="G755" t="str">
            <v>C.1</v>
          </cell>
          <cell r="H755">
            <v>1200</v>
          </cell>
        </row>
        <row r="756">
          <cell r="A756" t="str">
            <v>CT2</v>
          </cell>
          <cell r="E756" t="str">
            <v>COPPE</v>
          </cell>
          <cell r="G756" t="str">
            <v>C.2</v>
          </cell>
          <cell r="H756">
            <v>1200</v>
          </cell>
        </row>
        <row r="757">
          <cell r="A757" t="str">
            <v>CT2</v>
          </cell>
          <cell r="E757" t="str">
            <v>COPPE</v>
          </cell>
          <cell r="G757" t="str">
            <v>A.1</v>
          </cell>
          <cell r="H757">
            <v>1090</v>
          </cell>
          <cell r="I757" t="str">
            <v>Sim</v>
          </cell>
          <cell r="J757" t="str">
            <v>Sim</v>
          </cell>
          <cell r="K757" t="str">
            <v>Não</v>
          </cell>
          <cell r="L757" t="str">
            <v>Não</v>
          </cell>
        </row>
        <row r="758">
          <cell r="A758" t="str">
            <v>CT2</v>
          </cell>
          <cell r="E758" t="str">
            <v>COPPE</v>
          </cell>
          <cell r="G758" t="str">
            <v>A.4</v>
          </cell>
          <cell r="H758">
            <v>1300</v>
          </cell>
        </row>
        <row r="759">
          <cell r="A759" t="str">
            <v>CT2</v>
          </cell>
          <cell r="E759" t="str">
            <v>COPPE</v>
          </cell>
          <cell r="G759" t="str">
            <v>A.2</v>
          </cell>
          <cell r="H759">
            <v>900</v>
          </cell>
        </row>
        <row r="760">
          <cell r="A760" t="str">
            <v>CT2</v>
          </cell>
          <cell r="E760" t="str">
            <v>COPPE</v>
          </cell>
          <cell r="G760" t="str">
            <v>B.1</v>
          </cell>
          <cell r="H760">
            <v>800</v>
          </cell>
        </row>
        <row r="761">
          <cell r="A761" t="str">
            <v>CT2</v>
          </cell>
          <cell r="E761" t="str">
            <v>COPPE</v>
          </cell>
          <cell r="G761" t="str">
            <v>B.2</v>
          </cell>
          <cell r="H761">
            <v>1300</v>
          </cell>
        </row>
        <row r="762">
          <cell r="A762" t="str">
            <v>CT2</v>
          </cell>
          <cell r="E762" t="str">
            <v>COPPE</v>
          </cell>
          <cell r="G762" t="str">
            <v>C.1</v>
          </cell>
          <cell r="H762">
            <v>1200</v>
          </cell>
        </row>
        <row r="763">
          <cell r="A763" t="str">
            <v>CT2</v>
          </cell>
          <cell r="E763" t="str">
            <v>COPPE</v>
          </cell>
          <cell r="G763" t="str">
            <v>C.2</v>
          </cell>
          <cell r="H763">
            <v>1200</v>
          </cell>
        </row>
        <row r="764">
          <cell r="A764" t="str">
            <v>CT1</v>
          </cell>
          <cell r="E764" t="str">
            <v>COPPE</v>
          </cell>
          <cell r="G764" t="str">
            <v>A.1</v>
          </cell>
          <cell r="H764">
            <v>196.23999999999998</v>
          </cell>
          <cell r="I764" t="str">
            <v>Sim</v>
          </cell>
          <cell r="J764" t="str">
            <v>Sim</v>
          </cell>
          <cell r="K764" t="str">
            <v>Não</v>
          </cell>
          <cell r="L764" t="str">
            <v>Não</v>
          </cell>
        </row>
        <row r="765">
          <cell r="A765" t="str">
            <v>CT1</v>
          </cell>
          <cell r="E765" t="str">
            <v>COPPE</v>
          </cell>
          <cell r="G765" t="str">
            <v>A.1</v>
          </cell>
          <cell r="H765">
            <v>50.849999999999994</v>
          </cell>
          <cell r="I765" t="str">
            <v>Sim</v>
          </cell>
          <cell r="J765" t="str">
            <v>Sim</v>
          </cell>
          <cell r="K765" t="str">
            <v>Não</v>
          </cell>
          <cell r="L765" t="str">
            <v>Não</v>
          </cell>
        </row>
        <row r="766">
          <cell r="A766" t="str">
            <v>CT1</v>
          </cell>
          <cell r="E766" t="str">
            <v>COPPE</v>
          </cell>
          <cell r="G766" t="str">
            <v>A.1</v>
          </cell>
          <cell r="H766">
            <v>106.99999999999999</v>
          </cell>
          <cell r="I766" t="str">
            <v>Sim</v>
          </cell>
          <cell r="J766" t="str">
            <v>Sim</v>
          </cell>
          <cell r="K766" t="str">
            <v>Não</v>
          </cell>
          <cell r="L766" t="str">
            <v>Não</v>
          </cell>
        </row>
        <row r="767">
          <cell r="A767" t="str">
            <v>CT1</v>
          </cell>
          <cell r="E767" t="str">
            <v>COPPE</v>
          </cell>
          <cell r="G767" t="str">
            <v>A.1</v>
          </cell>
          <cell r="H767">
            <v>50.930000000000007</v>
          </cell>
          <cell r="I767" t="str">
            <v>Sim</v>
          </cell>
          <cell r="J767" t="str">
            <v>Sim</v>
          </cell>
          <cell r="K767" t="str">
            <v>Não</v>
          </cell>
          <cell r="L767" t="str">
            <v>Não</v>
          </cell>
        </row>
        <row r="768">
          <cell r="A768" t="str">
            <v>CT1</v>
          </cell>
          <cell r="E768" t="str">
            <v>ESCOLA DE QUÍMICA</v>
          </cell>
          <cell r="G768" t="str">
            <v>A.1</v>
          </cell>
          <cell r="H768">
            <v>26.72</v>
          </cell>
          <cell r="I768" t="str">
            <v>Sim</v>
          </cell>
          <cell r="J768" t="str">
            <v>Sim</v>
          </cell>
          <cell r="K768" t="str">
            <v>Não</v>
          </cell>
          <cell r="L768" t="str">
            <v>Não</v>
          </cell>
        </row>
        <row r="769">
          <cell r="A769" t="str">
            <v>CT1</v>
          </cell>
          <cell r="E769" t="str">
            <v>COPPE</v>
          </cell>
          <cell r="G769" t="str">
            <v>A.1</v>
          </cell>
          <cell r="H769">
            <v>78.53</v>
          </cell>
          <cell r="I769" t="str">
            <v>Sim</v>
          </cell>
          <cell r="J769" t="str">
            <v>Sim</v>
          </cell>
          <cell r="K769" t="str">
            <v>Não</v>
          </cell>
          <cell r="L769" t="str">
            <v>Não</v>
          </cell>
        </row>
        <row r="770">
          <cell r="A770" t="str">
            <v>CT1</v>
          </cell>
          <cell r="E770" t="str">
            <v>COPPE</v>
          </cell>
          <cell r="G770" t="str">
            <v>A.1</v>
          </cell>
          <cell r="H770">
            <v>47.4</v>
          </cell>
          <cell r="I770" t="str">
            <v>Sim</v>
          </cell>
          <cell r="J770" t="str">
            <v>Sim</v>
          </cell>
          <cell r="K770" t="str">
            <v>Não</v>
          </cell>
          <cell r="L770" t="str">
            <v>Não</v>
          </cell>
        </row>
        <row r="771">
          <cell r="A771" t="str">
            <v>CT1</v>
          </cell>
          <cell r="E771" t="str">
            <v>COPPE</v>
          </cell>
          <cell r="G771" t="str">
            <v>A.1</v>
          </cell>
          <cell r="H771">
            <v>68.599999999999994</v>
          </cell>
          <cell r="I771" t="str">
            <v>Sim</v>
          </cell>
          <cell r="J771" t="str">
            <v>Sim</v>
          </cell>
          <cell r="K771" t="str">
            <v>Não</v>
          </cell>
          <cell r="L771" t="str">
            <v>Não</v>
          </cell>
        </row>
        <row r="772">
          <cell r="A772" t="str">
            <v>CT1</v>
          </cell>
          <cell r="E772" t="str">
            <v>COPPE</v>
          </cell>
          <cell r="G772" t="str">
            <v>A.1</v>
          </cell>
          <cell r="H772">
            <v>154.69999999999999</v>
          </cell>
          <cell r="I772" t="str">
            <v>Sim</v>
          </cell>
          <cell r="J772" t="str">
            <v>Sim</v>
          </cell>
          <cell r="K772" t="str">
            <v>Não</v>
          </cell>
          <cell r="L772" t="str">
            <v>Não</v>
          </cell>
        </row>
        <row r="773">
          <cell r="A773" t="str">
            <v>CT1</v>
          </cell>
          <cell r="E773" t="str">
            <v>COPPE</v>
          </cell>
          <cell r="G773" t="str">
            <v>A.1</v>
          </cell>
          <cell r="H773">
            <v>110.28</v>
          </cell>
          <cell r="I773" t="str">
            <v>Sim</v>
          </cell>
          <cell r="J773" t="str">
            <v>Sim</v>
          </cell>
          <cell r="K773" t="str">
            <v>Não</v>
          </cell>
          <cell r="L773" t="str">
            <v>Não</v>
          </cell>
        </row>
        <row r="774">
          <cell r="A774" t="str">
            <v>CT1</v>
          </cell>
          <cell r="E774" t="str">
            <v>COPPE</v>
          </cell>
          <cell r="G774" t="str">
            <v>A.1</v>
          </cell>
          <cell r="H774">
            <v>141.77000000000001</v>
          </cell>
          <cell r="I774" t="str">
            <v>Sim</v>
          </cell>
          <cell r="J774" t="str">
            <v>Sim</v>
          </cell>
          <cell r="K774" t="str">
            <v>Não</v>
          </cell>
          <cell r="L774" t="str">
            <v>Não</v>
          </cell>
        </row>
        <row r="775">
          <cell r="A775" t="str">
            <v>CT1</v>
          </cell>
          <cell r="E775" t="str">
            <v>COPPE</v>
          </cell>
          <cell r="G775" t="str">
            <v>A.1</v>
          </cell>
          <cell r="H775">
            <v>31.75</v>
          </cell>
          <cell r="I775" t="str">
            <v>Sim</v>
          </cell>
          <cell r="J775" t="str">
            <v>Sim</v>
          </cell>
          <cell r="K775" t="str">
            <v>Não</v>
          </cell>
          <cell r="L775" t="str">
            <v>Não</v>
          </cell>
        </row>
        <row r="776">
          <cell r="A776" t="str">
            <v>CT1</v>
          </cell>
          <cell r="E776" t="str">
            <v>COPPE</v>
          </cell>
          <cell r="G776" t="str">
            <v>A.1</v>
          </cell>
          <cell r="H776">
            <v>139.72</v>
          </cell>
          <cell r="I776" t="str">
            <v>Sim</v>
          </cell>
          <cell r="J776" t="str">
            <v>Sim</v>
          </cell>
          <cell r="K776" t="str">
            <v>Não</v>
          </cell>
          <cell r="L776" t="str">
            <v>Não</v>
          </cell>
        </row>
        <row r="777">
          <cell r="A777" t="str">
            <v>CT1</v>
          </cell>
          <cell r="E777" t="str">
            <v>COPPE</v>
          </cell>
          <cell r="G777" t="str">
            <v>A.1</v>
          </cell>
          <cell r="H777">
            <v>47.37</v>
          </cell>
          <cell r="I777" t="str">
            <v>Sim</v>
          </cell>
          <cell r="J777" t="str">
            <v>Sim</v>
          </cell>
          <cell r="K777" t="str">
            <v>Não</v>
          </cell>
          <cell r="L777" t="str">
            <v>Não</v>
          </cell>
        </row>
        <row r="778">
          <cell r="A778" t="str">
            <v>CT1</v>
          </cell>
          <cell r="E778" t="str">
            <v>COPPE</v>
          </cell>
          <cell r="G778" t="str">
            <v>A.1</v>
          </cell>
          <cell r="H778">
            <v>174.18</v>
          </cell>
          <cell r="I778" t="str">
            <v>Sim</v>
          </cell>
          <cell r="J778" t="str">
            <v>Sim</v>
          </cell>
          <cell r="K778" t="str">
            <v>Não</v>
          </cell>
          <cell r="L778" t="str">
            <v>Não</v>
          </cell>
        </row>
        <row r="779">
          <cell r="A779" t="str">
            <v>CT1</v>
          </cell>
          <cell r="E779" t="str">
            <v>COPPE</v>
          </cell>
          <cell r="G779" t="str">
            <v>A.1</v>
          </cell>
          <cell r="H779">
            <v>35.659999999999997</v>
          </cell>
          <cell r="I779" t="str">
            <v>Sim</v>
          </cell>
          <cell r="J779" t="str">
            <v>Sim</v>
          </cell>
          <cell r="K779" t="str">
            <v>Não</v>
          </cell>
          <cell r="L779" t="str">
            <v>Não</v>
          </cell>
        </row>
        <row r="780">
          <cell r="A780" t="str">
            <v>CT1</v>
          </cell>
          <cell r="E780" t="str">
            <v>COPPE</v>
          </cell>
          <cell r="G780" t="str">
            <v>A.1</v>
          </cell>
          <cell r="H780">
            <v>46.51</v>
          </cell>
          <cell r="I780" t="str">
            <v>Sim</v>
          </cell>
          <cell r="J780" t="str">
            <v>Sim</v>
          </cell>
          <cell r="K780" t="str">
            <v>Não</v>
          </cell>
          <cell r="L780" t="str">
            <v>Não</v>
          </cell>
        </row>
        <row r="781">
          <cell r="A781" t="str">
            <v>CT1</v>
          </cell>
          <cell r="E781" t="str">
            <v>COPPE</v>
          </cell>
          <cell r="G781" t="str">
            <v>A.1</v>
          </cell>
          <cell r="H781">
            <v>35.31</v>
          </cell>
          <cell r="I781" t="str">
            <v>Sim</v>
          </cell>
          <cell r="J781" t="str">
            <v>Sim</v>
          </cell>
          <cell r="K781" t="str">
            <v>Não</v>
          </cell>
          <cell r="L781" t="str">
            <v>Não</v>
          </cell>
        </row>
        <row r="782">
          <cell r="A782" t="str">
            <v>CT1</v>
          </cell>
          <cell r="E782" t="str">
            <v>COPPE</v>
          </cell>
          <cell r="G782" t="str">
            <v>A.1</v>
          </cell>
          <cell r="H782">
            <v>125.73000000000002</v>
          </cell>
          <cell r="I782" t="str">
            <v>Sim</v>
          </cell>
          <cell r="J782" t="str">
            <v>Sim</v>
          </cell>
          <cell r="K782" t="str">
            <v>Não</v>
          </cell>
          <cell r="L782" t="str">
            <v>Não</v>
          </cell>
        </row>
        <row r="783">
          <cell r="A783" t="str">
            <v>CT1</v>
          </cell>
          <cell r="E783" t="str">
            <v>COPPE</v>
          </cell>
          <cell r="G783" t="str">
            <v>A.1</v>
          </cell>
          <cell r="H783">
            <v>85.92</v>
          </cell>
          <cell r="I783" t="str">
            <v>Sim</v>
          </cell>
          <cell r="J783" t="str">
            <v>Sim</v>
          </cell>
          <cell r="K783" t="str">
            <v>Não</v>
          </cell>
          <cell r="L783" t="str">
            <v>Não</v>
          </cell>
        </row>
        <row r="784">
          <cell r="A784" t="str">
            <v>CT1</v>
          </cell>
          <cell r="E784" t="str">
            <v>COPPE</v>
          </cell>
          <cell r="G784" t="str">
            <v>A.1</v>
          </cell>
          <cell r="H784">
            <v>46.97</v>
          </cell>
          <cell r="I784" t="str">
            <v>Sim</v>
          </cell>
          <cell r="J784" t="str">
            <v>Sim</v>
          </cell>
          <cell r="K784" t="str">
            <v>Não</v>
          </cell>
          <cell r="L784" t="str">
            <v>Não</v>
          </cell>
        </row>
        <row r="785">
          <cell r="A785" t="str">
            <v>CT1</v>
          </cell>
          <cell r="E785" t="str">
            <v>COPPE</v>
          </cell>
          <cell r="G785" t="str">
            <v>A.1</v>
          </cell>
          <cell r="H785">
            <v>39.33</v>
          </cell>
          <cell r="I785" t="str">
            <v>Sim</v>
          </cell>
          <cell r="J785" t="str">
            <v>Sim</v>
          </cell>
          <cell r="K785" t="str">
            <v>Não</v>
          </cell>
          <cell r="L785" t="str">
            <v>Não</v>
          </cell>
        </row>
        <row r="786">
          <cell r="A786" t="str">
            <v>CT1</v>
          </cell>
          <cell r="E786" t="str">
            <v>COPPE</v>
          </cell>
          <cell r="G786" t="str">
            <v>A.1</v>
          </cell>
          <cell r="H786">
            <v>51.19</v>
          </cell>
          <cell r="I786" t="str">
            <v>Sim</v>
          </cell>
          <cell r="J786" t="str">
            <v>Sim</v>
          </cell>
          <cell r="K786" t="str">
            <v>Não</v>
          </cell>
          <cell r="L786" t="str">
            <v>Não</v>
          </cell>
        </row>
        <row r="787">
          <cell r="A787" t="str">
            <v>CT1</v>
          </cell>
          <cell r="E787" t="str">
            <v>COPPE</v>
          </cell>
          <cell r="G787" t="str">
            <v>A.1</v>
          </cell>
          <cell r="H787">
            <v>44.79</v>
          </cell>
          <cell r="I787" t="str">
            <v>Sim</v>
          </cell>
          <cell r="J787" t="str">
            <v>Sim</v>
          </cell>
          <cell r="K787" t="str">
            <v>Não</v>
          </cell>
          <cell r="L787" t="str">
            <v>Não</v>
          </cell>
        </row>
        <row r="788">
          <cell r="A788" t="str">
            <v>CT1</v>
          </cell>
          <cell r="E788" t="str">
            <v>DECANIA DO CT</v>
          </cell>
          <cell r="G788" t="str">
            <v>A.6</v>
          </cell>
          <cell r="H788">
            <v>47.31</v>
          </cell>
          <cell r="I788" t="str">
            <v>Sim</v>
          </cell>
          <cell r="J788" t="str">
            <v>Sim</v>
          </cell>
          <cell r="K788" t="str">
            <v>Não</v>
          </cell>
          <cell r="L788" t="str">
            <v>Não</v>
          </cell>
        </row>
        <row r="789">
          <cell r="A789" t="str">
            <v>CT2</v>
          </cell>
          <cell r="E789" t="str">
            <v>COPPE</v>
          </cell>
          <cell r="G789" t="str">
            <v>A.1</v>
          </cell>
          <cell r="H789">
            <v>1743</v>
          </cell>
          <cell r="I789" t="str">
            <v>Não</v>
          </cell>
          <cell r="J789" t="str">
            <v>Sim</v>
          </cell>
          <cell r="K789" t="str">
            <v>Não</v>
          </cell>
          <cell r="L789" t="str">
            <v>Não</v>
          </cell>
        </row>
        <row r="790">
          <cell r="A790" t="str">
            <v>CT2</v>
          </cell>
          <cell r="E790" t="str">
            <v>COPPE</v>
          </cell>
          <cell r="G790" t="str">
            <v>A.1</v>
          </cell>
          <cell r="H790">
            <v>626.37</v>
          </cell>
          <cell r="I790" t="str">
            <v>Sim</v>
          </cell>
          <cell r="J790" t="str">
            <v>Sim</v>
          </cell>
          <cell r="K790" t="str">
            <v>Não</v>
          </cell>
          <cell r="L790" t="str">
            <v>Não</v>
          </cell>
        </row>
        <row r="791">
          <cell r="A791" t="str">
            <v>CT1</v>
          </cell>
          <cell r="E791" t="str">
            <v>COPPE</v>
          </cell>
          <cell r="G791" t="str">
            <v>A.1</v>
          </cell>
          <cell r="H791">
            <v>43.36</v>
          </cell>
          <cell r="I791" t="str">
            <v>Sim</v>
          </cell>
          <cell r="J791" t="str">
            <v>Sim</v>
          </cell>
          <cell r="K791" t="str">
            <v>Não</v>
          </cell>
          <cell r="L791" t="str">
            <v>Não</v>
          </cell>
        </row>
        <row r="792">
          <cell r="A792" t="str">
            <v>CT1</v>
          </cell>
          <cell r="E792" t="str">
            <v>ESCOLA DE QUÍMICA</v>
          </cell>
          <cell r="G792" t="str">
            <v>A.1</v>
          </cell>
          <cell r="H792">
            <v>40.6</v>
          </cell>
          <cell r="I792" t="str">
            <v>Sim</v>
          </cell>
          <cell r="J792" t="str">
            <v>Sim</v>
          </cell>
          <cell r="K792" t="str">
            <v>Não</v>
          </cell>
          <cell r="L792" t="str">
            <v>Não</v>
          </cell>
        </row>
        <row r="793">
          <cell r="A793" t="str">
            <v>CT1</v>
          </cell>
          <cell r="E793" t="str">
            <v>COPPE</v>
          </cell>
          <cell r="G793" t="str">
            <v>A.1</v>
          </cell>
          <cell r="H793">
            <v>7.51</v>
          </cell>
          <cell r="I793" t="str">
            <v>Sim</v>
          </cell>
          <cell r="J793" t="str">
            <v>Sim</v>
          </cell>
          <cell r="K793" t="str">
            <v>Não</v>
          </cell>
          <cell r="L793" t="str">
            <v>Não</v>
          </cell>
        </row>
        <row r="794">
          <cell r="A794" t="str">
            <v>CT1</v>
          </cell>
          <cell r="E794" t="str">
            <v>ESCOLA DE QUÍMICA</v>
          </cell>
          <cell r="G794" t="str">
            <v>A.4</v>
          </cell>
          <cell r="H794">
            <v>368.14</v>
          </cell>
          <cell r="I794" t="str">
            <v>Sim</v>
          </cell>
          <cell r="J794" t="str">
            <v>Sim</v>
          </cell>
          <cell r="K794" t="str">
            <v>Não</v>
          </cell>
          <cell r="L794" t="str">
            <v>Não</v>
          </cell>
        </row>
        <row r="795">
          <cell r="A795" t="str">
            <v>CT1</v>
          </cell>
          <cell r="E795" t="str">
            <v>ESCOLA DE QUÍMICA</v>
          </cell>
          <cell r="G795" t="str">
            <v>A.1</v>
          </cell>
          <cell r="H795">
            <v>79.010000000000005</v>
          </cell>
          <cell r="I795" t="str">
            <v>Sim</v>
          </cell>
          <cell r="J795" t="str">
            <v>Sim</v>
          </cell>
          <cell r="K795" t="str">
            <v>Sim</v>
          </cell>
          <cell r="L795" t="str">
            <v>Não</v>
          </cell>
        </row>
        <row r="796">
          <cell r="A796" t="str">
            <v>CT1</v>
          </cell>
          <cell r="E796" t="str">
            <v>ESCOLA DE QUÍMICA</v>
          </cell>
          <cell r="G796" t="str">
            <v>A.1</v>
          </cell>
          <cell r="H796">
            <v>194.90999999999997</v>
          </cell>
          <cell r="I796" t="str">
            <v>Sim</v>
          </cell>
          <cell r="J796" t="str">
            <v>Sim</v>
          </cell>
          <cell r="K796" t="str">
            <v>Não</v>
          </cell>
          <cell r="L796" t="str">
            <v>Não</v>
          </cell>
        </row>
        <row r="797">
          <cell r="A797" t="str">
            <v>CT1</v>
          </cell>
          <cell r="E797" t="str">
            <v>COPPE</v>
          </cell>
          <cell r="G797" t="str">
            <v>A.1</v>
          </cell>
          <cell r="H797">
            <v>137.25</v>
          </cell>
          <cell r="I797" t="str">
            <v>Sim</v>
          </cell>
          <cell r="J797" t="str">
            <v>Sim</v>
          </cell>
          <cell r="K797" t="str">
            <v>Não</v>
          </cell>
          <cell r="L797" t="str">
            <v>Não</v>
          </cell>
        </row>
        <row r="798">
          <cell r="A798" t="str">
            <v>CT1</v>
          </cell>
          <cell r="E798" t="str">
            <v>COPPE</v>
          </cell>
          <cell r="G798" t="str">
            <v>A.1</v>
          </cell>
          <cell r="H798">
            <v>66.22</v>
          </cell>
          <cell r="I798" t="str">
            <v>Sim</v>
          </cell>
          <cell r="J798" t="str">
            <v>Sim</v>
          </cell>
          <cell r="K798" t="str">
            <v>Não</v>
          </cell>
          <cell r="L798" t="str">
            <v>Não</v>
          </cell>
        </row>
        <row r="799">
          <cell r="A799" t="str">
            <v>CT1</v>
          </cell>
          <cell r="E799" t="str">
            <v>COPPE</v>
          </cell>
          <cell r="G799" t="str">
            <v>A.4</v>
          </cell>
          <cell r="H799">
            <v>107.51</v>
          </cell>
          <cell r="I799" t="str">
            <v>Sim</v>
          </cell>
          <cell r="J799" t="str">
            <v>Sim</v>
          </cell>
          <cell r="K799" t="str">
            <v>Não</v>
          </cell>
          <cell r="L799" t="str">
            <v>Não</v>
          </cell>
        </row>
        <row r="800">
          <cell r="A800" t="str">
            <v>CT1</v>
          </cell>
          <cell r="E800" t="str">
            <v>COPPE</v>
          </cell>
          <cell r="G800" t="str">
            <v>A.1</v>
          </cell>
          <cell r="H800">
            <v>89.080000000000013</v>
          </cell>
          <cell r="I800" t="str">
            <v>Sim</v>
          </cell>
          <cell r="J800" t="str">
            <v>Sim</v>
          </cell>
          <cell r="K800" t="str">
            <v>Não</v>
          </cell>
          <cell r="L800" t="str">
            <v>Não</v>
          </cell>
        </row>
        <row r="801">
          <cell r="A801" t="str">
            <v>CT1</v>
          </cell>
          <cell r="E801" t="str">
            <v>COPPE</v>
          </cell>
          <cell r="G801" t="str">
            <v>A.4</v>
          </cell>
          <cell r="H801">
            <v>77.959999999999994</v>
          </cell>
          <cell r="I801" t="str">
            <v>Sim</v>
          </cell>
          <cell r="J801" t="str">
            <v>Sim</v>
          </cell>
          <cell r="K801" t="str">
            <v>Não</v>
          </cell>
          <cell r="L801" t="str">
            <v>Não</v>
          </cell>
        </row>
        <row r="802">
          <cell r="A802" t="str">
            <v>CT1</v>
          </cell>
          <cell r="E802" t="str">
            <v>COPPE</v>
          </cell>
          <cell r="G802" t="str">
            <v>A.1</v>
          </cell>
          <cell r="H802">
            <v>14.05</v>
          </cell>
          <cell r="I802" t="str">
            <v>Sim</v>
          </cell>
          <cell r="J802" t="str">
            <v>Sim</v>
          </cell>
          <cell r="K802" t="str">
            <v>Não</v>
          </cell>
          <cell r="L802" t="str">
            <v>Não</v>
          </cell>
        </row>
        <row r="803">
          <cell r="A803" t="str">
            <v>CT1</v>
          </cell>
          <cell r="E803" t="str">
            <v>COPPE</v>
          </cell>
          <cell r="G803" t="str">
            <v>A.4</v>
          </cell>
          <cell r="H803">
            <v>33.82</v>
          </cell>
          <cell r="I803" t="str">
            <v>Sim</v>
          </cell>
          <cell r="J803" t="str">
            <v>Sim</v>
          </cell>
          <cell r="K803" t="str">
            <v>Não</v>
          </cell>
          <cell r="L803" t="str">
            <v>Não</v>
          </cell>
        </row>
        <row r="804">
          <cell r="A804" t="str">
            <v>CT1</v>
          </cell>
          <cell r="E804" t="str">
            <v>COPPE</v>
          </cell>
          <cell r="G804" t="str">
            <v>A.1</v>
          </cell>
          <cell r="H804">
            <v>94.85</v>
          </cell>
          <cell r="I804" t="str">
            <v>Sim</v>
          </cell>
          <cell r="J804" t="str">
            <v>Sim</v>
          </cell>
          <cell r="K804" t="str">
            <v>Não</v>
          </cell>
          <cell r="L804" t="str">
            <v>Não</v>
          </cell>
        </row>
        <row r="805">
          <cell r="A805" t="str">
            <v>CT1</v>
          </cell>
          <cell r="E805" t="str">
            <v>COPPE</v>
          </cell>
          <cell r="G805" t="str">
            <v>A.4</v>
          </cell>
          <cell r="H805">
            <v>70.03</v>
          </cell>
          <cell r="I805" t="str">
            <v>Sim</v>
          </cell>
          <cell r="J805" t="str">
            <v>Sim</v>
          </cell>
          <cell r="K805" t="str">
            <v>Não</v>
          </cell>
          <cell r="L805" t="str">
            <v>Não</v>
          </cell>
        </row>
        <row r="806">
          <cell r="A806" t="str">
            <v>CT1</v>
          </cell>
          <cell r="E806" t="str">
            <v>COPPE</v>
          </cell>
          <cell r="G806" t="str">
            <v>A.1</v>
          </cell>
          <cell r="H806">
            <v>45.57</v>
          </cell>
          <cell r="I806" t="str">
            <v>Sim</v>
          </cell>
          <cell r="J806" t="str">
            <v>Sim</v>
          </cell>
          <cell r="K806" t="str">
            <v>Não</v>
          </cell>
          <cell r="L806" t="str">
            <v>Não</v>
          </cell>
        </row>
        <row r="807">
          <cell r="A807" t="str">
            <v>CT1</v>
          </cell>
          <cell r="E807" t="str">
            <v>COPPE</v>
          </cell>
          <cell r="G807" t="str">
            <v>A.4</v>
          </cell>
          <cell r="H807">
            <v>46.73</v>
          </cell>
          <cell r="I807" t="str">
            <v>Sim</v>
          </cell>
          <cell r="J807" t="str">
            <v>Sim</v>
          </cell>
          <cell r="K807" t="str">
            <v>Não</v>
          </cell>
          <cell r="L807" t="str">
            <v>Não</v>
          </cell>
        </row>
        <row r="808">
          <cell r="A808" t="str">
            <v>CT1</v>
          </cell>
          <cell r="E808" t="str">
            <v>COPPE</v>
          </cell>
          <cell r="G808" t="str">
            <v>A.1</v>
          </cell>
          <cell r="H808">
            <v>140.21999999999997</v>
          </cell>
          <cell r="I808" t="str">
            <v>Sim</v>
          </cell>
          <cell r="J808" t="str">
            <v>Sim</v>
          </cell>
          <cell r="K808" t="str">
            <v>Não</v>
          </cell>
          <cell r="L808" t="str">
            <v>Não</v>
          </cell>
        </row>
        <row r="809">
          <cell r="A809" t="str">
            <v>CT1</v>
          </cell>
          <cell r="E809" t="str">
            <v>COPPE</v>
          </cell>
          <cell r="G809" t="str">
            <v>A.4</v>
          </cell>
          <cell r="H809">
            <v>72.62</v>
          </cell>
          <cell r="I809" t="str">
            <v>Sim</v>
          </cell>
          <cell r="J809" t="str">
            <v>Sim</v>
          </cell>
          <cell r="K809" t="str">
            <v>Não</v>
          </cell>
          <cell r="L809" t="str">
            <v>Não</v>
          </cell>
        </row>
        <row r="810">
          <cell r="A810" t="str">
            <v>CT1</v>
          </cell>
          <cell r="E810" t="str">
            <v>COPPE</v>
          </cell>
          <cell r="G810" t="str">
            <v>A.1</v>
          </cell>
          <cell r="H810">
            <v>92.41</v>
          </cell>
          <cell r="I810" t="str">
            <v>Sim</v>
          </cell>
          <cell r="J810" t="str">
            <v>Sim</v>
          </cell>
          <cell r="K810" t="str">
            <v>Não</v>
          </cell>
          <cell r="L810" t="str">
            <v>Não</v>
          </cell>
        </row>
        <row r="811">
          <cell r="A811" t="str">
            <v>CT1</v>
          </cell>
          <cell r="E811" t="str">
            <v>COPPE</v>
          </cell>
          <cell r="G811" t="str">
            <v>A.4</v>
          </cell>
          <cell r="H811">
            <v>138.04999999999998</v>
          </cell>
          <cell r="I811" t="str">
            <v>Sim</v>
          </cell>
          <cell r="J811" t="str">
            <v>Sim</v>
          </cell>
          <cell r="K811" t="str">
            <v>Não</v>
          </cell>
          <cell r="L811" t="str">
            <v>Não</v>
          </cell>
        </row>
        <row r="812">
          <cell r="A812" t="str">
            <v>CT1</v>
          </cell>
          <cell r="E812" t="str">
            <v>COPPE</v>
          </cell>
          <cell r="G812" t="str">
            <v>A.1</v>
          </cell>
          <cell r="H812">
            <v>35.980000000000004</v>
          </cell>
          <cell r="I812" t="str">
            <v>Sim</v>
          </cell>
          <cell r="J812" t="str">
            <v>Sim</v>
          </cell>
          <cell r="K812" t="str">
            <v>Não</v>
          </cell>
          <cell r="L812" t="str">
            <v>Não</v>
          </cell>
        </row>
        <row r="813">
          <cell r="A813" t="str">
            <v>CT1</v>
          </cell>
          <cell r="E813" t="str">
            <v>COPPE</v>
          </cell>
          <cell r="G813" t="str">
            <v>A.4</v>
          </cell>
          <cell r="H813">
            <v>76.850000000000009</v>
          </cell>
          <cell r="I813" t="str">
            <v>Sim</v>
          </cell>
          <cell r="J813" t="str">
            <v>Sim</v>
          </cell>
          <cell r="K813" t="str">
            <v>Não</v>
          </cell>
          <cell r="L813" t="str">
            <v>Não</v>
          </cell>
        </row>
        <row r="814">
          <cell r="A814" t="str">
            <v>CT1</v>
          </cell>
          <cell r="E814" t="str">
            <v>COPPE</v>
          </cell>
          <cell r="G814" t="str">
            <v>A.1</v>
          </cell>
          <cell r="H814">
            <v>64.02</v>
          </cell>
          <cell r="I814" t="str">
            <v>Sim</v>
          </cell>
          <cell r="J814" t="str">
            <v>Sim</v>
          </cell>
          <cell r="K814" t="str">
            <v>Não</v>
          </cell>
          <cell r="L814" t="str">
            <v>Não</v>
          </cell>
        </row>
        <row r="815">
          <cell r="A815" t="str">
            <v>CT1</v>
          </cell>
          <cell r="E815" t="str">
            <v>COPPE</v>
          </cell>
          <cell r="G815" t="str">
            <v>A.1</v>
          </cell>
          <cell r="H815">
            <v>77.61</v>
          </cell>
          <cell r="I815" t="str">
            <v>Sim</v>
          </cell>
          <cell r="J815" t="str">
            <v>Sim</v>
          </cell>
          <cell r="K815" t="str">
            <v>Não</v>
          </cell>
          <cell r="L815" t="str">
            <v>Não</v>
          </cell>
        </row>
        <row r="816">
          <cell r="A816" t="str">
            <v>CT1</v>
          </cell>
          <cell r="E816" t="str">
            <v>COPPE</v>
          </cell>
          <cell r="G816" t="str">
            <v>A.1</v>
          </cell>
          <cell r="H816">
            <v>48.28</v>
          </cell>
          <cell r="I816" t="str">
            <v>Sim</v>
          </cell>
          <cell r="J816" t="str">
            <v>Sim</v>
          </cell>
          <cell r="K816" t="str">
            <v>Não</v>
          </cell>
          <cell r="L816" t="str">
            <v>Não</v>
          </cell>
        </row>
        <row r="817">
          <cell r="A817" t="str">
            <v>CT1</v>
          </cell>
          <cell r="E817" t="str">
            <v>COPPE</v>
          </cell>
          <cell r="G817" t="str">
            <v>A.1</v>
          </cell>
          <cell r="H817">
            <v>78.31</v>
          </cell>
          <cell r="I817" t="str">
            <v>Sim</v>
          </cell>
          <cell r="J817" t="str">
            <v>Sim</v>
          </cell>
          <cell r="K817" t="str">
            <v>Não</v>
          </cell>
          <cell r="L817" t="str">
            <v>Não</v>
          </cell>
        </row>
        <row r="818">
          <cell r="A818" t="str">
            <v>CT1</v>
          </cell>
          <cell r="E818" t="str">
            <v>COPPE</v>
          </cell>
          <cell r="G818" t="str">
            <v>A.1</v>
          </cell>
          <cell r="H818">
            <v>125.99</v>
          </cell>
          <cell r="I818" t="str">
            <v>Sim</v>
          </cell>
          <cell r="J818" t="str">
            <v>Sim</v>
          </cell>
          <cell r="K818" t="str">
            <v>Não</v>
          </cell>
          <cell r="L818" t="str">
            <v>Não</v>
          </cell>
        </row>
        <row r="819">
          <cell r="A819" t="str">
            <v>CT1</v>
          </cell>
          <cell r="E819" t="str">
            <v>COPPE</v>
          </cell>
          <cell r="G819" t="str">
            <v>A.1</v>
          </cell>
          <cell r="H819">
            <v>78.75</v>
          </cell>
          <cell r="I819" t="str">
            <v>Sim</v>
          </cell>
          <cell r="J819" t="str">
            <v>Sim</v>
          </cell>
          <cell r="K819" t="str">
            <v>Não</v>
          </cell>
          <cell r="L819" t="str">
            <v>Não</v>
          </cell>
        </row>
        <row r="820">
          <cell r="A820" t="str">
            <v>CT1</v>
          </cell>
          <cell r="E820" t="str">
            <v>COPPE</v>
          </cell>
          <cell r="G820" t="str">
            <v>A.1</v>
          </cell>
          <cell r="H820">
            <v>21.85</v>
          </cell>
          <cell r="I820" t="str">
            <v>Sim</v>
          </cell>
          <cell r="J820" t="str">
            <v>Sim</v>
          </cell>
          <cell r="K820" t="str">
            <v>Não</v>
          </cell>
          <cell r="L820" t="str">
            <v>Não</v>
          </cell>
        </row>
        <row r="821">
          <cell r="A821" t="str">
            <v>CT1</v>
          </cell>
          <cell r="E821" t="str">
            <v>COPPE</v>
          </cell>
          <cell r="G821" t="str">
            <v>A.1</v>
          </cell>
          <cell r="H821">
            <v>51.84</v>
          </cell>
          <cell r="I821" t="str">
            <v>Sim</v>
          </cell>
          <cell r="J821" t="str">
            <v>Sim</v>
          </cell>
          <cell r="K821" t="str">
            <v>Não</v>
          </cell>
          <cell r="L821" t="str">
            <v>Não</v>
          </cell>
        </row>
        <row r="822">
          <cell r="A822" t="str">
            <v>CT1</v>
          </cell>
          <cell r="E822" t="str">
            <v>COPPE</v>
          </cell>
          <cell r="G822" t="str">
            <v>A.1</v>
          </cell>
          <cell r="H822">
            <v>73.44</v>
          </cell>
          <cell r="I822" t="str">
            <v>Sim</v>
          </cell>
          <cell r="J822" t="str">
            <v>Sim</v>
          </cell>
          <cell r="K822" t="str">
            <v>Não</v>
          </cell>
          <cell r="L822" t="str">
            <v>Não</v>
          </cell>
        </row>
        <row r="823">
          <cell r="A823" t="str">
            <v>CT1</v>
          </cell>
          <cell r="E823" t="str">
            <v>COPPE</v>
          </cell>
          <cell r="G823" t="str">
            <v>A.1</v>
          </cell>
          <cell r="H823">
            <v>106.2</v>
          </cell>
          <cell r="I823" t="str">
            <v>Sim</v>
          </cell>
          <cell r="J823" t="str">
            <v>Sim</v>
          </cell>
          <cell r="K823" t="str">
            <v>Não</v>
          </cell>
          <cell r="L823" t="str">
            <v>Não</v>
          </cell>
        </row>
        <row r="824">
          <cell r="A824" t="str">
            <v>CT1</v>
          </cell>
          <cell r="E824" t="str">
            <v>COPPE</v>
          </cell>
          <cell r="G824" t="str">
            <v>A.1</v>
          </cell>
          <cell r="H824">
            <v>73.069999999999993</v>
          </cell>
          <cell r="I824" t="str">
            <v>Sim</v>
          </cell>
          <cell r="J824" t="str">
            <v>Sim</v>
          </cell>
          <cell r="K824" t="str">
            <v>Não</v>
          </cell>
          <cell r="L824" t="str">
            <v>Não</v>
          </cell>
        </row>
        <row r="825">
          <cell r="A825" t="str">
            <v>CT1</v>
          </cell>
          <cell r="E825" t="str">
            <v>DECANIA DO CT</v>
          </cell>
          <cell r="G825" t="str">
            <v>A.6</v>
          </cell>
          <cell r="H825">
            <v>30.32</v>
          </cell>
          <cell r="I825" t="str">
            <v>Sim</v>
          </cell>
          <cell r="J825" t="str">
            <v>Sim</v>
          </cell>
          <cell r="K825" t="str">
            <v>Não</v>
          </cell>
          <cell r="L825" t="str">
            <v>Não</v>
          </cell>
        </row>
        <row r="826">
          <cell r="A826" t="str">
            <v>CT1</v>
          </cell>
          <cell r="E826" t="str">
            <v>DECANIA DO CT</v>
          </cell>
          <cell r="G826" t="str">
            <v>A.6</v>
          </cell>
          <cell r="H826">
            <v>17.690000000000001</v>
          </cell>
          <cell r="I826" t="str">
            <v>Sim</v>
          </cell>
          <cell r="J826" t="str">
            <v>Sim</v>
          </cell>
          <cell r="K826" t="str">
            <v>Não</v>
          </cell>
          <cell r="L826" t="str">
            <v>Não</v>
          </cell>
        </row>
        <row r="827">
          <cell r="A827" t="str">
            <v>CT1</v>
          </cell>
          <cell r="E827" t="str">
            <v>COPPE</v>
          </cell>
          <cell r="G827" t="str">
            <v>B.2</v>
          </cell>
          <cell r="H827">
            <v>443.1</v>
          </cell>
          <cell r="I827" t="str">
            <v>Sim</v>
          </cell>
          <cell r="J827" t="str">
            <v>Sim</v>
          </cell>
          <cell r="K827" t="str">
            <v>Não</v>
          </cell>
          <cell r="L827" t="str">
            <v>Não</v>
          </cell>
        </row>
        <row r="828">
          <cell r="A828" t="str">
            <v>CT1</v>
          </cell>
          <cell r="G828" t="str">
            <v>A.2</v>
          </cell>
          <cell r="H828">
            <v>1173.79</v>
          </cell>
          <cell r="I828" t="str">
            <v>Sim</v>
          </cell>
          <cell r="J828" t="str">
            <v>Sim</v>
          </cell>
          <cell r="K828" t="str">
            <v>Não</v>
          </cell>
          <cell r="L828" t="str">
            <v>Não</v>
          </cell>
        </row>
        <row r="829">
          <cell r="A829" t="str">
            <v>CT1</v>
          </cell>
          <cell r="G829" t="str">
            <v>A.2</v>
          </cell>
          <cell r="H829">
            <v>1173.79</v>
          </cell>
          <cell r="I829" t="str">
            <v>Sim</v>
          </cell>
          <cell r="J829" t="str">
            <v>Sim</v>
          </cell>
          <cell r="K829" t="str">
            <v>Não</v>
          </cell>
          <cell r="L829" t="str">
            <v>Não</v>
          </cell>
        </row>
        <row r="830">
          <cell r="A830" t="str">
            <v>CT1</v>
          </cell>
          <cell r="E830" t="str">
            <v>COPPE</v>
          </cell>
          <cell r="G830" t="str">
            <v>A.1</v>
          </cell>
          <cell r="H830">
            <v>152.11000000000001</v>
          </cell>
          <cell r="I830" t="str">
            <v>Sim</v>
          </cell>
          <cell r="J830" t="str">
            <v>Sim</v>
          </cell>
          <cell r="K830" t="str">
            <v>Não</v>
          </cell>
          <cell r="L830" t="str">
            <v>Não</v>
          </cell>
        </row>
        <row r="831">
          <cell r="A831" t="str">
            <v>CT1</v>
          </cell>
          <cell r="E831" t="str">
            <v>COPPE</v>
          </cell>
          <cell r="G831" t="str">
            <v>A.1</v>
          </cell>
          <cell r="H831">
            <v>43.28</v>
          </cell>
          <cell r="I831" t="str">
            <v>Sim</v>
          </cell>
          <cell r="J831" t="str">
            <v>Sim</v>
          </cell>
          <cell r="K831" t="str">
            <v>Não</v>
          </cell>
          <cell r="L831" t="str">
            <v>Não</v>
          </cell>
        </row>
        <row r="832">
          <cell r="A832" t="str">
            <v>CT1</v>
          </cell>
          <cell r="E832" t="str">
            <v>COPPE</v>
          </cell>
          <cell r="G832" t="str">
            <v>A.1</v>
          </cell>
          <cell r="H832">
            <v>135.77000000000001</v>
          </cell>
          <cell r="I832" t="str">
            <v>Sim</v>
          </cell>
          <cell r="J832" t="str">
            <v>Sim</v>
          </cell>
          <cell r="K832" t="str">
            <v>Não</v>
          </cell>
          <cell r="L832" t="str">
            <v>Não</v>
          </cell>
        </row>
        <row r="833">
          <cell r="A833" t="str">
            <v>CT1</v>
          </cell>
          <cell r="E833" t="str">
            <v>COPPE</v>
          </cell>
          <cell r="G833" t="str">
            <v>A.1</v>
          </cell>
          <cell r="H833">
            <v>105.47999999999999</v>
          </cell>
          <cell r="I833" t="str">
            <v>Sim</v>
          </cell>
          <cell r="J833" t="str">
            <v>Sim</v>
          </cell>
          <cell r="K833" t="str">
            <v>Não</v>
          </cell>
          <cell r="L833" t="str">
            <v>Não</v>
          </cell>
        </row>
        <row r="834">
          <cell r="A834" t="str">
            <v>CT1</v>
          </cell>
          <cell r="E834" t="str">
            <v>COPPE</v>
          </cell>
          <cell r="G834" t="str">
            <v>A.4</v>
          </cell>
          <cell r="H834">
            <v>40.239999999999995</v>
          </cell>
          <cell r="I834" t="str">
            <v>Sim</v>
          </cell>
          <cell r="J834" t="str">
            <v>Sim</v>
          </cell>
          <cell r="K834" t="str">
            <v>Não</v>
          </cell>
          <cell r="L834" t="str">
            <v>Não</v>
          </cell>
        </row>
        <row r="835">
          <cell r="A835" t="str">
            <v>CT1</v>
          </cell>
          <cell r="E835" t="str">
            <v>COPPE</v>
          </cell>
          <cell r="G835" t="str">
            <v>A.1</v>
          </cell>
          <cell r="H835">
            <v>93.11</v>
          </cell>
          <cell r="I835" t="str">
            <v>Sim</v>
          </cell>
          <cell r="J835" t="str">
            <v>Sim</v>
          </cell>
          <cell r="K835" t="str">
            <v>Não</v>
          </cell>
          <cell r="L835" t="str">
            <v>Não</v>
          </cell>
        </row>
        <row r="836">
          <cell r="A836" t="str">
            <v>CT1</v>
          </cell>
          <cell r="E836" t="str">
            <v>ESCOLA POLITÉCNICA</v>
          </cell>
          <cell r="G836" t="str">
            <v>A.1</v>
          </cell>
          <cell r="H836">
            <v>153.04</v>
          </cell>
          <cell r="I836" t="str">
            <v>Sim</v>
          </cell>
          <cell r="J836" t="str">
            <v>Sim</v>
          </cell>
          <cell r="K836" t="str">
            <v>Não</v>
          </cell>
          <cell r="L836" t="str">
            <v>Não</v>
          </cell>
        </row>
        <row r="837">
          <cell r="A837" t="str">
            <v>CT1</v>
          </cell>
          <cell r="E837" t="str">
            <v>COPPE</v>
          </cell>
          <cell r="G837" t="str">
            <v>A.1</v>
          </cell>
          <cell r="H837">
            <v>8.6999999999999993</v>
          </cell>
          <cell r="I837" t="str">
            <v>Sim</v>
          </cell>
          <cell r="J837" t="str">
            <v>Sim</v>
          </cell>
          <cell r="K837" t="str">
            <v>Não</v>
          </cell>
          <cell r="L837" t="str">
            <v>Não</v>
          </cell>
        </row>
        <row r="838">
          <cell r="A838" t="str">
            <v>CT1</v>
          </cell>
          <cell r="E838" t="str">
            <v>COPPE</v>
          </cell>
          <cell r="G838" t="str">
            <v>A.1</v>
          </cell>
          <cell r="H838">
            <v>66.47</v>
          </cell>
          <cell r="I838" t="str">
            <v>Sim</v>
          </cell>
          <cell r="J838" t="str">
            <v>Sim</v>
          </cell>
          <cell r="K838" t="str">
            <v>Não</v>
          </cell>
          <cell r="L838" t="str">
            <v>Não</v>
          </cell>
        </row>
        <row r="839">
          <cell r="A839" t="str">
            <v>CT1</v>
          </cell>
          <cell r="E839" t="str">
            <v>COPPE</v>
          </cell>
          <cell r="G839" t="str">
            <v>A.4</v>
          </cell>
          <cell r="H839">
            <v>171.08</v>
          </cell>
          <cell r="I839" t="str">
            <v>Sim</v>
          </cell>
          <cell r="J839" t="str">
            <v>Sim</v>
          </cell>
          <cell r="K839" t="str">
            <v>Não</v>
          </cell>
          <cell r="L839" t="str">
            <v>Não</v>
          </cell>
        </row>
        <row r="840">
          <cell r="A840" t="str">
            <v>CT1</v>
          </cell>
          <cell r="E840" t="str">
            <v>COPPE</v>
          </cell>
          <cell r="G840" t="str">
            <v>A.1</v>
          </cell>
          <cell r="H840">
            <v>27.6</v>
          </cell>
          <cell r="I840" t="str">
            <v>Sim</v>
          </cell>
          <cell r="J840" t="str">
            <v>Sim</v>
          </cell>
          <cell r="K840" t="str">
            <v>Não</v>
          </cell>
          <cell r="L840" t="str">
            <v>Não</v>
          </cell>
        </row>
        <row r="841">
          <cell r="A841" t="str">
            <v>CT1</v>
          </cell>
          <cell r="E841" t="str">
            <v>COPPE</v>
          </cell>
          <cell r="G841" t="str">
            <v>A.1</v>
          </cell>
          <cell r="H841">
            <v>117.54</v>
          </cell>
          <cell r="I841" t="str">
            <v>Sim</v>
          </cell>
          <cell r="J841" t="str">
            <v>Sim</v>
          </cell>
          <cell r="K841" t="str">
            <v>Não</v>
          </cell>
          <cell r="L841" t="str">
            <v>Não</v>
          </cell>
        </row>
        <row r="842">
          <cell r="A842" t="str">
            <v>CT1</v>
          </cell>
          <cell r="E842" t="str">
            <v>COPPE</v>
          </cell>
          <cell r="G842" t="str">
            <v>A.1</v>
          </cell>
          <cell r="H842">
            <v>100.08999999999999</v>
          </cell>
          <cell r="I842" t="str">
            <v>Sim</v>
          </cell>
          <cell r="J842" t="str">
            <v>Sim</v>
          </cell>
          <cell r="K842" t="str">
            <v>Não</v>
          </cell>
          <cell r="L842" t="str">
            <v>Não</v>
          </cell>
        </row>
        <row r="843">
          <cell r="A843" t="str">
            <v>CT1</v>
          </cell>
          <cell r="E843" t="str">
            <v>COPPE</v>
          </cell>
          <cell r="G843" t="str">
            <v>A.4</v>
          </cell>
          <cell r="H843">
            <v>81.58</v>
          </cell>
          <cell r="I843" t="str">
            <v>Sim</v>
          </cell>
          <cell r="J843" t="str">
            <v>Sim</v>
          </cell>
          <cell r="K843" t="str">
            <v>Não</v>
          </cell>
          <cell r="L843" t="str">
            <v>Não</v>
          </cell>
        </row>
        <row r="844">
          <cell r="A844" t="str">
            <v>CT1</v>
          </cell>
          <cell r="E844" t="str">
            <v>COPPE</v>
          </cell>
          <cell r="G844" t="str">
            <v>A.1</v>
          </cell>
          <cell r="H844">
            <v>216.72000000000003</v>
          </cell>
          <cell r="I844" t="str">
            <v>Sim</v>
          </cell>
          <cell r="J844" t="str">
            <v>Sim</v>
          </cell>
          <cell r="K844" t="str">
            <v>Não</v>
          </cell>
          <cell r="L844" t="str">
            <v>Não</v>
          </cell>
        </row>
        <row r="845">
          <cell r="A845" t="str">
            <v>CT1</v>
          </cell>
          <cell r="E845" t="str">
            <v>COPPE</v>
          </cell>
          <cell r="G845" t="str">
            <v>A.1</v>
          </cell>
          <cell r="H845">
            <v>165.37</v>
          </cell>
          <cell r="I845" t="str">
            <v>Sim</v>
          </cell>
          <cell r="J845" t="str">
            <v>Sim</v>
          </cell>
          <cell r="K845" t="str">
            <v>Não</v>
          </cell>
          <cell r="L845" t="str">
            <v>Não</v>
          </cell>
        </row>
        <row r="846">
          <cell r="A846" t="str">
            <v>CT1</v>
          </cell>
          <cell r="E846" t="str">
            <v>COPPE</v>
          </cell>
          <cell r="G846" t="str">
            <v>A.1</v>
          </cell>
          <cell r="H846">
            <v>231.65000000000006</v>
          </cell>
          <cell r="I846" t="str">
            <v>Sim</v>
          </cell>
          <cell r="J846" t="str">
            <v>Sim</v>
          </cell>
          <cell r="K846" t="str">
            <v>Não</v>
          </cell>
          <cell r="L846" t="str">
            <v>Não</v>
          </cell>
        </row>
        <row r="847">
          <cell r="A847" t="str">
            <v>CT1</v>
          </cell>
          <cell r="E847" t="str">
            <v>COPPE</v>
          </cell>
          <cell r="G847" t="str">
            <v>A.1</v>
          </cell>
          <cell r="H847">
            <v>17.079999999999998</v>
          </cell>
          <cell r="I847" t="str">
            <v>Sim</v>
          </cell>
          <cell r="J847" t="str">
            <v>Sim</v>
          </cell>
          <cell r="K847" t="str">
            <v>Não</v>
          </cell>
          <cell r="L847" t="str">
            <v>Não</v>
          </cell>
        </row>
        <row r="848">
          <cell r="A848" t="str">
            <v>CT1</v>
          </cell>
          <cell r="E848" t="str">
            <v>COPPE</v>
          </cell>
          <cell r="G848" t="str">
            <v>A.1</v>
          </cell>
          <cell r="H848">
            <v>108.05</v>
          </cell>
          <cell r="I848" t="str">
            <v>Sim</v>
          </cell>
          <cell r="J848" t="str">
            <v>Sim</v>
          </cell>
          <cell r="K848" t="str">
            <v>Não</v>
          </cell>
          <cell r="L848" t="str">
            <v>Não</v>
          </cell>
        </row>
        <row r="849">
          <cell r="A849" t="str">
            <v>CT1</v>
          </cell>
          <cell r="E849" t="str">
            <v>COPPE</v>
          </cell>
          <cell r="G849" t="str">
            <v>A.1</v>
          </cell>
          <cell r="H849">
            <v>106.74000000000001</v>
          </cell>
          <cell r="I849" t="str">
            <v>Sim</v>
          </cell>
          <cell r="J849" t="str">
            <v>Sim</v>
          </cell>
          <cell r="K849" t="str">
            <v>Não</v>
          </cell>
          <cell r="L849" t="str">
            <v>Não</v>
          </cell>
        </row>
        <row r="850">
          <cell r="A850" t="str">
            <v>CT1</v>
          </cell>
          <cell r="E850" t="str">
            <v>COPPE</v>
          </cell>
          <cell r="G850" t="str">
            <v>A.1</v>
          </cell>
          <cell r="H850">
            <v>100.78</v>
          </cell>
          <cell r="I850" t="str">
            <v>Sim</v>
          </cell>
          <cell r="J850" t="str">
            <v>Sim</v>
          </cell>
          <cell r="K850" t="str">
            <v>Não</v>
          </cell>
          <cell r="L850" t="str">
            <v>Não</v>
          </cell>
        </row>
        <row r="851">
          <cell r="A851" t="str">
            <v>CT1</v>
          </cell>
          <cell r="E851" t="str">
            <v>COPPE</v>
          </cell>
          <cell r="G851" t="str">
            <v>A.1</v>
          </cell>
          <cell r="H851">
            <v>69.789999999999992</v>
          </cell>
          <cell r="I851" t="str">
            <v>Sim</v>
          </cell>
          <cell r="J851" t="str">
            <v>Sim</v>
          </cell>
          <cell r="K851" t="str">
            <v>Não</v>
          </cell>
          <cell r="L851" t="str">
            <v>Não</v>
          </cell>
        </row>
        <row r="852">
          <cell r="A852" t="str">
            <v>CT1</v>
          </cell>
          <cell r="E852" t="str">
            <v>COPPE</v>
          </cell>
          <cell r="G852" t="str">
            <v>A.4</v>
          </cell>
          <cell r="H852">
            <v>188</v>
          </cell>
          <cell r="I852" t="str">
            <v>Sim</v>
          </cell>
          <cell r="J852" t="str">
            <v>Sim</v>
          </cell>
          <cell r="K852" t="str">
            <v>Não</v>
          </cell>
          <cell r="L852" t="str">
            <v>Não</v>
          </cell>
        </row>
        <row r="853">
          <cell r="A853" t="str">
            <v>CT1</v>
          </cell>
          <cell r="E853" t="str">
            <v>COPPE</v>
          </cell>
          <cell r="G853" t="str">
            <v>A.1</v>
          </cell>
          <cell r="H853">
            <v>76.393000000000001</v>
          </cell>
          <cell r="I853" t="str">
            <v>Sim</v>
          </cell>
          <cell r="J853" t="str">
            <v>Sim</v>
          </cell>
          <cell r="K853" t="str">
            <v>Não</v>
          </cell>
          <cell r="L853" t="str">
            <v>Não</v>
          </cell>
        </row>
        <row r="854">
          <cell r="A854" t="str">
            <v>CT1</v>
          </cell>
          <cell r="E854" t="str">
            <v>ESCOLA DE QUÍMICA</v>
          </cell>
          <cell r="G854" t="str">
            <v>A.3</v>
          </cell>
          <cell r="H854">
            <v>335.40999999999997</v>
          </cell>
          <cell r="I854" t="str">
            <v>Sim</v>
          </cell>
          <cell r="J854" t="str">
            <v>Sim</v>
          </cell>
          <cell r="K854" t="str">
            <v>Não</v>
          </cell>
          <cell r="L854" t="str">
            <v>Não</v>
          </cell>
        </row>
        <row r="855">
          <cell r="A855" t="str">
            <v>CT1</v>
          </cell>
          <cell r="E855" t="str">
            <v>ESCOLA DE QUÍMICA</v>
          </cell>
          <cell r="G855" t="str">
            <v>A.4</v>
          </cell>
          <cell r="H855">
            <v>325.85000000000002</v>
          </cell>
          <cell r="I855" t="str">
            <v>Sim</v>
          </cell>
          <cell r="J855" t="str">
            <v>Sim</v>
          </cell>
          <cell r="K855" t="str">
            <v>Não</v>
          </cell>
          <cell r="L855" t="str">
            <v>Não</v>
          </cell>
        </row>
        <row r="856">
          <cell r="A856" t="str">
            <v>CT1</v>
          </cell>
          <cell r="E856" t="str">
            <v>ESCOLA DE QUÍMICA</v>
          </cell>
          <cell r="G856" t="str">
            <v>A.4</v>
          </cell>
          <cell r="H856">
            <v>169.18</v>
          </cell>
          <cell r="I856" t="str">
            <v>Sim</v>
          </cell>
          <cell r="J856" t="str">
            <v>Sim</v>
          </cell>
          <cell r="K856" t="str">
            <v>Não</v>
          </cell>
          <cell r="L856" t="str">
            <v>Não</v>
          </cell>
        </row>
        <row r="857">
          <cell r="A857" t="str">
            <v>CT1</v>
          </cell>
          <cell r="E857" t="str">
            <v>ESCOLA POLITÉCNICA</v>
          </cell>
          <cell r="G857" t="str">
            <v>A.1</v>
          </cell>
          <cell r="H857">
            <v>207.84</v>
          </cell>
          <cell r="I857" t="str">
            <v>Sim</v>
          </cell>
          <cell r="J857" t="str">
            <v>Sim</v>
          </cell>
          <cell r="K857" t="str">
            <v>Não</v>
          </cell>
          <cell r="L857" t="str">
            <v>Não</v>
          </cell>
        </row>
        <row r="858">
          <cell r="A858" t="str">
            <v>CT1</v>
          </cell>
          <cell r="E858" t="str">
            <v>ESCOLA POLITÉCNICA</v>
          </cell>
          <cell r="G858" t="str">
            <v>A.1</v>
          </cell>
          <cell r="H858">
            <v>281.37</v>
          </cell>
          <cell r="I858" t="str">
            <v>Sim</v>
          </cell>
          <cell r="J858" t="str">
            <v>Sim</v>
          </cell>
          <cell r="K858" t="str">
            <v>Não</v>
          </cell>
          <cell r="L858" t="str">
            <v>Não</v>
          </cell>
        </row>
        <row r="859">
          <cell r="A859" t="str">
            <v>CT1</v>
          </cell>
          <cell r="E859" t="str">
            <v>ESCOLA POLITÉCNICA</v>
          </cell>
          <cell r="G859" t="str">
            <v>A.2</v>
          </cell>
          <cell r="H859">
            <v>123.46</v>
          </cell>
          <cell r="I859" t="str">
            <v>Sim</v>
          </cell>
          <cell r="J859" t="str">
            <v>Sim</v>
          </cell>
          <cell r="K859" t="str">
            <v>Não</v>
          </cell>
          <cell r="L859" t="str">
            <v>Não</v>
          </cell>
        </row>
        <row r="860">
          <cell r="A860" t="str">
            <v>CT1</v>
          </cell>
          <cell r="E860" t="str">
            <v>ESCOLA DE QUÍMICA</v>
          </cell>
          <cell r="G860" t="str">
            <v>A.4</v>
          </cell>
          <cell r="H860">
            <v>280.87</v>
          </cell>
          <cell r="I860" t="str">
            <v>Sim</v>
          </cell>
          <cell r="J860" t="str">
            <v>Sim</v>
          </cell>
          <cell r="K860" t="str">
            <v>Não</v>
          </cell>
          <cell r="L860" t="str">
            <v>Não</v>
          </cell>
        </row>
        <row r="861">
          <cell r="A861" t="str">
            <v>CT1</v>
          </cell>
          <cell r="E861" t="str">
            <v>COPPE</v>
          </cell>
          <cell r="G861" t="str">
            <v>A.4</v>
          </cell>
          <cell r="H861">
            <v>48.849999999999994</v>
          </cell>
          <cell r="I861" t="str">
            <v>Sim</v>
          </cell>
          <cell r="J861" t="str">
            <v>Sim</v>
          </cell>
          <cell r="K861" t="str">
            <v>Não</v>
          </cell>
          <cell r="L861" t="str">
            <v>Não</v>
          </cell>
        </row>
        <row r="862">
          <cell r="A862" t="str">
            <v>CT1</v>
          </cell>
          <cell r="E862" t="str">
            <v>COPPE</v>
          </cell>
          <cell r="G862" t="str">
            <v>A.1</v>
          </cell>
          <cell r="H862">
            <v>228.31000000000003</v>
          </cell>
          <cell r="I862" t="str">
            <v>Sim</v>
          </cell>
          <cell r="J862" t="str">
            <v>Sim</v>
          </cell>
          <cell r="K862" t="str">
            <v>Não</v>
          </cell>
          <cell r="L862" t="str">
            <v>Não</v>
          </cell>
        </row>
        <row r="863">
          <cell r="A863" t="str">
            <v>CT1</v>
          </cell>
          <cell r="E863" t="str">
            <v>COPPE</v>
          </cell>
          <cell r="G863" t="str">
            <v>A.1</v>
          </cell>
          <cell r="H863">
            <v>15.24</v>
          </cell>
          <cell r="I863" t="str">
            <v>Sim</v>
          </cell>
          <cell r="J863" t="str">
            <v>Sim</v>
          </cell>
          <cell r="K863" t="str">
            <v>Não</v>
          </cell>
          <cell r="L863" t="str">
            <v>Não</v>
          </cell>
        </row>
        <row r="864">
          <cell r="A864" t="str">
            <v>CT1</v>
          </cell>
          <cell r="E864" t="str">
            <v>COPPE</v>
          </cell>
          <cell r="G864" t="str">
            <v>A.1</v>
          </cell>
          <cell r="H864">
            <v>63.78</v>
          </cell>
          <cell r="I864" t="str">
            <v>Sim</v>
          </cell>
          <cell r="J864" t="str">
            <v>Sim</v>
          </cell>
          <cell r="K864" t="str">
            <v>Não</v>
          </cell>
          <cell r="L864" t="str">
            <v>Não</v>
          </cell>
        </row>
        <row r="865">
          <cell r="A865" t="str">
            <v>CT1</v>
          </cell>
          <cell r="E865" t="str">
            <v>COPPE</v>
          </cell>
          <cell r="G865" t="str">
            <v>A.1</v>
          </cell>
          <cell r="H865">
            <v>126.37999999999998</v>
          </cell>
          <cell r="I865" t="str">
            <v>Sim</v>
          </cell>
          <cell r="J865" t="str">
            <v>Sim</v>
          </cell>
          <cell r="K865" t="str">
            <v>Não</v>
          </cell>
          <cell r="L865" t="str">
            <v>Não</v>
          </cell>
        </row>
        <row r="866">
          <cell r="A866" t="str">
            <v>CT1</v>
          </cell>
          <cell r="E866" t="str">
            <v>COPPE</v>
          </cell>
          <cell r="G866" t="str">
            <v>A.4</v>
          </cell>
          <cell r="H866">
            <v>16.28</v>
          </cell>
          <cell r="I866" t="str">
            <v>Sim</v>
          </cell>
          <cell r="J866" t="str">
            <v>Sim</v>
          </cell>
          <cell r="K866" t="str">
            <v>Não</v>
          </cell>
          <cell r="L866" t="str">
            <v>Não</v>
          </cell>
        </row>
        <row r="867">
          <cell r="A867" t="str">
            <v>CT1</v>
          </cell>
          <cell r="E867" t="str">
            <v>COPPE</v>
          </cell>
          <cell r="G867" t="str">
            <v>A.1</v>
          </cell>
          <cell r="H867">
            <v>94.1</v>
          </cell>
          <cell r="I867" t="str">
            <v>Sim</v>
          </cell>
          <cell r="J867" t="str">
            <v>Sim</v>
          </cell>
          <cell r="K867" t="str">
            <v>Não</v>
          </cell>
          <cell r="L867" t="str">
            <v>Não</v>
          </cell>
        </row>
        <row r="868">
          <cell r="A868" t="str">
            <v>CT1</v>
          </cell>
          <cell r="E868" t="str">
            <v>COPPE</v>
          </cell>
          <cell r="G868" t="str">
            <v>A.4</v>
          </cell>
          <cell r="H868">
            <v>58.650000000000006</v>
          </cell>
          <cell r="I868" t="str">
            <v>Sim</v>
          </cell>
          <cell r="J868" t="str">
            <v>Sim</v>
          </cell>
          <cell r="K868" t="str">
            <v>Não</v>
          </cell>
          <cell r="L868" t="str">
            <v>Não</v>
          </cell>
        </row>
        <row r="869">
          <cell r="A869" t="str">
            <v>CT1</v>
          </cell>
          <cell r="E869" t="str">
            <v>COPPE</v>
          </cell>
          <cell r="G869" t="str">
            <v>A.4</v>
          </cell>
          <cell r="H869">
            <v>62.25</v>
          </cell>
          <cell r="I869" t="str">
            <v>Sim</v>
          </cell>
          <cell r="J869" t="str">
            <v>Sim</v>
          </cell>
          <cell r="K869" t="str">
            <v>Não</v>
          </cell>
          <cell r="L869" t="str">
            <v>Não</v>
          </cell>
        </row>
        <row r="870">
          <cell r="A870" t="str">
            <v>CT1</v>
          </cell>
          <cell r="E870" t="str">
            <v>COPPE</v>
          </cell>
          <cell r="G870" t="str">
            <v>A.4</v>
          </cell>
          <cell r="H870">
            <v>74.42</v>
          </cell>
          <cell r="I870" t="str">
            <v>Sim</v>
          </cell>
          <cell r="J870" t="str">
            <v>Sim</v>
          </cell>
          <cell r="K870" t="str">
            <v>Não</v>
          </cell>
          <cell r="L870" t="str">
            <v>Não</v>
          </cell>
        </row>
        <row r="871">
          <cell r="A871" t="str">
            <v>CT1</v>
          </cell>
          <cell r="E871" t="str">
            <v>COPPE</v>
          </cell>
          <cell r="G871" t="str">
            <v>A.4</v>
          </cell>
          <cell r="H871">
            <v>156.52000000000001</v>
          </cell>
          <cell r="I871" t="str">
            <v>Sim</v>
          </cell>
          <cell r="J871" t="str">
            <v>Sim</v>
          </cell>
          <cell r="K871" t="str">
            <v>Não</v>
          </cell>
          <cell r="L871" t="str">
            <v>Não</v>
          </cell>
        </row>
        <row r="872">
          <cell r="A872" t="str">
            <v>CT1</v>
          </cell>
          <cell r="E872" t="str">
            <v>COPPE</v>
          </cell>
          <cell r="G872" t="str">
            <v>A.4</v>
          </cell>
          <cell r="H872">
            <v>93.949999999999989</v>
          </cell>
          <cell r="I872" t="str">
            <v>Sim</v>
          </cell>
          <cell r="J872" t="str">
            <v>Sim</v>
          </cell>
          <cell r="K872" t="str">
            <v>Não</v>
          </cell>
          <cell r="L872" t="str">
            <v>Não</v>
          </cell>
        </row>
        <row r="873">
          <cell r="A873" t="str">
            <v>CT1</v>
          </cell>
          <cell r="E873" t="str">
            <v>COPPE</v>
          </cell>
          <cell r="G873" t="str">
            <v>A.4</v>
          </cell>
          <cell r="H873">
            <v>16.100000000000001</v>
          </cell>
          <cell r="I873" t="str">
            <v>Sim</v>
          </cell>
          <cell r="J873" t="str">
            <v>Sim</v>
          </cell>
          <cell r="K873" t="str">
            <v>Não</v>
          </cell>
          <cell r="L873" t="str">
            <v>Não</v>
          </cell>
        </row>
        <row r="874">
          <cell r="A874" t="str">
            <v>CT1</v>
          </cell>
          <cell r="E874" t="str">
            <v>COPPE</v>
          </cell>
          <cell r="G874" t="str">
            <v>A.4</v>
          </cell>
          <cell r="H874">
            <v>456.30999999999995</v>
          </cell>
          <cell r="I874" t="str">
            <v>Sim</v>
          </cell>
          <cell r="J874" t="str">
            <v>Sim</v>
          </cell>
          <cell r="K874" t="str">
            <v>Não</v>
          </cell>
          <cell r="L874" t="str">
            <v>Não</v>
          </cell>
        </row>
        <row r="875">
          <cell r="A875" t="str">
            <v>CT1</v>
          </cell>
          <cell r="E875" t="str">
            <v>COPPE</v>
          </cell>
          <cell r="G875" t="str">
            <v>A.4</v>
          </cell>
          <cell r="H875">
            <v>74.42</v>
          </cell>
          <cell r="I875" t="str">
            <v>Sim</v>
          </cell>
          <cell r="J875" t="str">
            <v>Sim</v>
          </cell>
          <cell r="K875" t="str">
            <v>Não</v>
          </cell>
          <cell r="L875" t="str">
            <v>Não</v>
          </cell>
        </row>
        <row r="876">
          <cell r="A876" t="str">
            <v>CT1</v>
          </cell>
          <cell r="E876" t="str">
            <v>COPPE</v>
          </cell>
          <cell r="G876" t="str">
            <v>A.4</v>
          </cell>
          <cell r="H876">
            <v>53.15</v>
          </cell>
          <cell r="I876" t="str">
            <v>Sim</v>
          </cell>
          <cell r="J876" t="str">
            <v>Sim</v>
          </cell>
          <cell r="K876" t="str">
            <v>Não</v>
          </cell>
          <cell r="L876" t="str">
            <v>Não</v>
          </cell>
        </row>
        <row r="877">
          <cell r="A877" t="str">
            <v>CT1</v>
          </cell>
          <cell r="E877" t="str">
            <v>COPPE</v>
          </cell>
          <cell r="G877" t="str">
            <v>A.1</v>
          </cell>
          <cell r="H877">
            <v>113.82</v>
          </cell>
          <cell r="I877" t="str">
            <v>Sim</v>
          </cell>
          <cell r="J877" t="str">
            <v>Sim</v>
          </cell>
          <cell r="K877" t="str">
            <v>Não</v>
          </cell>
          <cell r="L877" t="str">
            <v>Não</v>
          </cell>
        </row>
        <row r="878">
          <cell r="A878" t="str">
            <v>CT1</v>
          </cell>
          <cell r="E878" t="str">
            <v>COPPE</v>
          </cell>
          <cell r="G878" t="str">
            <v>A.1</v>
          </cell>
          <cell r="H878">
            <v>138.88999999999999</v>
          </cell>
          <cell r="I878" t="str">
            <v>Sim</v>
          </cell>
          <cell r="J878" t="str">
            <v>Sim</v>
          </cell>
          <cell r="K878" t="str">
            <v>Não</v>
          </cell>
          <cell r="L878" t="str">
            <v>Não</v>
          </cell>
        </row>
        <row r="879">
          <cell r="A879" t="str">
            <v>CT1</v>
          </cell>
          <cell r="E879" t="str">
            <v>COPPE</v>
          </cell>
          <cell r="G879" t="str">
            <v>A.4</v>
          </cell>
          <cell r="H879">
            <v>73.540000000000006</v>
          </cell>
          <cell r="I879" t="str">
            <v>Sim</v>
          </cell>
          <cell r="J879" t="str">
            <v>Sim</v>
          </cell>
          <cell r="K879" t="str">
            <v>Não</v>
          </cell>
          <cell r="L879" t="str">
            <v>Não</v>
          </cell>
        </row>
        <row r="880">
          <cell r="A880" t="str">
            <v>CT1</v>
          </cell>
          <cell r="E880" t="str">
            <v>COPPE</v>
          </cell>
          <cell r="G880" t="str">
            <v>A.4</v>
          </cell>
          <cell r="H880">
            <v>59.12</v>
          </cell>
          <cell r="I880" t="str">
            <v>Sim</v>
          </cell>
          <cell r="J880" t="str">
            <v>Sim</v>
          </cell>
          <cell r="K880" t="str">
            <v>Não</v>
          </cell>
          <cell r="L880" t="str">
            <v>Não</v>
          </cell>
        </row>
        <row r="881">
          <cell r="A881" t="str">
            <v>CT1</v>
          </cell>
          <cell r="E881" t="str">
            <v>COPPE</v>
          </cell>
          <cell r="G881" t="str">
            <v>A.4</v>
          </cell>
          <cell r="H881">
            <v>204.28000000000003</v>
          </cell>
          <cell r="I881" t="str">
            <v>Sim</v>
          </cell>
          <cell r="J881" t="str">
            <v>Sim</v>
          </cell>
          <cell r="K881" t="str">
            <v>Não</v>
          </cell>
          <cell r="L881" t="str">
            <v>Não</v>
          </cell>
        </row>
        <row r="882">
          <cell r="A882" t="str">
            <v>CT1</v>
          </cell>
          <cell r="E882" t="str">
            <v>COPPE</v>
          </cell>
          <cell r="G882" t="str">
            <v>A.4</v>
          </cell>
          <cell r="H882">
            <v>89.5</v>
          </cell>
          <cell r="I882" t="str">
            <v>Sim</v>
          </cell>
          <cell r="J882" t="str">
            <v>Sim</v>
          </cell>
          <cell r="K882" t="str">
            <v>Não</v>
          </cell>
          <cell r="L882" t="str">
            <v>Não</v>
          </cell>
        </row>
        <row r="883">
          <cell r="A883" t="str">
            <v>CT1</v>
          </cell>
          <cell r="E883" t="str">
            <v>COPPE</v>
          </cell>
          <cell r="G883" t="str">
            <v>A.1</v>
          </cell>
          <cell r="H883">
            <v>14.14</v>
          </cell>
          <cell r="I883" t="str">
            <v>Sim</v>
          </cell>
          <cell r="J883" t="str">
            <v>Sim</v>
          </cell>
          <cell r="K883" t="str">
            <v>Não</v>
          </cell>
          <cell r="L883" t="str">
            <v>Não</v>
          </cell>
        </row>
        <row r="884">
          <cell r="A884" t="str">
            <v>CT1</v>
          </cell>
          <cell r="E884" t="str">
            <v>COPPE</v>
          </cell>
          <cell r="G884" t="str">
            <v>A.4</v>
          </cell>
          <cell r="H884">
            <v>245.79999999999998</v>
          </cell>
          <cell r="I884" t="str">
            <v>Sim</v>
          </cell>
          <cell r="J884" t="str">
            <v>Sim</v>
          </cell>
          <cell r="K884" t="str">
            <v>Não</v>
          </cell>
          <cell r="L884" t="str">
            <v>Não</v>
          </cell>
        </row>
        <row r="885">
          <cell r="A885" t="str">
            <v>CT1</v>
          </cell>
          <cell r="E885" t="str">
            <v>COPPE</v>
          </cell>
          <cell r="G885" t="str">
            <v>A.4</v>
          </cell>
          <cell r="H885">
            <v>15.77</v>
          </cell>
          <cell r="I885" t="str">
            <v>Sim</v>
          </cell>
          <cell r="J885" t="str">
            <v>Sim</v>
          </cell>
          <cell r="K885" t="str">
            <v>Não</v>
          </cell>
          <cell r="L885" t="str">
            <v>Não</v>
          </cell>
        </row>
        <row r="886">
          <cell r="A886" t="str">
            <v>CT1</v>
          </cell>
          <cell r="E886" t="str">
            <v>COPPE</v>
          </cell>
          <cell r="G886" t="str">
            <v>A.4</v>
          </cell>
          <cell r="H886">
            <v>188.92000000000002</v>
          </cell>
          <cell r="I886" t="str">
            <v>Sim</v>
          </cell>
          <cell r="J886" t="str">
            <v>Sim</v>
          </cell>
          <cell r="K886" t="str">
            <v>Não</v>
          </cell>
          <cell r="L886" t="str">
            <v>Não</v>
          </cell>
        </row>
        <row r="887">
          <cell r="A887" t="str">
            <v>CT1</v>
          </cell>
          <cell r="E887" t="str">
            <v>COPPE</v>
          </cell>
          <cell r="G887" t="str">
            <v>A.1</v>
          </cell>
          <cell r="H887">
            <v>126.87</v>
          </cell>
          <cell r="I887" t="str">
            <v>Sim</v>
          </cell>
          <cell r="J887" t="str">
            <v>Sim</v>
          </cell>
          <cell r="K887" t="str">
            <v>Não</v>
          </cell>
          <cell r="L887" t="str">
            <v>Não</v>
          </cell>
        </row>
        <row r="888">
          <cell r="A888" t="str">
            <v>CT1</v>
          </cell>
          <cell r="E888" t="str">
            <v>COPPE</v>
          </cell>
          <cell r="G888" t="str">
            <v>A.4</v>
          </cell>
          <cell r="H888">
            <v>49.989999999999995</v>
          </cell>
          <cell r="I888" t="str">
            <v>Sim</v>
          </cell>
          <cell r="J888" t="str">
            <v>Sim</v>
          </cell>
          <cell r="K888" t="str">
            <v>Não</v>
          </cell>
          <cell r="L888" t="str">
            <v>Não</v>
          </cell>
        </row>
        <row r="889">
          <cell r="A889" t="str">
            <v>CT1</v>
          </cell>
          <cell r="E889" t="str">
            <v>COPPE</v>
          </cell>
          <cell r="G889" t="str">
            <v>A.4</v>
          </cell>
          <cell r="H889">
            <v>33.4</v>
          </cell>
          <cell r="I889" t="str">
            <v>Sim</v>
          </cell>
          <cell r="J889" t="str">
            <v>Sim</v>
          </cell>
          <cell r="K889" t="str">
            <v>Não</v>
          </cell>
          <cell r="L889" t="str">
            <v>Não</v>
          </cell>
        </row>
        <row r="890">
          <cell r="A890" t="str">
            <v>CT1</v>
          </cell>
          <cell r="E890" t="str">
            <v>ESCOLA DE QUÍMICA</v>
          </cell>
          <cell r="G890" t="str">
            <v>A.1</v>
          </cell>
          <cell r="H890">
            <v>64.739999999999995</v>
          </cell>
          <cell r="I890" t="str">
            <v>Sim</v>
          </cell>
          <cell r="J890" t="str">
            <v>Sim</v>
          </cell>
          <cell r="K890" t="str">
            <v>Não</v>
          </cell>
          <cell r="L890" t="str">
            <v>Não</v>
          </cell>
        </row>
        <row r="891">
          <cell r="A891" t="str">
            <v>CT1</v>
          </cell>
          <cell r="E891" t="str">
            <v>COPPE</v>
          </cell>
          <cell r="G891" t="str">
            <v>A.4</v>
          </cell>
          <cell r="H891">
            <v>53.72</v>
          </cell>
          <cell r="I891" t="str">
            <v>Sim</v>
          </cell>
          <cell r="J891" t="str">
            <v>Sim</v>
          </cell>
          <cell r="K891" t="str">
            <v>Não</v>
          </cell>
          <cell r="L891" t="str">
            <v>Não</v>
          </cell>
        </row>
        <row r="892">
          <cell r="A892" t="str">
            <v>CT1</v>
          </cell>
          <cell r="E892" t="str">
            <v>COPPE</v>
          </cell>
          <cell r="G892" t="str">
            <v>A.4</v>
          </cell>
          <cell r="H892">
            <v>51.39</v>
          </cell>
          <cell r="I892" t="str">
            <v>Sim</v>
          </cell>
          <cell r="J892" t="str">
            <v>Sim</v>
          </cell>
          <cell r="K892" t="str">
            <v>Não</v>
          </cell>
          <cell r="L892" t="str">
            <v>Não</v>
          </cell>
        </row>
        <row r="893">
          <cell r="A893" t="str">
            <v>CT1</v>
          </cell>
          <cell r="E893" t="str">
            <v>COPPE</v>
          </cell>
          <cell r="G893" t="str">
            <v>A.4</v>
          </cell>
          <cell r="H893">
            <v>51.11</v>
          </cell>
          <cell r="I893" t="str">
            <v>Sim</v>
          </cell>
          <cell r="J893" t="str">
            <v>Sim</v>
          </cell>
          <cell r="K893" t="str">
            <v>Não</v>
          </cell>
          <cell r="L893" t="str">
            <v>Não</v>
          </cell>
        </row>
        <row r="894">
          <cell r="A894" t="str">
            <v>CT1</v>
          </cell>
          <cell r="E894" t="str">
            <v>COPPE</v>
          </cell>
          <cell r="G894" t="str">
            <v>A.4</v>
          </cell>
          <cell r="H894">
            <v>72.900000000000006</v>
          </cell>
          <cell r="I894" t="str">
            <v>Sim</v>
          </cell>
          <cell r="J894" t="str">
            <v>Sim</v>
          </cell>
          <cell r="K894" t="str">
            <v>Não</v>
          </cell>
          <cell r="L894" t="str">
            <v>Não</v>
          </cell>
        </row>
        <row r="895">
          <cell r="A895" t="str">
            <v>CT1</v>
          </cell>
          <cell r="E895" t="str">
            <v>DECANIA DO CT</v>
          </cell>
          <cell r="G895" t="str">
            <v>B.2</v>
          </cell>
          <cell r="H895">
            <v>3084.9700000000003</v>
          </cell>
          <cell r="I895" t="str">
            <v>Sim</v>
          </cell>
          <cell r="J895" t="str">
            <v>Sim</v>
          </cell>
          <cell r="K895" t="str">
            <v>Não</v>
          </cell>
          <cell r="L895" t="str">
            <v>Não</v>
          </cell>
        </row>
        <row r="896">
          <cell r="A896" t="str">
            <v>CT1</v>
          </cell>
          <cell r="E896" t="str">
            <v>DECANIA DO CT</v>
          </cell>
          <cell r="G896" t="str">
            <v>A.2</v>
          </cell>
          <cell r="H896">
            <v>1184.51</v>
          </cell>
          <cell r="I896" t="str">
            <v>Sim</v>
          </cell>
          <cell r="J896" t="str">
            <v>Sim</v>
          </cell>
          <cell r="K896" t="str">
            <v>Não</v>
          </cell>
          <cell r="L896" t="str">
            <v>Não</v>
          </cell>
        </row>
        <row r="897">
          <cell r="A897" t="str">
            <v>CT1</v>
          </cell>
          <cell r="E897" t="str">
            <v>DECANIA DO CT</v>
          </cell>
          <cell r="G897" t="str">
            <v>A.2</v>
          </cell>
          <cell r="H897">
            <v>880.8</v>
          </cell>
          <cell r="I897" t="str">
            <v>Sim</v>
          </cell>
          <cell r="J897" t="str">
            <v>Sim</v>
          </cell>
          <cell r="K897" t="str">
            <v>Não</v>
          </cell>
          <cell r="L897" t="str">
            <v>Não</v>
          </cell>
        </row>
        <row r="898">
          <cell r="A898" t="str">
            <v>CT1</v>
          </cell>
          <cell r="E898" t="str">
            <v>DECANIA DO CT</v>
          </cell>
          <cell r="G898" t="str">
            <v>B.2</v>
          </cell>
          <cell r="H898">
            <v>2580.1699999999996</v>
          </cell>
          <cell r="I898" t="str">
            <v>Sim</v>
          </cell>
          <cell r="J898" t="str">
            <v>Sim</v>
          </cell>
          <cell r="K898" t="str">
            <v>Não</v>
          </cell>
          <cell r="L898" t="str">
            <v>Não</v>
          </cell>
        </row>
        <row r="899">
          <cell r="A899" t="str">
            <v>CT1</v>
          </cell>
          <cell r="E899" t="str">
            <v>COPPE</v>
          </cell>
          <cell r="G899" t="str">
            <v>A.4</v>
          </cell>
          <cell r="H899">
            <v>157.56</v>
          </cell>
          <cell r="I899" t="str">
            <v>Sim</v>
          </cell>
          <cell r="J899" t="str">
            <v>Sim</v>
          </cell>
          <cell r="K899" t="str">
            <v>Não</v>
          </cell>
          <cell r="L899" t="str">
            <v>Não</v>
          </cell>
        </row>
        <row r="900">
          <cell r="A900" t="str">
            <v>CT1</v>
          </cell>
          <cell r="E900" t="str">
            <v>COPPE</v>
          </cell>
          <cell r="G900" t="str">
            <v>A.1</v>
          </cell>
          <cell r="H900">
            <v>353.38</v>
          </cell>
          <cell r="I900" t="str">
            <v>Sim</v>
          </cell>
          <cell r="J900" t="str">
            <v>Sim</v>
          </cell>
          <cell r="K900" t="str">
            <v>Não</v>
          </cell>
          <cell r="L900" t="str">
            <v>Não</v>
          </cell>
        </row>
        <row r="901">
          <cell r="A901" t="str">
            <v>CT1</v>
          </cell>
          <cell r="E901" t="str">
            <v>COPPE</v>
          </cell>
          <cell r="G901" t="str">
            <v>A.1</v>
          </cell>
          <cell r="H901">
            <v>214.32</v>
          </cell>
          <cell r="I901" t="str">
            <v>Sim</v>
          </cell>
          <cell r="J901" t="str">
            <v>Sim</v>
          </cell>
          <cell r="K901" t="str">
            <v>Não</v>
          </cell>
          <cell r="L901" t="str">
            <v>Não</v>
          </cell>
        </row>
        <row r="902">
          <cell r="A902" t="str">
            <v>CT1</v>
          </cell>
          <cell r="E902" t="str">
            <v>COPPE</v>
          </cell>
          <cell r="G902" t="str">
            <v>A.1</v>
          </cell>
          <cell r="H902">
            <v>111.68</v>
          </cell>
          <cell r="I902" t="str">
            <v>Sim</v>
          </cell>
          <cell r="J902" t="str">
            <v>Sim</v>
          </cell>
          <cell r="K902" t="str">
            <v>Não</v>
          </cell>
          <cell r="L902" t="str">
            <v>Não</v>
          </cell>
        </row>
        <row r="903">
          <cell r="A903" t="str">
            <v>CT1</v>
          </cell>
          <cell r="E903" t="str">
            <v>COPPE</v>
          </cell>
          <cell r="G903" t="str">
            <v>A.4</v>
          </cell>
          <cell r="H903">
            <v>76.16</v>
          </cell>
          <cell r="I903" t="str">
            <v>Sim</v>
          </cell>
          <cell r="J903" t="str">
            <v>Sim</v>
          </cell>
          <cell r="K903" t="str">
            <v>Não</v>
          </cell>
          <cell r="L903" t="str">
            <v>Não</v>
          </cell>
        </row>
        <row r="904">
          <cell r="A904" t="str">
            <v>CT1</v>
          </cell>
          <cell r="E904" t="str">
            <v>COPPE</v>
          </cell>
          <cell r="G904" t="str">
            <v>A.1</v>
          </cell>
          <cell r="H904">
            <v>61.370000000000005</v>
          </cell>
          <cell r="I904" t="str">
            <v>Sim</v>
          </cell>
          <cell r="J904" t="str">
            <v>Sim</v>
          </cell>
          <cell r="K904" t="str">
            <v>Não</v>
          </cell>
          <cell r="L904" t="str">
            <v>Não</v>
          </cell>
        </row>
        <row r="905">
          <cell r="A905" t="str">
            <v>CT1</v>
          </cell>
          <cell r="E905" t="str">
            <v>COPPE</v>
          </cell>
          <cell r="G905" t="str">
            <v>A.1</v>
          </cell>
          <cell r="H905">
            <v>91.47</v>
          </cell>
          <cell r="I905" t="str">
            <v>Sim</v>
          </cell>
          <cell r="J905" t="str">
            <v>Sim</v>
          </cell>
          <cell r="K905" t="str">
            <v>Não</v>
          </cell>
          <cell r="L905" t="str">
            <v>Não</v>
          </cell>
        </row>
        <row r="906">
          <cell r="A906" t="str">
            <v>CT1</v>
          </cell>
          <cell r="E906" t="str">
            <v>COPPE</v>
          </cell>
          <cell r="G906" t="str">
            <v>A.1</v>
          </cell>
          <cell r="H906">
            <v>285.42</v>
          </cell>
          <cell r="I906" t="str">
            <v>Sim</v>
          </cell>
          <cell r="J906" t="str">
            <v>Sim</v>
          </cell>
          <cell r="K906" t="str">
            <v>Não</v>
          </cell>
          <cell r="L906" t="str">
            <v>Não</v>
          </cell>
        </row>
        <row r="907">
          <cell r="A907" t="str">
            <v>CT1</v>
          </cell>
          <cell r="E907" t="str">
            <v>COPPE</v>
          </cell>
          <cell r="G907" t="str">
            <v>A.4</v>
          </cell>
          <cell r="H907">
            <v>67.64</v>
          </cell>
          <cell r="I907" t="str">
            <v>Sim</v>
          </cell>
          <cell r="J907" t="str">
            <v>Sim</v>
          </cell>
          <cell r="K907" t="str">
            <v>Não</v>
          </cell>
          <cell r="L907" t="str">
            <v>Não</v>
          </cell>
        </row>
        <row r="908">
          <cell r="A908" t="str">
            <v>CT1</v>
          </cell>
          <cell r="E908" t="str">
            <v>COPPE</v>
          </cell>
          <cell r="G908" t="str">
            <v>A.1</v>
          </cell>
          <cell r="H908">
            <v>275.41000000000003</v>
          </cell>
          <cell r="I908" t="str">
            <v>Sim</v>
          </cell>
          <cell r="J908" t="str">
            <v>Sim</v>
          </cell>
          <cell r="K908" t="str">
            <v>Não</v>
          </cell>
          <cell r="L908" t="str">
            <v>Não</v>
          </cell>
        </row>
        <row r="909">
          <cell r="A909" t="str">
            <v>CT1</v>
          </cell>
          <cell r="E909" t="str">
            <v>COPPE</v>
          </cell>
          <cell r="G909" t="str">
            <v>A.1</v>
          </cell>
          <cell r="H909">
            <v>132.89000000000001</v>
          </cell>
          <cell r="I909" t="str">
            <v>Sim</v>
          </cell>
          <cell r="J909" t="str">
            <v>Sim</v>
          </cell>
          <cell r="K909" t="str">
            <v>Não</v>
          </cell>
          <cell r="L909" t="str">
            <v>Não</v>
          </cell>
        </row>
        <row r="910">
          <cell r="A910" t="str">
            <v>CT1</v>
          </cell>
          <cell r="E910" t="str">
            <v>COPPE</v>
          </cell>
          <cell r="G910" t="str">
            <v>A.4</v>
          </cell>
          <cell r="H910">
            <v>232.86999999999998</v>
          </cell>
          <cell r="I910" t="str">
            <v>Sim</v>
          </cell>
          <cell r="J910" t="str">
            <v>Sim</v>
          </cell>
          <cell r="K910" t="str">
            <v>Não</v>
          </cell>
          <cell r="L910" t="str">
            <v>Não</v>
          </cell>
        </row>
        <row r="911">
          <cell r="A911" t="str">
            <v>CT1</v>
          </cell>
          <cell r="E911" t="str">
            <v>COPPE</v>
          </cell>
          <cell r="G911" t="str">
            <v>A.1</v>
          </cell>
          <cell r="H911">
            <v>106.72</v>
          </cell>
          <cell r="I911" t="str">
            <v>Sim</v>
          </cell>
          <cell r="J911" t="str">
            <v>Sim</v>
          </cell>
          <cell r="K911" t="str">
            <v>Não</v>
          </cell>
          <cell r="L911" t="str">
            <v>Não</v>
          </cell>
        </row>
        <row r="912">
          <cell r="A912" t="str">
            <v>CT1</v>
          </cell>
          <cell r="E912" t="str">
            <v>ESCOLA DE QUÍMICA</v>
          </cell>
          <cell r="G912" t="str">
            <v>A.4</v>
          </cell>
          <cell r="H912">
            <v>3.83</v>
          </cell>
          <cell r="I912" t="str">
            <v>Sim</v>
          </cell>
          <cell r="J912" t="str">
            <v>Sim</v>
          </cell>
          <cell r="K912" t="str">
            <v>Não</v>
          </cell>
          <cell r="L912" t="str">
            <v>Não</v>
          </cell>
        </row>
        <row r="913">
          <cell r="A913" t="str">
            <v>CT1</v>
          </cell>
          <cell r="E913" t="str">
            <v>ESCOLA DE QUÍMICA</v>
          </cell>
          <cell r="G913" t="str">
            <v>A.1</v>
          </cell>
          <cell r="H913">
            <v>124.97999999999999</v>
          </cell>
          <cell r="I913" t="str">
            <v>Sim</v>
          </cell>
          <cell r="J913" t="str">
            <v>Sim</v>
          </cell>
          <cell r="K913" t="str">
            <v>Não</v>
          </cell>
          <cell r="L913" t="str">
            <v>Não</v>
          </cell>
        </row>
        <row r="914">
          <cell r="A914" t="str">
            <v>CT1</v>
          </cell>
          <cell r="E914" t="str">
            <v>ESCOLA DE QUÍMICA</v>
          </cell>
          <cell r="G914" t="str">
            <v>A.4</v>
          </cell>
          <cell r="H914">
            <v>111.94</v>
          </cell>
          <cell r="I914" t="str">
            <v>Sim</v>
          </cell>
          <cell r="J914" t="str">
            <v>Sim</v>
          </cell>
          <cell r="K914" t="str">
            <v>Não</v>
          </cell>
          <cell r="L914" t="str">
            <v>Não</v>
          </cell>
        </row>
        <row r="915">
          <cell r="A915" t="str">
            <v>CT1</v>
          </cell>
          <cell r="E915" t="str">
            <v>ESCOLA DE QUÍMICA</v>
          </cell>
          <cell r="G915" t="str">
            <v>A.4</v>
          </cell>
          <cell r="H915">
            <v>259.05</v>
          </cell>
          <cell r="I915" t="str">
            <v>Sim</v>
          </cell>
          <cell r="J915" t="str">
            <v>Sim</v>
          </cell>
          <cell r="K915" t="str">
            <v>Não</v>
          </cell>
          <cell r="L915" t="str">
            <v>Não</v>
          </cell>
        </row>
        <row r="916">
          <cell r="A916" t="str">
            <v>CT1</v>
          </cell>
          <cell r="E916" t="str">
            <v>ESCOLA DE QUÍMICA</v>
          </cell>
          <cell r="G916" t="str">
            <v>A.1</v>
          </cell>
          <cell r="H916">
            <v>181.41</v>
          </cell>
          <cell r="I916" t="str">
            <v>Sim</v>
          </cell>
          <cell r="J916" t="str">
            <v>Sim</v>
          </cell>
          <cell r="K916" t="str">
            <v>Não</v>
          </cell>
          <cell r="L916" t="str">
            <v>Não</v>
          </cell>
        </row>
        <row r="917">
          <cell r="A917" t="str">
            <v>CT1</v>
          </cell>
          <cell r="E917" t="str">
            <v>COPPE</v>
          </cell>
          <cell r="G917" t="str">
            <v>A.1</v>
          </cell>
          <cell r="H917">
            <v>207.16</v>
          </cell>
          <cell r="I917" t="str">
            <v>Sim</v>
          </cell>
          <cell r="J917" t="str">
            <v>Sim</v>
          </cell>
          <cell r="K917" t="str">
            <v>Não</v>
          </cell>
          <cell r="L917" t="str">
            <v>Não</v>
          </cell>
        </row>
        <row r="918">
          <cell r="A918" t="str">
            <v>CT1</v>
          </cell>
          <cell r="E918" t="str">
            <v>COPPE</v>
          </cell>
          <cell r="G918" t="str">
            <v>A.4</v>
          </cell>
          <cell r="H918">
            <v>137.53999999999996</v>
          </cell>
          <cell r="I918" t="str">
            <v>Sim</v>
          </cell>
          <cell r="J918" t="str">
            <v>Sim</v>
          </cell>
          <cell r="K918" t="str">
            <v>Não</v>
          </cell>
          <cell r="L918" t="str">
            <v>Não</v>
          </cell>
        </row>
        <row r="919">
          <cell r="A919" t="str">
            <v>CT1</v>
          </cell>
          <cell r="E919" t="str">
            <v>COPPE</v>
          </cell>
          <cell r="G919" t="str">
            <v>A.3</v>
          </cell>
          <cell r="H919">
            <v>85.38</v>
          </cell>
          <cell r="I919" t="str">
            <v>Sim</v>
          </cell>
          <cell r="J919" t="str">
            <v>Sim</v>
          </cell>
          <cell r="K919" t="str">
            <v>Não</v>
          </cell>
          <cell r="L919" t="str">
            <v>Não</v>
          </cell>
        </row>
        <row r="920">
          <cell r="A920" t="str">
            <v>CT1</v>
          </cell>
          <cell r="E920" t="str">
            <v>COPPE</v>
          </cell>
          <cell r="G920" t="str">
            <v>A.1</v>
          </cell>
          <cell r="H920">
            <v>83.92</v>
          </cell>
          <cell r="I920" t="str">
            <v>Sim</v>
          </cell>
          <cell r="J920" t="str">
            <v>Sim</v>
          </cell>
          <cell r="K920" t="str">
            <v>Não</v>
          </cell>
          <cell r="L920" t="str">
            <v>Não</v>
          </cell>
        </row>
        <row r="921">
          <cell r="A921" t="str">
            <v>CT1</v>
          </cell>
          <cell r="E921" t="str">
            <v>COPPE</v>
          </cell>
          <cell r="G921" t="str">
            <v>A.3</v>
          </cell>
          <cell r="H921">
            <v>322.41000000000003</v>
          </cell>
          <cell r="I921" t="str">
            <v>Sim</v>
          </cell>
          <cell r="J921" t="str">
            <v>Sim</v>
          </cell>
          <cell r="K921" t="str">
            <v>Não</v>
          </cell>
          <cell r="L921" t="str">
            <v>Não</v>
          </cell>
        </row>
        <row r="922">
          <cell r="A922" t="str">
            <v>CT1</v>
          </cell>
          <cell r="E922" t="str">
            <v>COPPE</v>
          </cell>
          <cell r="G922" t="str">
            <v>A.3</v>
          </cell>
          <cell r="H922">
            <v>207.57</v>
          </cell>
          <cell r="I922" t="str">
            <v>Sim</v>
          </cell>
          <cell r="J922" t="str">
            <v>Sim</v>
          </cell>
          <cell r="K922" t="str">
            <v>Não</v>
          </cell>
          <cell r="L922" t="str">
            <v>Não</v>
          </cell>
        </row>
        <row r="923">
          <cell r="A923" t="str">
            <v>CT1</v>
          </cell>
          <cell r="E923" t="str">
            <v>ESCOLA DE QUÍMICA</v>
          </cell>
          <cell r="G923" t="str">
            <v>A.4</v>
          </cell>
          <cell r="H923">
            <v>286.56</v>
          </cell>
          <cell r="I923" t="str">
            <v>Sim</v>
          </cell>
          <cell r="J923" t="str">
            <v>Sim</v>
          </cell>
          <cell r="K923" t="str">
            <v>Não</v>
          </cell>
          <cell r="L923" t="str">
            <v>Não</v>
          </cell>
        </row>
        <row r="924">
          <cell r="A924" t="str">
            <v>CT1</v>
          </cell>
          <cell r="E924" t="str">
            <v>COPPE</v>
          </cell>
          <cell r="G924" t="str">
            <v>A.4</v>
          </cell>
          <cell r="H924">
            <v>238.29</v>
          </cell>
          <cell r="I924" t="str">
            <v>Sim</v>
          </cell>
          <cell r="J924" t="str">
            <v>Sim</v>
          </cell>
          <cell r="K924" t="str">
            <v>Não</v>
          </cell>
          <cell r="L924" t="str">
            <v>Não</v>
          </cell>
        </row>
        <row r="925">
          <cell r="A925" t="str">
            <v>CT1</v>
          </cell>
          <cell r="E925" t="str">
            <v>COPPE</v>
          </cell>
          <cell r="G925" t="str">
            <v>A.3</v>
          </cell>
          <cell r="H925">
            <v>427.78</v>
          </cell>
          <cell r="I925" t="str">
            <v>Sim</v>
          </cell>
          <cell r="J925" t="str">
            <v>Sim</v>
          </cell>
          <cell r="K925" t="str">
            <v>Não</v>
          </cell>
          <cell r="L925" t="str">
            <v>Não</v>
          </cell>
        </row>
        <row r="926">
          <cell r="A926" t="str">
            <v>CT1</v>
          </cell>
          <cell r="E926" t="str">
            <v>COPPE</v>
          </cell>
          <cell r="G926" t="str">
            <v>A.4</v>
          </cell>
          <cell r="H926">
            <v>103.22</v>
          </cell>
          <cell r="I926" t="str">
            <v>Sim</v>
          </cell>
          <cell r="J926" t="str">
            <v>Sim</v>
          </cell>
          <cell r="K926" t="str">
            <v>Não</v>
          </cell>
          <cell r="L926" t="str">
            <v>Não</v>
          </cell>
        </row>
        <row r="927">
          <cell r="A927" t="str">
            <v>CT1</v>
          </cell>
          <cell r="E927" t="str">
            <v>COPPE</v>
          </cell>
          <cell r="G927" t="str">
            <v>A.3</v>
          </cell>
          <cell r="H927">
            <v>172.53</v>
          </cell>
          <cell r="I927" t="str">
            <v>Sim</v>
          </cell>
          <cell r="J927" t="str">
            <v>Sim</v>
          </cell>
          <cell r="K927" t="str">
            <v>Não</v>
          </cell>
          <cell r="L927" t="str">
            <v>Não</v>
          </cell>
        </row>
        <row r="928">
          <cell r="A928" t="str">
            <v>CT1</v>
          </cell>
          <cell r="E928" t="str">
            <v>COPPE</v>
          </cell>
          <cell r="G928" t="str">
            <v>A.4</v>
          </cell>
          <cell r="H928">
            <v>435.2</v>
          </cell>
          <cell r="I928" t="str">
            <v>Sim</v>
          </cell>
          <cell r="J928" t="str">
            <v>Sim</v>
          </cell>
          <cell r="K928" t="str">
            <v>Não</v>
          </cell>
          <cell r="L928" t="str">
            <v>Não</v>
          </cell>
        </row>
        <row r="929">
          <cell r="A929" t="str">
            <v>CT1</v>
          </cell>
          <cell r="E929" t="str">
            <v>COPPE</v>
          </cell>
          <cell r="G929" t="str">
            <v>A.1</v>
          </cell>
          <cell r="H929">
            <v>861.2600000000001</v>
          </cell>
          <cell r="I929" t="str">
            <v>Sim</v>
          </cell>
          <cell r="J929" t="str">
            <v>Sim</v>
          </cell>
          <cell r="K929" t="str">
            <v>Não</v>
          </cell>
          <cell r="L929" t="str">
            <v>Não</v>
          </cell>
        </row>
        <row r="930">
          <cell r="A930" t="str">
            <v>CT1</v>
          </cell>
          <cell r="E930" t="str">
            <v>COPPE</v>
          </cell>
          <cell r="G930" t="str">
            <v>A.2</v>
          </cell>
          <cell r="H930">
            <v>654.54</v>
          </cell>
          <cell r="I930" t="str">
            <v>Sim</v>
          </cell>
          <cell r="J930" t="str">
            <v>Sim</v>
          </cell>
          <cell r="K930" t="str">
            <v>Não</v>
          </cell>
          <cell r="L930" t="str">
            <v>Não</v>
          </cell>
        </row>
        <row r="931">
          <cell r="A931" t="str">
            <v>CT1</v>
          </cell>
          <cell r="G931" t="str">
            <v>A.6</v>
          </cell>
          <cell r="H931">
            <v>52.53</v>
          </cell>
          <cell r="I931" t="str">
            <v>Sim</v>
          </cell>
          <cell r="J931" t="str">
            <v>Sim</v>
          </cell>
          <cell r="K931" t="str">
            <v>Não</v>
          </cell>
          <cell r="L931" t="str">
            <v>Não</v>
          </cell>
        </row>
        <row r="932">
          <cell r="A932" t="str">
            <v>CT1</v>
          </cell>
          <cell r="E932" t="str">
            <v>COPPE</v>
          </cell>
          <cell r="G932" t="str">
            <v>A.4</v>
          </cell>
          <cell r="H932">
            <v>413.05</v>
          </cell>
          <cell r="I932" t="str">
            <v>Sim</v>
          </cell>
          <cell r="J932" t="str">
            <v>Sim</v>
          </cell>
          <cell r="K932" t="str">
            <v>Não</v>
          </cell>
          <cell r="L932" t="str">
            <v>Não</v>
          </cell>
        </row>
        <row r="933">
          <cell r="A933" t="str">
            <v>CT1</v>
          </cell>
          <cell r="E933" t="str">
            <v>COPPE</v>
          </cell>
          <cell r="G933" t="str">
            <v>A.1</v>
          </cell>
          <cell r="H933">
            <v>419.21999999999997</v>
          </cell>
          <cell r="I933" t="str">
            <v>Sim</v>
          </cell>
          <cell r="J933" t="str">
            <v>Sim</v>
          </cell>
          <cell r="K933" t="str">
            <v>Não</v>
          </cell>
          <cell r="L933" t="str">
            <v>Não</v>
          </cell>
        </row>
        <row r="934">
          <cell r="A934" t="str">
            <v>CT1</v>
          </cell>
          <cell r="E934" t="str">
            <v>COPPE</v>
          </cell>
          <cell r="G934" t="str">
            <v>A.2</v>
          </cell>
          <cell r="H934">
            <v>146.9</v>
          </cell>
          <cell r="I934" t="str">
            <v>Sim</v>
          </cell>
          <cell r="J934" t="str">
            <v>Sim</v>
          </cell>
          <cell r="K934" t="str">
            <v>Não</v>
          </cell>
          <cell r="L934" t="str">
            <v>Não</v>
          </cell>
        </row>
        <row r="935">
          <cell r="A935" t="str">
            <v>CT1</v>
          </cell>
          <cell r="G935" t="str">
            <v>A.6</v>
          </cell>
          <cell r="H935">
            <v>31.65</v>
          </cell>
          <cell r="I935" t="str">
            <v>Sim</v>
          </cell>
          <cell r="J935" t="str">
            <v>Sim</v>
          </cell>
          <cell r="K935" t="str">
            <v>Não</v>
          </cell>
          <cell r="L935" t="str">
            <v>Não</v>
          </cell>
        </row>
        <row r="936">
          <cell r="A936" t="str">
            <v>CT1</v>
          </cell>
          <cell r="E936" t="str">
            <v>COPPE</v>
          </cell>
          <cell r="G936" t="str">
            <v>A.1</v>
          </cell>
          <cell r="H936">
            <v>58.99</v>
          </cell>
          <cell r="I936" t="str">
            <v>Sim</v>
          </cell>
          <cell r="J936" t="str">
            <v>Sim</v>
          </cell>
          <cell r="K936" t="str">
            <v>Não</v>
          </cell>
          <cell r="L936" t="str">
            <v>Não</v>
          </cell>
        </row>
        <row r="937">
          <cell r="A937" t="str">
            <v>CT1</v>
          </cell>
          <cell r="E937" t="str">
            <v>COPPE</v>
          </cell>
          <cell r="G937" t="str">
            <v>A.2</v>
          </cell>
          <cell r="H937">
            <v>8.99</v>
          </cell>
          <cell r="I937" t="str">
            <v>Sim</v>
          </cell>
          <cell r="J937" t="str">
            <v>Sim</v>
          </cell>
          <cell r="K937" t="str">
            <v>Não</v>
          </cell>
          <cell r="L937" t="str">
            <v>Não</v>
          </cell>
        </row>
        <row r="938">
          <cell r="A938" t="str">
            <v>CT1</v>
          </cell>
          <cell r="E938" t="str">
            <v>COPPE</v>
          </cell>
          <cell r="G938" t="str">
            <v>A.4</v>
          </cell>
          <cell r="H938">
            <v>89.43</v>
          </cell>
          <cell r="I938" t="str">
            <v>Sim</v>
          </cell>
          <cell r="J938" t="str">
            <v>Sim</v>
          </cell>
          <cell r="K938" t="str">
            <v>Não</v>
          </cell>
          <cell r="L938" t="str">
            <v>Não</v>
          </cell>
        </row>
        <row r="939">
          <cell r="A939" t="str">
            <v>CT1</v>
          </cell>
          <cell r="E939" t="str">
            <v>COPPE</v>
          </cell>
          <cell r="G939" t="str">
            <v>A.1</v>
          </cell>
          <cell r="H939">
            <v>138.19999999999999</v>
          </cell>
          <cell r="I939" t="str">
            <v>Sim</v>
          </cell>
          <cell r="J939" t="str">
            <v>Sim</v>
          </cell>
          <cell r="K939" t="str">
            <v>Não</v>
          </cell>
          <cell r="L939" t="str">
            <v>Não</v>
          </cell>
        </row>
        <row r="940">
          <cell r="A940" t="str">
            <v>CT1</v>
          </cell>
          <cell r="G940" t="str">
            <v>A.6</v>
          </cell>
          <cell r="H940">
            <v>5.2</v>
          </cell>
          <cell r="I940" t="str">
            <v>Sim</v>
          </cell>
          <cell r="J940" t="str">
            <v>Sim</v>
          </cell>
          <cell r="K940" t="str">
            <v>Não</v>
          </cell>
          <cell r="L940" t="str">
            <v>Não</v>
          </cell>
        </row>
        <row r="941">
          <cell r="A941" t="str">
            <v>CT1</v>
          </cell>
          <cell r="E941" t="str">
            <v>COPPE</v>
          </cell>
          <cell r="G941" t="str">
            <v>A.1</v>
          </cell>
          <cell r="H941">
            <v>265.59000000000003</v>
          </cell>
          <cell r="I941" t="str">
            <v>Sim</v>
          </cell>
          <cell r="J941" t="str">
            <v>Sim</v>
          </cell>
          <cell r="K941" t="str">
            <v>Não</v>
          </cell>
          <cell r="L941" t="str">
            <v>Não</v>
          </cell>
        </row>
        <row r="942">
          <cell r="A942" t="str">
            <v>CT1</v>
          </cell>
          <cell r="G942" t="str">
            <v>A.6</v>
          </cell>
          <cell r="H942">
            <v>21.37</v>
          </cell>
          <cell r="I942" t="str">
            <v>Sim</v>
          </cell>
          <cell r="J942" t="str">
            <v>Sim</v>
          </cell>
          <cell r="K942" t="str">
            <v>Não</v>
          </cell>
          <cell r="L942" t="str">
            <v>Não</v>
          </cell>
        </row>
        <row r="943">
          <cell r="A943" t="str">
            <v>CT1</v>
          </cell>
          <cell r="E943" t="str">
            <v>ESCOLA DE QUÍMICA</v>
          </cell>
          <cell r="G943" t="str">
            <v>A.4</v>
          </cell>
          <cell r="H943">
            <v>706.18</v>
          </cell>
          <cell r="I943" t="str">
            <v>Sim</v>
          </cell>
          <cell r="J943" t="str">
            <v>Sim</v>
          </cell>
          <cell r="K943" t="str">
            <v>Não</v>
          </cell>
          <cell r="L943" t="str">
            <v>Não</v>
          </cell>
        </row>
        <row r="944">
          <cell r="A944" t="str">
            <v>CT1</v>
          </cell>
          <cell r="E944" t="str">
            <v>ESCOLA DE QUÍMICA</v>
          </cell>
          <cell r="G944" t="str">
            <v>A.4</v>
          </cell>
          <cell r="H944">
            <v>410.81</v>
          </cell>
          <cell r="I944" t="str">
            <v>Sim</v>
          </cell>
          <cell r="J944" t="str">
            <v>Sim</v>
          </cell>
          <cell r="K944" t="str">
            <v>Não</v>
          </cell>
          <cell r="L944" t="str">
            <v>Não</v>
          </cell>
        </row>
        <row r="945">
          <cell r="A945" t="str">
            <v>CT1</v>
          </cell>
          <cell r="E945" t="str">
            <v>COPPE</v>
          </cell>
          <cell r="G945" t="str">
            <v>A.1</v>
          </cell>
          <cell r="H945">
            <v>186.94</v>
          </cell>
          <cell r="I945" t="str">
            <v>Sim</v>
          </cell>
          <cell r="J945" t="str">
            <v>Sim</v>
          </cell>
          <cell r="K945" t="str">
            <v>Não</v>
          </cell>
          <cell r="L945" t="str">
            <v>Não</v>
          </cell>
        </row>
        <row r="946">
          <cell r="A946" t="str">
            <v>CT1</v>
          </cell>
          <cell r="E946" t="str">
            <v>COPPE</v>
          </cell>
          <cell r="G946" t="str">
            <v>A.1</v>
          </cell>
          <cell r="H946">
            <v>14.8</v>
          </cell>
          <cell r="I946" t="str">
            <v>Sim</v>
          </cell>
          <cell r="J946" t="str">
            <v>Sim</v>
          </cell>
          <cell r="K946" t="str">
            <v>Não</v>
          </cell>
          <cell r="L946" t="str">
            <v>Não</v>
          </cell>
        </row>
        <row r="947">
          <cell r="A947" t="str">
            <v>CT1</v>
          </cell>
          <cell r="E947" t="str">
            <v>COPPE</v>
          </cell>
          <cell r="G947" t="str">
            <v>A.1</v>
          </cell>
          <cell r="H947">
            <v>145.84</v>
          </cell>
          <cell r="I947" t="str">
            <v>Sim</v>
          </cell>
          <cell r="J947" t="str">
            <v>Sim</v>
          </cell>
          <cell r="K947" t="str">
            <v>Não</v>
          </cell>
          <cell r="L947" t="str">
            <v>Não</v>
          </cell>
        </row>
        <row r="948">
          <cell r="A948" t="str">
            <v>CT1</v>
          </cell>
          <cell r="E948" t="str">
            <v>COPPE</v>
          </cell>
          <cell r="G948" t="str">
            <v>A.1</v>
          </cell>
          <cell r="H948">
            <v>117.25</v>
          </cell>
          <cell r="I948" t="str">
            <v>Sim</v>
          </cell>
          <cell r="J948" t="str">
            <v>Sim</v>
          </cell>
          <cell r="K948" t="str">
            <v>Não</v>
          </cell>
          <cell r="L948" t="str">
            <v>Não</v>
          </cell>
        </row>
        <row r="949">
          <cell r="A949" t="str">
            <v>CT1</v>
          </cell>
          <cell r="E949" t="str">
            <v>COPPE</v>
          </cell>
          <cell r="G949" t="str">
            <v>A.1</v>
          </cell>
          <cell r="H949">
            <v>116.63</v>
          </cell>
          <cell r="I949" t="str">
            <v>Sim</v>
          </cell>
          <cell r="J949" t="str">
            <v>Sim</v>
          </cell>
          <cell r="K949" t="str">
            <v>Não</v>
          </cell>
          <cell r="L949" t="str">
            <v>Não</v>
          </cell>
        </row>
        <row r="950">
          <cell r="A950" t="str">
            <v>CT1</v>
          </cell>
          <cell r="E950" t="str">
            <v>ESCOLA DE QUÍMICA</v>
          </cell>
          <cell r="G950" t="str">
            <v>B.2</v>
          </cell>
          <cell r="H950">
            <v>195.14</v>
          </cell>
          <cell r="I950" t="str">
            <v>Sim</v>
          </cell>
          <cell r="J950" t="str">
            <v>Sim</v>
          </cell>
          <cell r="K950" t="str">
            <v>Não</v>
          </cell>
          <cell r="L950" t="str">
            <v>Não</v>
          </cell>
        </row>
        <row r="951">
          <cell r="A951" t="str">
            <v>CT1</v>
          </cell>
          <cell r="E951" t="str">
            <v>ESCOLA DE QUÍMICA</v>
          </cell>
          <cell r="G951" t="str">
            <v>A.4</v>
          </cell>
          <cell r="H951">
            <v>300.69999999999993</v>
          </cell>
          <cell r="I951" t="str">
            <v>Sim</v>
          </cell>
          <cell r="J951" t="str">
            <v>Sim</v>
          </cell>
          <cell r="K951" t="str">
            <v>Não</v>
          </cell>
          <cell r="L951" t="str">
            <v>Não</v>
          </cell>
        </row>
        <row r="952">
          <cell r="A952" t="str">
            <v>CT1</v>
          </cell>
          <cell r="E952" t="str">
            <v>COPPE</v>
          </cell>
          <cell r="G952" t="str">
            <v>A.4</v>
          </cell>
          <cell r="H952">
            <v>130.29000000000002</v>
          </cell>
          <cell r="I952" t="str">
            <v>Sim</v>
          </cell>
          <cell r="J952" t="str">
            <v>Sim</v>
          </cell>
          <cell r="K952" t="str">
            <v>Não</v>
          </cell>
          <cell r="L952" t="str">
            <v>Não</v>
          </cell>
        </row>
        <row r="953">
          <cell r="A953" t="str">
            <v>CT1</v>
          </cell>
          <cell r="E953" t="str">
            <v>COPPE</v>
          </cell>
          <cell r="G953" t="str">
            <v>A.1</v>
          </cell>
          <cell r="H953">
            <v>22.47</v>
          </cell>
          <cell r="I953" t="str">
            <v>Sim</v>
          </cell>
          <cell r="J953" t="str">
            <v>Sim</v>
          </cell>
          <cell r="K953" t="str">
            <v>Não</v>
          </cell>
          <cell r="L953" t="str">
            <v>Não</v>
          </cell>
        </row>
        <row r="954">
          <cell r="A954" t="str">
            <v>CT1</v>
          </cell>
          <cell r="E954" t="str">
            <v>COPPE</v>
          </cell>
          <cell r="G954" t="str">
            <v>A.1</v>
          </cell>
          <cell r="H954">
            <v>22.17</v>
          </cell>
          <cell r="I954" t="str">
            <v>Sim</v>
          </cell>
          <cell r="J954" t="str">
            <v>Sim</v>
          </cell>
          <cell r="K954" t="str">
            <v>Não</v>
          </cell>
          <cell r="L954" t="str">
            <v>Não</v>
          </cell>
        </row>
        <row r="955">
          <cell r="A955" t="str">
            <v>CT1</v>
          </cell>
          <cell r="E955" t="str">
            <v>DECANIA DO CT</v>
          </cell>
          <cell r="G955" t="str">
            <v>A.6</v>
          </cell>
          <cell r="H955">
            <v>22.94</v>
          </cell>
          <cell r="I955" t="str">
            <v>Sim</v>
          </cell>
          <cell r="J955" t="str">
            <v>Sim</v>
          </cell>
          <cell r="K955" t="str">
            <v>Não</v>
          </cell>
          <cell r="L955" t="str">
            <v>Não</v>
          </cell>
        </row>
        <row r="956">
          <cell r="A956" t="str">
            <v>CT1</v>
          </cell>
          <cell r="E956" t="str">
            <v>INSTITUTO DE MACROMOLÉCULAS</v>
          </cell>
          <cell r="G956" t="str">
            <v>A.1</v>
          </cell>
          <cell r="H956">
            <v>178.95999999999998</v>
          </cell>
          <cell r="I956" t="str">
            <v>Sim</v>
          </cell>
          <cell r="J956" t="str">
            <v>Sim</v>
          </cell>
          <cell r="K956" t="str">
            <v>Não</v>
          </cell>
          <cell r="L956" t="str">
            <v>Não</v>
          </cell>
        </row>
        <row r="957">
          <cell r="A957" t="str">
            <v>CT1</v>
          </cell>
          <cell r="E957" t="str">
            <v>INSTITUTO DE MACROMOLÉCULAS</v>
          </cell>
          <cell r="G957" t="str">
            <v>A.2</v>
          </cell>
          <cell r="H957">
            <v>446.85</v>
          </cell>
          <cell r="I957" t="str">
            <v>Sim</v>
          </cell>
          <cell r="J957" t="str">
            <v>Sim</v>
          </cell>
          <cell r="K957" t="str">
            <v>Não</v>
          </cell>
          <cell r="L957" t="str">
            <v>Não</v>
          </cell>
        </row>
        <row r="958">
          <cell r="A958" t="str">
            <v>CT1</v>
          </cell>
          <cell r="E958" t="str">
            <v>INSTITUTO DE MACROMOLÉCULAS</v>
          </cell>
          <cell r="G958" t="str">
            <v>A.4</v>
          </cell>
          <cell r="H958">
            <v>746.64</v>
          </cell>
          <cell r="I958" t="str">
            <v>Sim</v>
          </cell>
          <cell r="J958" t="str">
            <v>Sim</v>
          </cell>
          <cell r="K958" t="str">
            <v>Não</v>
          </cell>
          <cell r="L958" t="str">
            <v>Não</v>
          </cell>
        </row>
        <row r="959">
          <cell r="A959" t="str">
            <v>CT1</v>
          </cell>
          <cell r="G959" t="str">
            <v>A.6</v>
          </cell>
          <cell r="H959">
            <v>41</v>
          </cell>
          <cell r="I959" t="str">
            <v>Sim</v>
          </cell>
          <cell r="J959" t="str">
            <v>Sim</v>
          </cell>
          <cell r="K959" t="str">
            <v>Não</v>
          </cell>
          <cell r="L959" t="str">
            <v>Não</v>
          </cell>
        </row>
        <row r="960">
          <cell r="A960" t="str">
            <v>CT1</v>
          </cell>
          <cell r="E960" t="str">
            <v>INSTITUTO DE MACROMOLÉCULAS</v>
          </cell>
          <cell r="G960" t="str">
            <v>B.2</v>
          </cell>
          <cell r="H960">
            <v>378.21</v>
          </cell>
          <cell r="I960" t="str">
            <v>Sim</v>
          </cell>
          <cell r="J960" t="str">
            <v>Sim</v>
          </cell>
          <cell r="K960" t="str">
            <v>Não</v>
          </cell>
          <cell r="L960" t="str">
            <v>Não</v>
          </cell>
        </row>
        <row r="961">
          <cell r="A961" t="str">
            <v>CT1</v>
          </cell>
          <cell r="E961" t="str">
            <v>INSTITUTO DE MACROMOLÉCULAS</v>
          </cell>
          <cell r="G961" t="str">
            <v>A.5</v>
          </cell>
          <cell r="H961">
            <v>225.8</v>
          </cell>
          <cell r="I961" t="str">
            <v>Sim</v>
          </cell>
          <cell r="J961" t="str">
            <v>Sim</v>
          </cell>
          <cell r="K961" t="str">
            <v>Não</v>
          </cell>
          <cell r="L961" t="str">
            <v>Não</v>
          </cell>
        </row>
        <row r="962">
          <cell r="A962" t="str">
            <v>CT1</v>
          </cell>
          <cell r="E962" t="str">
            <v>INSTITUTO DE MACROMOLÉCULAS</v>
          </cell>
          <cell r="G962" t="str">
            <v>A.1</v>
          </cell>
          <cell r="H962">
            <v>647.61</v>
          </cell>
          <cell r="I962" t="str">
            <v>Sim</v>
          </cell>
          <cell r="J962" t="str">
            <v>Sim</v>
          </cell>
          <cell r="K962" t="str">
            <v>Não</v>
          </cell>
          <cell r="L962" t="str">
            <v>Não</v>
          </cell>
        </row>
        <row r="963">
          <cell r="A963" t="str">
            <v>CT1</v>
          </cell>
          <cell r="E963" t="str">
            <v>INSTITUTO DE MACROMOLÉCULAS</v>
          </cell>
          <cell r="G963" t="str">
            <v>A.2</v>
          </cell>
          <cell r="H963">
            <v>396.49</v>
          </cell>
          <cell r="I963" t="str">
            <v>Sim</v>
          </cell>
          <cell r="J963" t="str">
            <v>Sim</v>
          </cell>
          <cell r="K963" t="str">
            <v>Não</v>
          </cell>
          <cell r="L963" t="str">
            <v>Não</v>
          </cell>
        </row>
        <row r="964">
          <cell r="A964" t="str">
            <v>CT1</v>
          </cell>
          <cell r="E964" t="str">
            <v>INSTITUTO DE MACROMOLÉCULAS</v>
          </cell>
          <cell r="G964" t="str">
            <v>A.4</v>
          </cell>
          <cell r="H964">
            <v>212.06</v>
          </cell>
          <cell r="I964" t="str">
            <v>Sim</v>
          </cell>
          <cell r="J964" t="str">
            <v>Sim</v>
          </cell>
          <cell r="K964" t="str">
            <v>Não</v>
          </cell>
          <cell r="L964" t="str">
            <v>Não</v>
          </cell>
        </row>
        <row r="965">
          <cell r="A965" t="str">
            <v>CT1</v>
          </cell>
          <cell r="G965" t="str">
            <v>A.6</v>
          </cell>
          <cell r="H965">
            <v>38.799999999999997</v>
          </cell>
          <cell r="I965" t="str">
            <v>Sim</v>
          </cell>
          <cell r="J965" t="str">
            <v>Sim</v>
          </cell>
          <cell r="K965" t="str">
            <v>Não</v>
          </cell>
          <cell r="L965" t="str">
            <v>Não</v>
          </cell>
        </row>
        <row r="966">
          <cell r="A966" t="str">
            <v>CT1</v>
          </cell>
          <cell r="E966" t="str">
            <v>INSTITUTO DE MACROMOLÉCULAS</v>
          </cell>
          <cell r="G966" t="str">
            <v>A.1</v>
          </cell>
          <cell r="H966">
            <v>185.06</v>
          </cell>
          <cell r="I966" t="str">
            <v>Sim</v>
          </cell>
          <cell r="J966" t="str">
            <v>Sim</v>
          </cell>
          <cell r="K966" t="str">
            <v>Não</v>
          </cell>
          <cell r="L966" t="str">
            <v>Não</v>
          </cell>
        </row>
        <row r="967">
          <cell r="A967" t="str">
            <v>CT1</v>
          </cell>
          <cell r="E967" t="str">
            <v>DECANIA DO CT</v>
          </cell>
          <cell r="G967" t="str">
            <v>A.3</v>
          </cell>
          <cell r="H967">
            <v>23.05</v>
          </cell>
          <cell r="I967" t="str">
            <v>Sim</v>
          </cell>
          <cell r="J967" t="str">
            <v>Sim</v>
          </cell>
          <cell r="K967" t="str">
            <v>Não</v>
          </cell>
          <cell r="L967" t="str">
            <v>Não</v>
          </cell>
        </row>
        <row r="968">
          <cell r="A968" t="str">
            <v>CT1</v>
          </cell>
          <cell r="E968" t="str">
            <v>DECANIA DO CT</v>
          </cell>
          <cell r="G968" t="str">
            <v>A.6</v>
          </cell>
          <cell r="H968">
            <v>22.94</v>
          </cell>
          <cell r="I968" t="str">
            <v>Sim</v>
          </cell>
          <cell r="J968" t="str">
            <v>Sim</v>
          </cell>
          <cell r="K968" t="str">
            <v>Não</v>
          </cell>
          <cell r="L968" t="str">
            <v>Não</v>
          </cell>
        </row>
        <row r="969">
          <cell r="A969" t="str">
            <v>CT1</v>
          </cell>
          <cell r="E969" t="str">
            <v>COPPE</v>
          </cell>
          <cell r="G969" t="str">
            <v>A.1</v>
          </cell>
          <cell r="H969">
            <v>71.239999999999995</v>
          </cell>
          <cell r="I969" t="str">
            <v>Sim</v>
          </cell>
          <cell r="J969" t="str">
            <v>Sim</v>
          </cell>
          <cell r="K969" t="str">
            <v>Não</v>
          </cell>
          <cell r="L969" t="str">
            <v>Não</v>
          </cell>
        </row>
        <row r="970">
          <cell r="A970" t="str">
            <v>CT1</v>
          </cell>
          <cell r="E970" t="str">
            <v>ESCOLA DE QUÍMICA</v>
          </cell>
          <cell r="G970" t="str">
            <v>A.4</v>
          </cell>
          <cell r="H970">
            <v>527.79999999999995</v>
          </cell>
          <cell r="I970" t="str">
            <v>Sim</v>
          </cell>
          <cell r="J970" t="str">
            <v>Sim</v>
          </cell>
          <cell r="K970" t="str">
            <v>Não</v>
          </cell>
          <cell r="L970" t="str">
            <v>Não</v>
          </cell>
        </row>
        <row r="971">
          <cell r="A971" t="str">
            <v>CT1</v>
          </cell>
          <cell r="E971" t="str">
            <v>ESCOLA DE QUÍMICA</v>
          </cell>
          <cell r="G971" t="str">
            <v>A.4</v>
          </cell>
          <cell r="H971">
            <v>294.27</v>
          </cell>
          <cell r="I971" t="str">
            <v>Sim</v>
          </cell>
          <cell r="J971" t="str">
            <v>Sim</v>
          </cell>
          <cell r="K971" t="str">
            <v>Não</v>
          </cell>
          <cell r="L971" t="str">
            <v>Não</v>
          </cell>
        </row>
        <row r="972">
          <cell r="A972" t="str">
            <v>CT1</v>
          </cell>
          <cell r="E972" t="str">
            <v>ESCOLA DE QUÍMICA</v>
          </cell>
          <cell r="G972" t="str">
            <v>A.4</v>
          </cell>
          <cell r="H972">
            <v>289.33999999999997</v>
          </cell>
          <cell r="I972" t="str">
            <v>Sim</v>
          </cell>
          <cell r="J972" t="str">
            <v>Sim</v>
          </cell>
          <cell r="K972" t="str">
            <v>Não</v>
          </cell>
          <cell r="L972" t="str">
            <v>Não</v>
          </cell>
        </row>
        <row r="973">
          <cell r="A973" t="str">
            <v>CT1</v>
          </cell>
          <cell r="E973" t="str">
            <v>COPPE</v>
          </cell>
          <cell r="G973" t="str">
            <v>A.1</v>
          </cell>
          <cell r="H973">
            <v>144.42000000000002</v>
          </cell>
          <cell r="I973" t="str">
            <v>Sim</v>
          </cell>
          <cell r="J973" t="str">
            <v>Sim</v>
          </cell>
          <cell r="K973" t="str">
            <v>Não</v>
          </cell>
          <cell r="L973" t="str">
            <v>Não</v>
          </cell>
        </row>
        <row r="974">
          <cell r="A974" t="str">
            <v>CT1</v>
          </cell>
          <cell r="E974" t="str">
            <v>COPPE</v>
          </cell>
          <cell r="G974" t="str">
            <v>A.1</v>
          </cell>
          <cell r="H974">
            <v>27.68</v>
          </cell>
          <cell r="I974" t="str">
            <v>Sim</v>
          </cell>
          <cell r="J974" t="str">
            <v>Sim</v>
          </cell>
          <cell r="K974" t="str">
            <v>Não</v>
          </cell>
          <cell r="L974" t="str">
            <v>Não</v>
          </cell>
        </row>
        <row r="975">
          <cell r="A975" t="str">
            <v>CT1</v>
          </cell>
          <cell r="E975" t="str">
            <v>COPPE</v>
          </cell>
          <cell r="G975" t="str">
            <v>A.4</v>
          </cell>
          <cell r="H975">
            <v>318.72000000000003</v>
          </cell>
          <cell r="I975" t="str">
            <v>Sim</v>
          </cell>
          <cell r="J975" t="str">
            <v>Sim</v>
          </cell>
          <cell r="K975" t="str">
            <v>Não</v>
          </cell>
          <cell r="L975" t="str">
            <v>Não</v>
          </cell>
        </row>
        <row r="976">
          <cell r="A976" t="str">
            <v>CT1</v>
          </cell>
          <cell r="E976" t="str">
            <v>COPPE</v>
          </cell>
          <cell r="G976" t="str">
            <v>A.1</v>
          </cell>
          <cell r="H976">
            <v>90.04</v>
          </cell>
          <cell r="I976" t="str">
            <v>Sim</v>
          </cell>
          <cell r="J976" t="str">
            <v>Sim</v>
          </cell>
          <cell r="K976" t="str">
            <v>Não</v>
          </cell>
          <cell r="L976" t="str">
            <v>Não</v>
          </cell>
        </row>
        <row r="977">
          <cell r="A977" t="str">
            <v>CT1</v>
          </cell>
          <cell r="E977" t="str">
            <v>COPPE</v>
          </cell>
          <cell r="G977" t="str">
            <v>A.1</v>
          </cell>
          <cell r="H977">
            <v>68.77</v>
          </cell>
          <cell r="I977" t="str">
            <v>Sim</v>
          </cell>
          <cell r="J977" t="str">
            <v>Sim</v>
          </cell>
          <cell r="K977" t="str">
            <v>Não</v>
          </cell>
          <cell r="L977" t="str">
            <v>Não</v>
          </cell>
        </row>
        <row r="978">
          <cell r="A978" t="str">
            <v>CT1</v>
          </cell>
          <cell r="E978" t="str">
            <v>DECANIA DO CT</v>
          </cell>
          <cell r="G978" t="str">
            <v>A.5</v>
          </cell>
          <cell r="H978">
            <v>76.73</v>
          </cell>
          <cell r="I978" t="str">
            <v>Sim</v>
          </cell>
          <cell r="J978" t="str">
            <v>Sim</v>
          </cell>
          <cell r="K978" t="str">
            <v>Não</v>
          </cell>
          <cell r="L978" t="str">
            <v>Não</v>
          </cell>
        </row>
        <row r="979">
          <cell r="A979" t="str">
            <v>CT1</v>
          </cell>
          <cell r="E979" t="str">
            <v>COPPE</v>
          </cell>
          <cell r="G979" t="str">
            <v>A.1</v>
          </cell>
          <cell r="H979">
            <v>46.589999999999996</v>
          </cell>
          <cell r="I979" t="str">
            <v>Sim</v>
          </cell>
          <cell r="J979" t="str">
            <v>Sim</v>
          </cell>
          <cell r="K979" t="str">
            <v>Não</v>
          </cell>
          <cell r="L979" t="str">
            <v>Não</v>
          </cell>
        </row>
        <row r="980">
          <cell r="A980" t="str">
            <v>CT1</v>
          </cell>
          <cell r="E980" t="str">
            <v>COPPE</v>
          </cell>
          <cell r="G980" t="str">
            <v>A.1</v>
          </cell>
          <cell r="H980">
            <v>48.75</v>
          </cell>
          <cell r="I980" t="str">
            <v>Sim</v>
          </cell>
          <cell r="J980" t="str">
            <v>Sim</v>
          </cell>
          <cell r="K980" t="str">
            <v>Não</v>
          </cell>
          <cell r="L980" t="str">
            <v>Não</v>
          </cell>
        </row>
        <row r="981">
          <cell r="A981" t="str">
            <v>CT1</v>
          </cell>
          <cell r="E981" t="str">
            <v>COPPE</v>
          </cell>
          <cell r="G981" t="str">
            <v>A.1</v>
          </cell>
          <cell r="H981">
            <v>73.81</v>
          </cell>
          <cell r="I981" t="str">
            <v>Sim</v>
          </cell>
          <cell r="J981" t="str">
            <v>Sim</v>
          </cell>
          <cell r="K981" t="str">
            <v>Não</v>
          </cell>
          <cell r="L981" t="str">
            <v>Não</v>
          </cell>
        </row>
        <row r="982">
          <cell r="A982" t="str">
            <v>CT1</v>
          </cell>
          <cell r="E982" t="str">
            <v>COPPE</v>
          </cell>
          <cell r="G982" t="str">
            <v>A.1</v>
          </cell>
          <cell r="H982">
            <v>48.68</v>
          </cell>
          <cell r="I982" t="str">
            <v>Sim</v>
          </cell>
          <cell r="J982" t="str">
            <v>Sim</v>
          </cell>
          <cell r="K982" t="str">
            <v>Não</v>
          </cell>
          <cell r="L982" t="str">
            <v>Não</v>
          </cell>
        </row>
        <row r="983">
          <cell r="A983" t="str">
            <v>CT1</v>
          </cell>
          <cell r="E983" t="str">
            <v>COPPE</v>
          </cell>
          <cell r="G983" t="str">
            <v>A.1</v>
          </cell>
          <cell r="H983">
            <v>54.3</v>
          </cell>
          <cell r="I983" t="str">
            <v>Sim</v>
          </cell>
          <cell r="J983" t="str">
            <v>Sim</v>
          </cell>
          <cell r="K983" t="str">
            <v>Não</v>
          </cell>
          <cell r="L983" t="str">
            <v>Não</v>
          </cell>
        </row>
        <row r="984">
          <cell r="A984" t="str">
            <v>CT1</v>
          </cell>
          <cell r="E984" t="str">
            <v>COPPE</v>
          </cell>
          <cell r="G984" t="str">
            <v>A.1</v>
          </cell>
          <cell r="H984">
            <v>47.41</v>
          </cell>
          <cell r="I984" t="str">
            <v>Sim</v>
          </cell>
          <cell r="J984" t="str">
            <v>Sim</v>
          </cell>
          <cell r="K984" t="str">
            <v>Não</v>
          </cell>
          <cell r="L984" t="str">
            <v>Não</v>
          </cell>
        </row>
        <row r="985">
          <cell r="A985" t="str">
            <v>CT1</v>
          </cell>
          <cell r="E985" t="str">
            <v>ESCOLA DE QUÍMICA</v>
          </cell>
          <cell r="G985" t="str">
            <v>A.3</v>
          </cell>
          <cell r="H985">
            <v>209.1</v>
          </cell>
          <cell r="I985" t="str">
            <v>Sim</v>
          </cell>
          <cell r="J985" t="str">
            <v>Sim</v>
          </cell>
          <cell r="K985" t="str">
            <v>Não</v>
          </cell>
          <cell r="L985" t="str">
            <v>Não</v>
          </cell>
        </row>
        <row r="986">
          <cell r="A986" t="str">
            <v>CT1</v>
          </cell>
          <cell r="E986" t="str">
            <v>ESCOLA DE QUÍMICA</v>
          </cell>
          <cell r="G986" t="str">
            <v>A.4</v>
          </cell>
          <cell r="H986">
            <v>165.81</v>
          </cell>
          <cell r="I986" t="str">
            <v>Sim</v>
          </cell>
          <cell r="J986" t="str">
            <v>Sim</v>
          </cell>
          <cell r="K986" t="str">
            <v>Não</v>
          </cell>
          <cell r="L986" t="str">
            <v>Não</v>
          </cell>
        </row>
        <row r="987">
          <cell r="A987" t="str">
            <v>CT1</v>
          </cell>
          <cell r="E987" t="str">
            <v>ESCOLA DE QUÍMICA</v>
          </cell>
          <cell r="G987" t="str">
            <v>A.1</v>
          </cell>
          <cell r="H987">
            <v>183.36</v>
          </cell>
          <cell r="I987" t="str">
            <v>Sim</v>
          </cell>
          <cell r="J987" t="str">
            <v>Sim</v>
          </cell>
          <cell r="K987" t="str">
            <v>Não</v>
          </cell>
          <cell r="L987" t="str">
            <v>Não</v>
          </cell>
        </row>
        <row r="988">
          <cell r="A988" t="str">
            <v>CT1</v>
          </cell>
          <cell r="E988" t="str">
            <v>ESCOLA DE QUÍMICA</v>
          </cell>
          <cell r="G988" t="str">
            <v>A.4</v>
          </cell>
          <cell r="H988">
            <v>114.37</v>
          </cell>
          <cell r="I988" t="str">
            <v>Sim</v>
          </cell>
          <cell r="J988" t="str">
            <v>Sim</v>
          </cell>
          <cell r="K988" t="str">
            <v>Não</v>
          </cell>
          <cell r="L988" t="str">
            <v>Não</v>
          </cell>
        </row>
        <row r="989">
          <cell r="A989" t="str">
            <v>CT1</v>
          </cell>
          <cell r="E989" t="str">
            <v>ESCOLA DE QUÍMICA</v>
          </cell>
          <cell r="G989" t="str">
            <v>A.1</v>
          </cell>
          <cell r="H989">
            <v>175.09</v>
          </cell>
          <cell r="I989" t="str">
            <v>Sim</v>
          </cell>
          <cell r="J989" t="str">
            <v>Sim</v>
          </cell>
          <cell r="K989" t="str">
            <v>Não</v>
          </cell>
          <cell r="L989" t="str">
            <v>Não</v>
          </cell>
        </row>
        <row r="990">
          <cell r="A990" t="str">
            <v>CT1</v>
          </cell>
          <cell r="E990" t="str">
            <v>ESCOLA DE QUÍMICA</v>
          </cell>
          <cell r="G990" t="str">
            <v>A.4</v>
          </cell>
          <cell r="H990">
            <v>201.54</v>
          </cell>
          <cell r="I990" t="str">
            <v>Sim</v>
          </cell>
          <cell r="J990" t="str">
            <v>Sim</v>
          </cell>
          <cell r="K990" t="str">
            <v>Não</v>
          </cell>
          <cell r="L990" t="str">
            <v>Não</v>
          </cell>
        </row>
        <row r="991">
          <cell r="A991" t="str">
            <v>CT1</v>
          </cell>
          <cell r="E991" t="str">
            <v>ESCOLA DE QUÍMICA</v>
          </cell>
          <cell r="G991" t="str">
            <v>A.1</v>
          </cell>
          <cell r="H991">
            <v>70.69</v>
          </cell>
          <cell r="I991" t="str">
            <v>Sim</v>
          </cell>
          <cell r="J991" t="str">
            <v>Sim</v>
          </cell>
          <cell r="K991" t="str">
            <v>Não</v>
          </cell>
          <cell r="L991" t="str">
            <v>Não</v>
          </cell>
        </row>
        <row r="992">
          <cell r="A992" t="str">
            <v>CT1</v>
          </cell>
          <cell r="E992" t="str">
            <v>COPPE</v>
          </cell>
          <cell r="G992" t="str">
            <v>A.1</v>
          </cell>
          <cell r="H992">
            <v>47.29</v>
          </cell>
          <cell r="I992" t="str">
            <v>Sim</v>
          </cell>
          <cell r="J992" t="str">
            <v>Sim</v>
          </cell>
          <cell r="K992" t="str">
            <v>Não</v>
          </cell>
          <cell r="L992" t="str">
            <v>Não</v>
          </cell>
        </row>
        <row r="993">
          <cell r="A993" t="str">
            <v>CT1</v>
          </cell>
          <cell r="E993" t="str">
            <v>COPPE</v>
          </cell>
          <cell r="G993" t="str">
            <v>A.1</v>
          </cell>
          <cell r="H993">
            <v>97.26</v>
          </cell>
          <cell r="I993" t="str">
            <v>Sim</v>
          </cell>
          <cell r="J993" t="str">
            <v>Sim</v>
          </cell>
          <cell r="K993" t="str">
            <v>Não</v>
          </cell>
          <cell r="L993" t="str">
            <v>Não</v>
          </cell>
        </row>
        <row r="994">
          <cell r="A994" t="str">
            <v>CT1</v>
          </cell>
          <cell r="E994" t="str">
            <v>COPPE</v>
          </cell>
          <cell r="G994" t="str">
            <v>A.1</v>
          </cell>
          <cell r="H994">
            <v>46.97</v>
          </cell>
          <cell r="I994" t="str">
            <v>Sim</v>
          </cell>
          <cell r="J994" t="str">
            <v>Sim</v>
          </cell>
          <cell r="K994" t="str">
            <v>Não</v>
          </cell>
          <cell r="L994" t="str">
            <v>Não</v>
          </cell>
        </row>
        <row r="995">
          <cell r="A995" t="str">
            <v>CT1</v>
          </cell>
          <cell r="E995" t="str">
            <v>COPPE</v>
          </cell>
          <cell r="G995" t="str">
            <v>A.1</v>
          </cell>
          <cell r="H995">
            <v>125.28999999999998</v>
          </cell>
          <cell r="I995" t="str">
            <v>Sim</v>
          </cell>
          <cell r="J995" t="str">
            <v>Sim</v>
          </cell>
          <cell r="K995" t="str">
            <v>Não</v>
          </cell>
          <cell r="L995" t="str">
            <v>Não</v>
          </cell>
        </row>
        <row r="996">
          <cell r="A996" t="str">
            <v>CT1</v>
          </cell>
          <cell r="E996" t="str">
            <v>COPPE</v>
          </cell>
          <cell r="G996" t="str">
            <v>A.1</v>
          </cell>
          <cell r="H996">
            <v>46.9</v>
          </cell>
          <cell r="I996" t="str">
            <v>Sim</v>
          </cell>
          <cell r="J996" t="str">
            <v>Sim</v>
          </cell>
          <cell r="K996" t="str">
            <v>Não</v>
          </cell>
          <cell r="L996" t="str">
            <v>Não</v>
          </cell>
        </row>
        <row r="997">
          <cell r="A997" t="str">
            <v>CT1</v>
          </cell>
          <cell r="E997" t="str">
            <v>COPPE</v>
          </cell>
          <cell r="G997" t="str">
            <v>A.1</v>
          </cell>
          <cell r="H997">
            <v>72.75</v>
          </cell>
          <cell r="I997" t="str">
            <v>Sim</v>
          </cell>
          <cell r="J997" t="str">
            <v>Sim</v>
          </cell>
          <cell r="K997" t="str">
            <v>Não</v>
          </cell>
          <cell r="L997" t="str">
            <v>Não</v>
          </cell>
        </row>
        <row r="998">
          <cell r="A998" t="str">
            <v>CT1</v>
          </cell>
          <cell r="E998" t="str">
            <v>COPPE</v>
          </cell>
          <cell r="G998" t="str">
            <v>A.1</v>
          </cell>
          <cell r="H998">
            <v>66.3</v>
          </cell>
          <cell r="I998" t="str">
            <v>Sim</v>
          </cell>
          <cell r="J998" t="str">
            <v>Sim</v>
          </cell>
          <cell r="K998" t="str">
            <v>Não</v>
          </cell>
          <cell r="L998" t="str">
            <v>Não</v>
          </cell>
        </row>
        <row r="999">
          <cell r="A999" t="str">
            <v>CT1</v>
          </cell>
          <cell r="G999" t="str">
            <v>A.6</v>
          </cell>
          <cell r="H999">
            <v>21.3</v>
          </cell>
          <cell r="I999" t="str">
            <v>Sim</v>
          </cell>
          <cell r="J999" t="str">
            <v>Sim</v>
          </cell>
          <cell r="K999" t="str">
            <v>Não</v>
          </cell>
          <cell r="L999" t="str">
            <v>Não</v>
          </cell>
        </row>
        <row r="1000">
          <cell r="A1000" t="str">
            <v>CT1</v>
          </cell>
          <cell r="E1000" t="str">
            <v>ESCOLA DE QUÍMICA</v>
          </cell>
          <cell r="G1000" t="str">
            <v>A.4</v>
          </cell>
          <cell r="H1000">
            <v>441.04</v>
          </cell>
          <cell r="I1000" t="str">
            <v>Sim</v>
          </cell>
          <cell r="J1000" t="str">
            <v>Sim</v>
          </cell>
          <cell r="K1000" t="str">
            <v>Não</v>
          </cell>
          <cell r="L1000" t="str">
            <v>Não</v>
          </cell>
        </row>
        <row r="1001">
          <cell r="A1001" t="str">
            <v>CT1</v>
          </cell>
          <cell r="E1001" t="str">
            <v>ESCOLA DE QUÍMICA</v>
          </cell>
          <cell r="G1001" t="str">
            <v>A.1</v>
          </cell>
          <cell r="H1001">
            <v>296.24</v>
          </cell>
          <cell r="I1001" t="str">
            <v>Sim</v>
          </cell>
          <cell r="J1001" t="str">
            <v>Sim</v>
          </cell>
          <cell r="K1001" t="str">
            <v>Não</v>
          </cell>
          <cell r="L1001" t="str">
            <v>Não</v>
          </cell>
        </row>
        <row r="1002">
          <cell r="A1002" t="str">
            <v>CT1</v>
          </cell>
          <cell r="E1002" t="str">
            <v>COPPE</v>
          </cell>
          <cell r="G1002" t="str">
            <v>A.4</v>
          </cell>
          <cell r="H1002">
            <v>247.46999999999997</v>
          </cell>
          <cell r="I1002" t="str">
            <v>Sim</v>
          </cell>
          <cell r="J1002" t="str">
            <v>Sim</v>
          </cell>
          <cell r="K1002" t="str">
            <v>Não</v>
          </cell>
          <cell r="L1002" t="str">
            <v>Não</v>
          </cell>
        </row>
        <row r="1003">
          <cell r="A1003" t="str">
            <v>CT1</v>
          </cell>
          <cell r="E1003" t="str">
            <v>DECANIA DO CT</v>
          </cell>
          <cell r="G1003" t="str">
            <v>A.6</v>
          </cell>
          <cell r="H1003">
            <v>12.139999999999999</v>
          </cell>
          <cell r="I1003" t="str">
            <v>Sim</v>
          </cell>
          <cell r="J1003" t="str">
            <v>Sim</v>
          </cell>
          <cell r="K1003" t="str">
            <v>Não</v>
          </cell>
          <cell r="L1003" t="str">
            <v>Não</v>
          </cell>
        </row>
        <row r="1004">
          <cell r="A1004" t="str">
            <v>CT1</v>
          </cell>
          <cell r="E1004" t="str">
            <v>DECANIA DO CT</v>
          </cell>
          <cell r="G1004" t="str">
            <v>A.6</v>
          </cell>
          <cell r="H1004">
            <v>19.36</v>
          </cell>
          <cell r="I1004" t="str">
            <v>Sim</v>
          </cell>
          <cell r="J1004" t="str">
            <v>Sim</v>
          </cell>
          <cell r="K1004" t="str">
            <v>Não</v>
          </cell>
          <cell r="L1004" t="str">
            <v>Não</v>
          </cell>
        </row>
        <row r="1005">
          <cell r="A1005" t="str">
            <v>CT1</v>
          </cell>
          <cell r="E1005" t="str">
            <v>COPPE</v>
          </cell>
          <cell r="G1005" t="str">
            <v>A.1</v>
          </cell>
          <cell r="H1005">
            <v>72.460000000000008</v>
          </cell>
          <cell r="I1005" t="str">
            <v>Sim</v>
          </cell>
          <cell r="J1005" t="str">
            <v>Sim</v>
          </cell>
          <cell r="K1005" t="str">
            <v>Não</v>
          </cell>
          <cell r="L1005" t="str">
            <v>Não</v>
          </cell>
        </row>
        <row r="1006">
          <cell r="A1006" t="str">
            <v>CT1</v>
          </cell>
          <cell r="E1006" t="str">
            <v>COPPE</v>
          </cell>
          <cell r="G1006" t="str">
            <v>A.1</v>
          </cell>
          <cell r="H1006">
            <v>135.69</v>
          </cell>
          <cell r="I1006" t="str">
            <v>Sim</v>
          </cell>
          <cell r="J1006" t="str">
            <v>Sim</v>
          </cell>
          <cell r="K1006" t="str">
            <v>Não</v>
          </cell>
          <cell r="L1006" t="str">
            <v>Não</v>
          </cell>
        </row>
        <row r="1007">
          <cell r="A1007" t="str">
            <v>CT1</v>
          </cell>
          <cell r="E1007" t="str">
            <v>COPPE</v>
          </cell>
          <cell r="G1007" t="str">
            <v>A.1</v>
          </cell>
          <cell r="H1007">
            <v>22.560000000000002</v>
          </cell>
          <cell r="I1007" t="str">
            <v>Sim</v>
          </cell>
          <cell r="J1007" t="str">
            <v>Sim</v>
          </cell>
          <cell r="K1007" t="str">
            <v>Não</v>
          </cell>
          <cell r="L1007" t="str">
            <v>Não</v>
          </cell>
        </row>
        <row r="1008">
          <cell r="A1008" t="str">
            <v>CT1</v>
          </cell>
          <cell r="E1008" t="str">
            <v>COPPE</v>
          </cell>
          <cell r="G1008" t="str">
            <v>A.1</v>
          </cell>
          <cell r="H1008">
            <v>133.25</v>
          </cell>
          <cell r="I1008" t="str">
            <v>Sim</v>
          </cell>
          <cell r="J1008" t="str">
            <v>Sim</v>
          </cell>
          <cell r="K1008" t="str">
            <v>Não</v>
          </cell>
          <cell r="L1008" t="str">
            <v>Não</v>
          </cell>
        </row>
        <row r="1009">
          <cell r="A1009" t="str">
            <v>CT1</v>
          </cell>
          <cell r="E1009" t="str">
            <v>COPPE</v>
          </cell>
          <cell r="G1009" t="str">
            <v>A.1</v>
          </cell>
          <cell r="H1009">
            <v>97.559999999999988</v>
          </cell>
          <cell r="I1009" t="str">
            <v>Sim</v>
          </cell>
          <cell r="J1009" t="str">
            <v>Sim</v>
          </cell>
          <cell r="K1009" t="str">
            <v>Não</v>
          </cell>
          <cell r="L1009" t="str">
            <v>Não</v>
          </cell>
        </row>
        <row r="1010">
          <cell r="A1010" t="str">
            <v>CT1</v>
          </cell>
          <cell r="E1010" t="str">
            <v>COPPE</v>
          </cell>
          <cell r="G1010" t="str">
            <v>A.1</v>
          </cell>
          <cell r="H1010">
            <v>76.540000000000006</v>
          </cell>
          <cell r="I1010" t="str">
            <v>Sim</v>
          </cell>
          <cell r="J1010" t="str">
            <v>Sim</v>
          </cell>
          <cell r="K1010" t="str">
            <v>Não</v>
          </cell>
          <cell r="L1010" t="str">
            <v>Não</v>
          </cell>
        </row>
        <row r="1011">
          <cell r="A1011" t="str">
            <v>CT1</v>
          </cell>
          <cell r="E1011" t="str">
            <v>COPPE</v>
          </cell>
          <cell r="G1011" t="str">
            <v>A.1</v>
          </cell>
          <cell r="H1011">
            <v>63.14</v>
          </cell>
          <cell r="I1011" t="str">
            <v>Sim</v>
          </cell>
          <cell r="J1011" t="str">
            <v>Sim</v>
          </cell>
          <cell r="K1011" t="str">
            <v>Não</v>
          </cell>
          <cell r="L1011" t="str">
            <v>Não</v>
          </cell>
        </row>
        <row r="1012">
          <cell r="A1012" t="str">
            <v>CT1</v>
          </cell>
          <cell r="E1012" t="str">
            <v>COPPE</v>
          </cell>
          <cell r="G1012" t="str">
            <v>A.4</v>
          </cell>
          <cell r="H1012">
            <v>57.43</v>
          </cell>
          <cell r="I1012" t="str">
            <v>Sim</v>
          </cell>
          <cell r="J1012" t="str">
            <v>Sim</v>
          </cell>
          <cell r="K1012" t="str">
            <v>Não</v>
          </cell>
          <cell r="L1012" t="str">
            <v>Não</v>
          </cell>
        </row>
        <row r="1013">
          <cell r="A1013" t="str">
            <v>CT1</v>
          </cell>
          <cell r="E1013" t="str">
            <v>COPPE</v>
          </cell>
          <cell r="G1013" t="str">
            <v>A.3</v>
          </cell>
          <cell r="H1013">
            <v>7.38</v>
          </cell>
          <cell r="I1013" t="str">
            <v>Sim</v>
          </cell>
          <cell r="J1013" t="str">
            <v>Sim</v>
          </cell>
          <cell r="K1013" t="str">
            <v>Não</v>
          </cell>
          <cell r="L1013" t="str">
            <v>Não</v>
          </cell>
        </row>
        <row r="1014">
          <cell r="A1014" t="str">
            <v>CT1</v>
          </cell>
          <cell r="E1014" t="str">
            <v>COPPE</v>
          </cell>
          <cell r="G1014" t="str">
            <v>A.2</v>
          </cell>
          <cell r="H1014">
            <v>586.76</v>
          </cell>
          <cell r="I1014" t="str">
            <v>Sim</v>
          </cell>
          <cell r="J1014" t="str">
            <v>Sim</v>
          </cell>
          <cell r="K1014" t="str">
            <v>Não</v>
          </cell>
          <cell r="L1014" t="str">
            <v>Não</v>
          </cell>
        </row>
        <row r="1015">
          <cell r="A1015" t="str">
            <v>CT1</v>
          </cell>
          <cell r="E1015" t="str">
            <v>COPPE</v>
          </cell>
          <cell r="G1015" t="str">
            <v>A.1</v>
          </cell>
          <cell r="H1015">
            <v>242.62999999999997</v>
          </cell>
          <cell r="I1015" t="str">
            <v>Sim</v>
          </cell>
          <cell r="J1015" t="str">
            <v>Sim</v>
          </cell>
          <cell r="K1015" t="str">
            <v>Não</v>
          </cell>
          <cell r="L1015" t="str">
            <v>Não</v>
          </cell>
        </row>
        <row r="1016">
          <cell r="A1016" t="str">
            <v>CT1</v>
          </cell>
          <cell r="E1016" t="str">
            <v>COPPE</v>
          </cell>
          <cell r="G1016" t="str">
            <v>A.1</v>
          </cell>
          <cell r="H1016">
            <v>80.489999999999995</v>
          </cell>
          <cell r="I1016" t="str">
            <v>Sim</v>
          </cell>
          <cell r="J1016" t="str">
            <v>Sim</v>
          </cell>
          <cell r="K1016" t="str">
            <v>Não</v>
          </cell>
          <cell r="L1016" t="str">
            <v>Não</v>
          </cell>
        </row>
        <row r="1017">
          <cell r="A1017" t="str">
            <v>CT1</v>
          </cell>
          <cell r="E1017" t="str">
            <v>COPPE</v>
          </cell>
          <cell r="G1017" t="str">
            <v>A.4</v>
          </cell>
          <cell r="H1017">
            <v>225.75000000000003</v>
          </cell>
          <cell r="I1017" t="str">
            <v>Sim</v>
          </cell>
          <cell r="J1017" t="str">
            <v>Sim</v>
          </cell>
          <cell r="K1017" t="str">
            <v>Não</v>
          </cell>
          <cell r="L1017" t="str">
            <v>Não</v>
          </cell>
        </row>
        <row r="1018">
          <cell r="A1018" t="str">
            <v>CT1</v>
          </cell>
          <cell r="G1018" t="str">
            <v>A.6</v>
          </cell>
          <cell r="H1018">
            <v>4.03</v>
          </cell>
          <cell r="I1018" t="str">
            <v>Sim</v>
          </cell>
          <cell r="J1018" t="str">
            <v>Sim</v>
          </cell>
          <cell r="K1018" t="str">
            <v>Não</v>
          </cell>
          <cell r="L1018" t="str">
            <v>Não</v>
          </cell>
        </row>
        <row r="1019">
          <cell r="A1019" t="str">
            <v>CT1</v>
          </cell>
          <cell r="E1019" t="str">
            <v>COPPE</v>
          </cell>
          <cell r="G1019" t="str">
            <v>A.3</v>
          </cell>
          <cell r="H1019">
            <v>265.52</v>
          </cell>
          <cell r="I1019" t="str">
            <v>Sim</v>
          </cell>
          <cell r="J1019" t="str">
            <v>Sim</v>
          </cell>
          <cell r="K1019" t="str">
            <v>Não</v>
          </cell>
          <cell r="L1019" t="str">
            <v>Não</v>
          </cell>
        </row>
        <row r="1020">
          <cell r="A1020" t="str">
            <v>CT1</v>
          </cell>
          <cell r="G1020" t="str">
            <v>A.6</v>
          </cell>
          <cell r="H1020">
            <v>16.309999999999999</v>
          </cell>
          <cell r="I1020" t="str">
            <v>Sim</v>
          </cell>
          <cell r="J1020" t="str">
            <v>Sim</v>
          </cell>
          <cell r="K1020" t="str">
            <v>Não</v>
          </cell>
          <cell r="L1020" t="str">
            <v>Não</v>
          </cell>
        </row>
        <row r="1021">
          <cell r="A1021" t="str">
            <v>CT1</v>
          </cell>
          <cell r="E1021" t="str">
            <v>COPPE</v>
          </cell>
          <cell r="G1021" t="str">
            <v>A.4</v>
          </cell>
          <cell r="H1021">
            <v>191.91</v>
          </cell>
          <cell r="I1021" t="str">
            <v>Sim</v>
          </cell>
          <cell r="J1021" t="str">
            <v>Sim</v>
          </cell>
          <cell r="K1021" t="str">
            <v>Não</v>
          </cell>
          <cell r="L1021" t="str">
            <v>Não</v>
          </cell>
        </row>
        <row r="1022">
          <cell r="A1022" t="str">
            <v>CT1</v>
          </cell>
          <cell r="G1022" t="str">
            <v>A.6</v>
          </cell>
          <cell r="H1022">
            <v>18.98</v>
          </cell>
          <cell r="I1022" t="str">
            <v>Sim</v>
          </cell>
          <cell r="J1022" t="str">
            <v>Sim</v>
          </cell>
          <cell r="K1022" t="str">
            <v>Não</v>
          </cell>
          <cell r="L1022" t="str">
            <v>Não</v>
          </cell>
        </row>
        <row r="1023">
          <cell r="A1023" t="str">
            <v>CT1</v>
          </cell>
          <cell r="E1023" t="str">
            <v>COPPE</v>
          </cell>
          <cell r="G1023" t="str">
            <v>A.4</v>
          </cell>
          <cell r="H1023">
            <v>386.1</v>
          </cell>
          <cell r="I1023" t="str">
            <v>Sim</v>
          </cell>
          <cell r="J1023" t="str">
            <v>Sim</v>
          </cell>
          <cell r="K1023" t="str">
            <v>Não</v>
          </cell>
          <cell r="L1023" t="str">
            <v>Não</v>
          </cell>
        </row>
        <row r="1024">
          <cell r="A1024" t="str">
            <v>CT1</v>
          </cell>
          <cell r="E1024" t="str">
            <v>COPPE</v>
          </cell>
          <cell r="G1024" t="str">
            <v>A.1</v>
          </cell>
          <cell r="H1024">
            <v>477.93</v>
          </cell>
          <cell r="I1024" t="str">
            <v>Sim</v>
          </cell>
          <cell r="J1024" t="str">
            <v>Sim</v>
          </cell>
          <cell r="K1024" t="str">
            <v>Não</v>
          </cell>
          <cell r="L1024" t="str">
            <v>Não</v>
          </cell>
        </row>
        <row r="1025">
          <cell r="A1025" t="str">
            <v>CT1</v>
          </cell>
          <cell r="E1025" t="str">
            <v>DECANIA DO CT</v>
          </cell>
          <cell r="G1025" t="str">
            <v>A.1</v>
          </cell>
          <cell r="H1025">
            <v>30.25</v>
          </cell>
          <cell r="I1025" t="str">
            <v>Sim</v>
          </cell>
          <cell r="J1025" t="str">
            <v>Sim</v>
          </cell>
          <cell r="K1025" t="str">
            <v>Não</v>
          </cell>
          <cell r="L1025" t="str">
            <v>Não</v>
          </cell>
        </row>
        <row r="1026">
          <cell r="A1026" t="str">
            <v>CT1</v>
          </cell>
          <cell r="E1026" t="str">
            <v>DECANIA DO CT</v>
          </cell>
          <cell r="G1026" t="str">
            <v>A.1</v>
          </cell>
          <cell r="H1026">
            <v>301.67</v>
          </cell>
          <cell r="I1026" t="str">
            <v>Sim</v>
          </cell>
          <cell r="J1026" t="str">
            <v>Sim</v>
          </cell>
          <cell r="K1026" t="str">
            <v>Não</v>
          </cell>
          <cell r="L1026" t="str">
            <v>Não</v>
          </cell>
        </row>
        <row r="1027">
          <cell r="A1027" t="str">
            <v>CT1</v>
          </cell>
          <cell r="E1027" t="str">
            <v xml:space="preserve">INSTITUTO DE MATEMÁTICA - IM </v>
          </cell>
          <cell r="G1027" t="str">
            <v>A.4</v>
          </cell>
          <cell r="H1027">
            <v>74.39</v>
          </cell>
          <cell r="I1027" t="str">
            <v>Sim</v>
          </cell>
          <cell r="J1027" t="str">
            <v>Sim</v>
          </cell>
          <cell r="K1027" t="str">
            <v>Sim</v>
          </cell>
          <cell r="L1027" t="str">
            <v>Não</v>
          </cell>
        </row>
        <row r="1028">
          <cell r="A1028" t="str">
            <v>CT1</v>
          </cell>
          <cell r="E1028" t="str">
            <v>ESCOLA POLITÉCNICA</v>
          </cell>
          <cell r="G1028" t="str">
            <v>A.1</v>
          </cell>
          <cell r="H1028">
            <v>70.58</v>
          </cell>
          <cell r="I1028" t="str">
            <v>Sim</v>
          </cell>
          <cell r="J1028" t="str">
            <v>Sim</v>
          </cell>
          <cell r="K1028" t="str">
            <v>Não</v>
          </cell>
          <cell r="L1028" t="str">
            <v>Não</v>
          </cell>
        </row>
        <row r="1029">
          <cell r="A1029" t="str">
            <v>CT1</v>
          </cell>
          <cell r="E1029" t="str">
            <v>DECANIA DO CT</v>
          </cell>
          <cell r="G1029" t="str">
            <v>A.1</v>
          </cell>
          <cell r="H1029">
            <v>67.69</v>
          </cell>
          <cell r="I1029" t="str">
            <v>Sim</v>
          </cell>
          <cell r="J1029" t="str">
            <v>Sim</v>
          </cell>
          <cell r="K1029" t="str">
            <v>Não</v>
          </cell>
          <cell r="L1029" t="str">
            <v>Não</v>
          </cell>
        </row>
        <row r="1030">
          <cell r="A1030" t="str">
            <v>CT1</v>
          </cell>
          <cell r="E1030" t="str">
            <v xml:space="preserve">INSTITUTO DE MATEMÁTICA - IM </v>
          </cell>
          <cell r="G1030" t="str">
            <v>A.1</v>
          </cell>
          <cell r="H1030">
            <v>118.07000000000001</v>
          </cell>
          <cell r="I1030" t="str">
            <v>Sim</v>
          </cell>
          <cell r="J1030" t="str">
            <v>Sim</v>
          </cell>
          <cell r="K1030" t="str">
            <v>Sim</v>
          </cell>
          <cell r="L1030" t="str">
            <v>Não</v>
          </cell>
        </row>
        <row r="1031">
          <cell r="A1031" t="str">
            <v>CT1</v>
          </cell>
          <cell r="E1031" t="str">
            <v>DECANIA DO CT</v>
          </cell>
          <cell r="G1031" t="str">
            <v>A.6</v>
          </cell>
          <cell r="H1031">
            <v>68.429999999999993</v>
          </cell>
          <cell r="I1031" t="str">
            <v>Sim</v>
          </cell>
          <cell r="J1031" t="str">
            <v>Sim</v>
          </cell>
          <cell r="K1031" t="str">
            <v>Não</v>
          </cell>
          <cell r="L1031" t="str">
            <v>Não</v>
          </cell>
        </row>
        <row r="1032">
          <cell r="A1032" t="str">
            <v>CT1</v>
          </cell>
          <cell r="E1032" t="str">
            <v xml:space="preserve">INSTITUTO DE MATEMÁTICA - IM </v>
          </cell>
          <cell r="G1032" t="str">
            <v>A.4</v>
          </cell>
          <cell r="H1032">
            <v>42.69</v>
          </cell>
          <cell r="I1032" t="str">
            <v>Sim</v>
          </cell>
          <cell r="J1032" t="str">
            <v>Sim</v>
          </cell>
          <cell r="K1032" t="str">
            <v>Sim</v>
          </cell>
          <cell r="L1032" t="str">
            <v>Não</v>
          </cell>
        </row>
        <row r="1033">
          <cell r="A1033" t="str">
            <v>CT1</v>
          </cell>
          <cell r="E1033" t="str">
            <v xml:space="preserve">INSTITUTO DE MATEMÁTICA - IM </v>
          </cell>
          <cell r="G1033" t="str">
            <v>A.4</v>
          </cell>
          <cell r="H1033">
            <v>26.58</v>
          </cell>
          <cell r="I1033" t="str">
            <v>Sim</v>
          </cell>
          <cell r="J1033" t="str">
            <v>Sim</v>
          </cell>
          <cell r="K1033" t="str">
            <v>Sim</v>
          </cell>
          <cell r="L1033" t="str">
            <v>Não</v>
          </cell>
        </row>
        <row r="1034">
          <cell r="A1034" t="str">
            <v>CT1</v>
          </cell>
          <cell r="E1034" t="str">
            <v xml:space="preserve">INSTITUTO DE MATEMÁTICA - IM </v>
          </cell>
          <cell r="G1034" t="str">
            <v>A.4</v>
          </cell>
          <cell r="H1034">
            <v>121.83</v>
          </cell>
          <cell r="I1034" t="str">
            <v>Sim</v>
          </cell>
          <cell r="J1034" t="str">
            <v>Sim</v>
          </cell>
          <cell r="K1034" t="str">
            <v>Sim</v>
          </cell>
          <cell r="L1034" t="str">
            <v>Não</v>
          </cell>
        </row>
        <row r="1035">
          <cell r="A1035" t="str">
            <v>CT1</v>
          </cell>
          <cell r="E1035" t="str">
            <v xml:space="preserve">INSTITUTO DE MATEMÁTICA - IM </v>
          </cell>
          <cell r="G1035" t="str">
            <v>A.1</v>
          </cell>
          <cell r="H1035">
            <v>312.17</v>
          </cell>
          <cell r="I1035" t="str">
            <v>Sim</v>
          </cell>
          <cell r="J1035" t="str">
            <v>Sim</v>
          </cell>
          <cell r="K1035" t="str">
            <v>Sim</v>
          </cell>
          <cell r="L1035" t="str">
            <v>Não</v>
          </cell>
        </row>
        <row r="1036">
          <cell r="A1036" t="str">
            <v>CT1</v>
          </cell>
          <cell r="E1036" t="str">
            <v xml:space="preserve">INSTITUTO DE MATEMÁTICA - IM </v>
          </cell>
          <cell r="G1036" t="str">
            <v>A.5</v>
          </cell>
          <cell r="H1036">
            <v>19.670000000000002</v>
          </cell>
          <cell r="I1036" t="str">
            <v>Sim</v>
          </cell>
          <cell r="J1036" t="str">
            <v>Sim</v>
          </cell>
          <cell r="K1036" t="str">
            <v>Sim</v>
          </cell>
          <cell r="L1036" t="str">
            <v>Não</v>
          </cell>
        </row>
        <row r="1037">
          <cell r="A1037" t="str">
            <v>CT1</v>
          </cell>
          <cell r="E1037" t="str">
            <v>DECANIA DO CT</v>
          </cell>
          <cell r="G1037" t="str">
            <v>A.1</v>
          </cell>
          <cell r="H1037">
            <v>53.37</v>
          </cell>
          <cell r="I1037" t="str">
            <v>Sim</v>
          </cell>
          <cell r="J1037" t="str">
            <v>Sim</v>
          </cell>
          <cell r="K1037" t="str">
            <v>Não</v>
          </cell>
          <cell r="L1037" t="str">
            <v>Não</v>
          </cell>
        </row>
        <row r="1038">
          <cell r="A1038" t="str">
            <v>CT1</v>
          </cell>
          <cell r="E1038" t="str">
            <v>DECANIA DO CT</v>
          </cell>
          <cell r="G1038" t="str">
            <v>A.2</v>
          </cell>
          <cell r="H1038">
            <v>342.35</v>
          </cell>
          <cell r="I1038" t="str">
            <v>Sim</v>
          </cell>
          <cell r="J1038" t="str">
            <v>Sim</v>
          </cell>
          <cell r="K1038" t="str">
            <v>Não</v>
          </cell>
          <cell r="L1038" t="str">
            <v>Não</v>
          </cell>
        </row>
        <row r="1039">
          <cell r="A1039" t="str">
            <v>CT1</v>
          </cell>
          <cell r="E1039" t="str">
            <v>ESCOLA POLITÉCNICA</v>
          </cell>
          <cell r="G1039" t="str">
            <v>A.1</v>
          </cell>
          <cell r="H1039">
            <v>28.85</v>
          </cell>
          <cell r="I1039" t="str">
            <v>Sim</v>
          </cell>
          <cell r="J1039" t="str">
            <v>Sim</v>
          </cell>
          <cell r="K1039" t="str">
            <v>Não</v>
          </cell>
          <cell r="L1039" t="str">
            <v>Não</v>
          </cell>
        </row>
        <row r="1040">
          <cell r="A1040" t="str">
            <v>CT1</v>
          </cell>
          <cell r="E1040" t="str">
            <v>DECANIA DO CT</v>
          </cell>
          <cell r="G1040" t="str">
            <v>A.6</v>
          </cell>
          <cell r="H1040">
            <v>29.439999999999998</v>
          </cell>
          <cell r="I1040" t="str">
            <v>Sim</v>
          </cell>
          <cell r="J1040" t="str">
            <v>Sim</v>
          </cell>
          <cell r="K1040" t="str">
            <v>Não</v>
          </cell>
          <cell r="L1040" t="str">
            <v>Não</v>
          </cell>
        </row>
        <row r="1041">
          <cell r="A1041" t="str">
            <v>CT1</v>
          </cell>
          <cell r="E1041" t="str">
            <v>DECANIA DO CT</v>
          </cell>
          <cell r="G1041" t="str">
            <v>A.1</v>
          </cell>
          <cell r="H1041">
            <v>28.56</v>
          </cell>
          <cell r="I1041" t="str">
            <v>Sim</v>
          </cell>
          <cell r="J1041" t="str">
            <v>Sim</v>
          </cell>
          <cell r="K1041" t="str">
            <v>Não</v>
          </cell>
          <cell r="L1041" t="str">
            <v>Não</v>
          </cell>
        </row>
        <row r="1042">
          <cell r="A1042" t="str">
            <v>CT1</v>
          </cell>
          <cell r="E1042" t="str">
            <v>DECANIA DO CT</v>
          </cell>
          <cell r="G1042" t="str">
            <v>A.1</v>
          </cell>
          <cell r="H1042">
            <v>40.75</v>
          </cell>
          <cell r="I1042" t="str">
            <v>Sim</v>
          </cell>
          <cell r="J1042" t="str">
            <v>Sim</v>
          </cell>
          <cell r="K1042" t="str">
            <v>Não</v>
          </cell>
          <cell r="L1042" t="str">
            <v>Não</v>
          </cell>
        </row>
        <row r="1043">
          <cell r="A1043" t="str">
            <v>CT1</v>
          </cell>
          <cell r="E1043" t="str">
            <v>ESCOLA POLITÉCNICA</v>
          </cell>
          <cell r="G1043" t="str">
            <v>A.1</v>
          </cell>
          <cell r="H1043">
            <v>38.89</v>
          </cell>
          <cell r="I1043" t="str">
            <v>Sim</v>
          </cell>
          <cell r="J1043" t="str">
            <v>Sim</v>
          </cell>
          <cell r="K1043" t="str">
            <v>Não</v>
          </cell>
          <cell r="L1043" t="str">
            <v>Não</v>
          </cell>
        </row>
        <row r="1044">
          <cell r="A1044" t="str">
            <v>CT1</v>
          </cell>
          <cell r="E1044" t="str">
            <v>ESCOLA POLITÉCNICA</v>
          </cell>
          <cell r="G1044" t="str">
            <v>A.1</v>
          </cell>
          <cell r="H1044">
            <v>79.62</v>
          </cell>
          <cell r="I1044" t="str">
            <v>Sim</v>
          </cell>
          <cell r="J1044" t="str">
            <v>Sim</v>
          </cell>
          <cell r="K1044" t="str">
            <v>Não</v>
          </cell>
          <cell r="L1044" t="str">
            <v>Não</v>
          </cell>
        </row>
        <row r="1045">
          <cell r="A1045" t="str">
            <v>CT1</v>
          </cell>
          <cell r="E1045" t="str">
            <v>COPPE</v>
          </cell>
          <cell r="G1045" t="str">
            <v>A.2</v>
          </cell>
          <cell r="H1045">
            <v>637.82000000000005</v>
          </cell>
          <cell r="I1045" t="str">
            <v>Sim</v>
          </cell>
          <cell r="J1045" t="str">
            <v>Sim</v>
          </cell>
          <cell r="K1045" t="str">
            <v>Não</v>
          </cell>
          <cell r="L1045" t="str">
            <v>Não</v>
          </cell>
        </row>
        <row r="1046">
          <cell r="A1046" t="str">
            <v>CT1</v>
          </cell>
          <cell r="G1046" t="str">
            <v>A.6</v>
          </cell>
          <cell r="H1046">
            <v>39.799999999999997</v>
          </cell>
          <cell r="I1046" t="str">
            <v>Sim</v>
          </cell>
          <cell r="J1046" t="str">
            <v>Sim</v>
          </cell>
          <cell r="K1046" t="str">
            <v>Não</v>
          </cell>
          <cell r="L1046" t="str">
            <v>Não</v>
          </cell>
        </row>
        <row r="1047">
          <cell r="A1047" t="str">
            <v>CT1</v>
          </cell>
          <cell r="E1047" t="str">
            <v>COPPE</v>
          </cell>
          <cell r="G1047" t="str">
            <v>A.5</v>
          </cell>
          <cell r="H1047">
            <v>40.65</v>
          </cell>
          <cell r="I1047" t="str">
            <v>Sim</v>
          </cell>
          <cell r="J1047" t="str">
            <v>Sim</v>
          </cell>
          <cell r="K1047" t="str">
            <v>Não</v>
          </cell>
          <cell r="L1047" t="str">
            <v>Não</v>
          </cell>
        </row>
        <row r="1048">
          <cell r="A1048" t="str">
            <v>CT1</v>
          </cell>
          <cell r="E1048" t="str">
            <v>COPPE</v>
          </cell>
          <cell r="G1048" t="str">
            <v>A.2</v>
          </cell>
          <cell r="H1048">
            <v>38.6</v>
          </cell>
          <cell r="I1048" t="str">
            <v>Sim</v>
          </cell>
          <cell r="J1048" t="str">
            <v>Sim</v>
          </cell>
          <cell r="K1048" t="str">
            <v>Não</v>
          </cell>
          <cell r="L1048" t="str">
            <v>Não</v>
          </cell>
        </row>
        <row r="1049">
          <cell r="A1049" t="str">
            <v>CT1</v>
          </cell>
          <cell r="E1049" t="str">
            <v>COPPE</v>
          </cell>
          <cell r="G1049" t="str">
            <v>A.5</v>
          </cell>
          <cell r="H1049">
            <v>10.44</v>
          </cell>
          <cell r="I1049" t="str">
            <v>Sim</v>
          </cell>
          <cell r="J1049" t="str">
            <v>Sim</v>
          </cell>
          <cell r="K1049" t="str">
            <v>Não</v>
          </cell>
          <cell r="L1049" t="str">
            <v>Não</v>
          </cell>
        </row>
        <row r="1050">
          <cell r="A1050" t="str">
            <v>CT1</v>
          </cell>
          <cell r="E1050" t="str">
            <v>COPPE</v>
          </cell>
          <cell r="G1050" t="str">
            <v>A.1</v>
          </cell>
          <cell r="H1050">
            <v>68</v>
          </cell>
          <cell r="I1050" t="str">
            <v>Sim</v>
          </cell>
          <cell r="J1050" t="str">
            <v>Sim</v>
          </cell>
          <cell r="K1050" t="str">
            <v>Não</v>
          </cell>
          <cell r="L1050" t="str">
            <v>Não</v>
          </cell>
        </row>
        <row r="1051">
          <cell r="A1051" t="str">
            <v>CT1</v>
          </cell>
          <cell r="E1051" t="str">
            <v>COPPE</v>
          </cell>
          <cell r="G1051" t="str">
            <v>A.2</v>
          </cell>
          <cell r="H1051">
            <v>399.14</v>
          </cell>
          <cell r="I1051" t="str">
            <v>Sim</v>
          </cell>
          <cell r="J1051" t="str">
            <v>Sim</v>
          </cell>
          <cell r="K1051" t="str">
            <v>Não</v>
          </cell>
          <cell r="L1051" t="str">
            <v>Não</v>
          </cell>
        </row>
        <row r="1052">
          <cell r="A1052" t="str">
            <v>CT1</v>
          </cell>
          <cell r="E1052" t="str">
            <v>COPPE</v>
          </cell>
          <cell r="G1052" t="str">
            <v>A.3</v>
          </cell>
          <cell r="H1052">
            <v>602.16999999999996</v>
          </cell>
          <cell r="I1052" t="str">
            <v>Sim</v>
          </cell>
          <cell r="J1052" t="str">
            <v>Sim</v>
          </cell>
          <cell r="K1052" t="str">
            <v>Não</v>
          </cell>
          <cell r="L1052" t="str">
            <v>Não</v>
          </cell>
        </row>
        <row r="1053">
          <cell r="A1053" t="str">
            <v>CT1</v>
          </cell>
          <cell r="E1053" t="str">
            <v>COPPE</v>
          </cell>
          <cell r="G1053" t="str">
            <v>A.2</v>
          </cell>
          <cell r="H1053">
            <v>35.04</v>
          </cell>
          <cell r="I1053" t="str">
            <v>Sim</v>
          </cell>
          <cell r="J1053" t="str">
            <v>Sim</v>
          </cell>
          <cell r="K1053" t="str">
            <v>Não</v>
          </cell>
          <cell r="L1053" t="str">
            <v>Não</v>
          </cell>
        </row>
        <row r="1054">
          <cell r="A1054" t="str">
            <v>CT1</v>
          </cell>
          <cell r="E1054" t="str">
            <v>COPPE</v>
          </cell>
          <cell r="G1054" t="str">
            <v>A.2</v>
          </cell>
          <cell r="H1054">
            <v>35.04</v>
          </cell>
          <cell r="I1054" t="str">
            <v>Sim</v>
          </cell>
          <cell r="J1054" t="str">
            <v>Sim</v>
          </cell>
          <cell r="K1054" t="str">
            <v>Não</v>
          </cell>
          <cell r="L1054" t="str">
            <v>Não</v>
          </cell>
        </row>
        <row r="1055">
          <cell r="A1055" t="str">
            <v>CT1</v>
          </cell>
          <cell r="E1055" t="str">
            <v>COPPE</v>
          </cell>
          <cell r="G1055" t="str">
            <v>A.2</v>
          </cell>
          <cell r="H1055">
            <v>35.04</v>
          </cell>
          <cell r="I1055" t="str">
            <v>Sim</v>
          </cell>
          <cell r="J1055" t="str">
            <v>Sim</v>
          </cell>
          <cell r="K1055" t="str">
            <v>Não</v>
          </cell>
          <cell r="L1055" t="str">
            <v>Não</v>
          </cell>
        </row>
        <row r="1056">
          <cell r="A1056" t="str">
            <v>CT1</v>
          </cell>
          <cell r="E1056" t="str">
            <v>COPPE</v>
          </cell>
          <cell r="G1056" t="str">
            <v>A.3</v>
          </cell>
          <cell r="H1056">
            <v>237.03</v>
          </cell>
          <cell r="I1056" t="str">
            <v>Sim</v>
          </cell>
          <cell r="J1056" t="str">
            <v>Sim</v>
          </cell>
          <cell r="K1056" t="str">
            <v>Não</v>
          </cell>
          <cell r="L1056" t="str">
            <v>Não</v>
          </cell>
        </row>
        <row r="1057">
          <cell r="A1057" t="str">
            <v>CT1</v>
          </cell>
          <cell r="E1057" t="str">
            <v>COPPE</v>
          </cell>
          <cell r="G1057" t="str">
            <v>A.1</v>
          </cell>
          <cell r="H1057">
            <v>25.02</v>
          </cell>
          <cell r="I1057" t="str">
            <v>Sim</v>
          </cell>
          <cell r="J1057" t="str">
            <v>Sim</v>
          </cell>
          <cell r="K1057" t="str">
            <v>Não</v>
          </cell>
          <cell r="L1057" t="str">
            <v>Não</v>
          </cell>
        </row>
        <row r="1058">
          <cell r="A1058" t="str">
            <v>CT1</v>
          </cell>
          <cell r="E1058" t="str">
            <v>COPPE</v>
          </cell>
          <cell r="G1058" t="str">
            <v>A.4</v>
          </cell>
          <cell r="H1058">
            <v>146.46</v>
          </cell>
          <cell r="I1058" t="str">
            <v>Sim</v>
          </cell>
          <cell r="J1058" t="str">
            <v>Sim</v>
          </cell>
          <cell r="K1058" t="str">
            <v>Não</v>
          </cell>
          <cell r="L1058" t="str">
            <v>Não</v>
          </cell>
        </row>
        <row r="1059">
          <cell r="A1059" t="str">
            <v>CT1</v>
          </cell>
          <cell r="E1059" t="str">
            <v>COPPE</v>
          </cell>
          <cell r="G1059" t="str">
            <v>A.4</v>
          </cell>
          <cell r="H1059">
            <v>100.87</v>
          </cell>
          <cell r="I1059" t="str">
            <v>Sim</v>
          </cell>
          <cell r="J1059" t="str">
            <v>Sim</v>
          </cell>
          <cell r="K1059" t="str">
            <v>Não</v>
          </cell>
          <cell r="L1059" t="str">
            <v>Não</v>
          </cell>
        </row>
        <row r="1060">
          <cell r="A1060" t="str">
            <v>CT1</v>
          </cell>
          <cell r="E1060" t="str">
            <v>COPPE</v>
          </cell>
          <cell r="G1060" t="str">
            <v>A.4</v>
          </cell>
          <cell r="H1060">
            <v>215.27</v>
          </cell>
          <cell r="I1060" t="str">
            <v>Sim</v>
          </cell>
          <cell r="J1060" t="str">
            <v>Sim</v>
          </cell>
          <cell r="K1060" t="str">
            <v>Não</v>
          </cell>
          <cell r="L1060" t="str">
            <v>Não</v>
          </cell>
        </row>
        <row r="1061">
          <cell r="A1061" t="str">
            <v>CT1</v>
          </cell>
          <cell r="E1061" t="str">
            <v>COPPE</v>
          </cell>
          <cell r="G1061" t="str">
            <v>A.1</v>
          </cell>
          <cell r="H1061">
            <v>11.91</v>
          </cell>
          <cell r="I1061" t="str">
            <v>Sim</v>
          </cell>
          <cell r="J1061" t="str">
            <v>Sim</v>
          </cell>
          <cell r="K1061" t="str">
            <v>Não</v>
          </cell>
          <cell r="L1061" t="str">
            <v>Não</v>
          </cell>
        </row>
        <row r="1062">
          <cell r="A1062" t="str">
            <v>CT1</v>
          </cell>
          <cell r="E1062" t="str">
            <v>COPPE</v>
          </cell>
          <cell r="G1062" t="str">
            <v>A.2</v>
          </cell>
          <cell r="H1062">
            <v>183.02</v>
          </cell>
          <cell r="I1062" t="str">
            <v>Sim</v>
          </cell>
          <cell r="J1062" t="str">
            <v>Sim</v>
          </cell>
          <cell r="K1062" t="str">
            <v>Não</v>
          </cell>
          <cell r="L1062" t="str">
            <v>Não</v>
          </cell>
        </row>
        <row r="1063">
          <cell r="A1063" t="str">
            <v>CT1</v>
          </cell>
          <cell r="E1063" t="str">
            <v>COPPE</v>
          </cell>
          <cell r="G1063" t="str">
            <v>A.1</v>
          </cell>
          <cell r="H1063">
            <v>303.13</v>
          </cell>
          <cell r="I1063" t="str">
            <v>Sim</v>
          </cell>
          <cell r="J1063" t="str">
            <v>Sim</v>
          </cell>
          <cell r="K1063" t="str">
            <v>Não</v>
          </cell>
          <cell r="L1063" t="str">
            <v>Não</v>
          </cell>
        </row>
        <row r="1064">
          <cell r="A1064" t="str">
            <v>CT1</v>
          </cell>
          <cell r="E1064" t="str">
            <v>COPPE</v>
          </cell>
          <cell r="G1064" t="str">
            <v>A.1</v>
          </cell>
          <cell r="H1064">
            <v>695.44000000000017</v>
          </cell>
          <cell r="I1064" t="str">
            <v>Sim</v>
          </cell>
          <cell r="J1064" t="str">
            <v>Sim</v>
          </cell>
          <cell r="K1064" t="str">
            <v>Não</v>
          </cell>
          <cell r="L1064" t="str">
            <v>Não</v>
          </cell>
        </row>
        <row r="1065">
          <cell r="A1065" t="str">
            <v>CT1</v>
          </cell>
          <cell r="G1065" t="str">
            <v>A.6</v>
          </cell>
          <cell r="H1065">
            <v>29.82</v>
          </cell>
          <cell r="I1065" t="str">
            <v>Sim</v>
          </cell>
          <cell r="J1065" t="str">
            <v>Sim</v>
          </cell>
          <cell r="K1065" t="str">
            <v>Não</v>
          </cell>
          <cell r="L1065" t="str">
            <v>Não</v>
          </cell>
        </row>
        <row r="1066">
          <cell r="A1066" t="str">
            <v>CT1</v>
          </cell>
          <cell r="E1066" t="str">
            <v>COPPE</v>
          </cell>
          <cell r="G1066" t="str">
            <v>A.3</v>
          </cell>
          <cell r="H1066">
            <v>195.57</v>
          </cell>
          <cell r="I1066" t="str">
            <v>Sim</v>
          </cell>
          <cell r="J1066" t="str">
            <v>Sim</v>
          </cell>
          <cell r="K1066" t="str">
            <v>Não</v>
          </cell>
          <cell r="L1066" t="str">
            <v>Não</v>
          </cell>
        </row>
        <row r="1067">
          <cell r="A1067" t="str">
            <v>CT1</v>
          </cell>
          <cell r="E1067" t="str">
            <v>COPPE</v>
          </cell>
          <cell r="G1067" t="str">
            <v>A.1</v>
          </cell>
          <cell r="H1067">
            <v>155.78</v>
          </cell>
          <cell r="I1067" t="str">
            <v>Sim</v>
          </cell>
          <cell r="J1067" t="str">
            <v>Sim</v>
          </cell>
          <cell r="K1067" t="str">
            <v>Não</v>
          </cell>
          <cell r="L1067" t="str">
            <v>Não</v>
          </cell>
        </row>
        <row r="1068">
          <cell r="A1068" t="str">
            <v>CT1</v>
          </cell>
          <cell r="E1068" t="str">
            <v>COPPE</v>
          </cell>
          <cell r="G1068" t="str">
            <v>A.1</v>
          </cell>
          <cell r="H1068">
            <v>159.49</v>
          </cell>
          <cell r="I1068" t="str">
            <v>Sim</v>
          </cell>
          <cell r="J1068" t="str">
            <v>Sim</v>
          </cell>
          <cell r="K1068" t="str">
            <v>Não</v>
          </cell>
          <cell r="L1068" t="str">
            <v>Não</v>
          </cell>
        </row>
        <row r="1069">
          <cell r="A1069" t="str">
            <v>CT1</v>
          </cell>
          <cell r="E1069" t="str">
            <v>COPPE</v>
          </cell>
          <cell r="G1069" t="str">
            <v>A.1</v>
          </cell>
          <cell r="H1069">
            <v>46.62</v>
          </cell>
          <cell r="I1069" t="str">
            <v>Sim</v>
          </cell>
          <cell r="J1069" t="str">
            <v>Sim</v>
          </cell>
          <cell r="K1069" t="str">
            <v>Não</v>
          </cell>
          <cell r="L1069" t="str">
            <v>Não</v>
          </cell>
        </row>
        <row r="1070">
          <cell r="A1070" t="str">
            <v>CT1</v>
          </cell>
          <cell r="E1070" t="str">
            <v>COPPE</v>
          </cell>
          <cell r="G1070" t="str">
            <v>A.1</v>
          </cell>
          <cell r="H1070">
            <v>159.62</v>
          </cell>
          <cell r="I1070" t="str">
            <v>Sim</v>
          </cell>
          <cell r="J1070" t="str">
            <v>Sim</v>
          </cell>
          <cell r="K1070" t="str">
            <v>Não</v>
          </cell>
          <cell r="L1070" t="str">
            <v>Não</v>
          </cell>
        </row>
        <row r="1071">
          <cell r="A1071" t="str">
            <v>CT1</v>
          </cell>
          <cell r="E1071" t="str">
            <v>COPPE</v>
          </cell>
          <cell r="G1071" t="str">
            <v>A.1</v>
          </cell>
          <cell r="H1071">
            <v>207.82</v>
          </cell>
          <cell r="I1071" t="str">
            <v>Sim</v>
          </cell>
          <cell r="J1071" t="str">
            <v>Sim</v>
          </cell>
          <cell r="K1071" t="str">
            <v>Não</v>
          </cell>
          <cell r="L1071" t="str">
            <v>Não</v>
          </cell>
        </row>
        <row r="1072">
          <cell r="A1072" t="str">
            <v>CT1</v>
          </cell>
          <cell r="E1072" t="str">
            <v>COPPE</v>
          </cell>
          <cell r="G1072" t="str">
            <v>A.4</v>
          </cell>
          <cell r="H1072">
            <v>621.79</v>
          </cell>
          <cell r="I1072" t="str">
            <v>Sim</v>
          </cell>
          <cell r="J1072" t="str">
            <v>Sim</v>
          </cell>
          <cell r="K1072" t="str">
            <v>Não</v>
          </cell>
          <cell r="L1072" t="str">
            <v>Não</v>
          </cell>
        </row>
        <row r="1073">
          <cell r="A1073" t="str">
            <v>CT1</v>
          </cell>
          <cell r="E1073" t="str">
            <v>COPPE</v>
          </cell>
          <cell r="G1073" t="str">
            <v>A.4</v>
          </cell>
          <cell r="H1073">
            <v>178.62</v>
          </cell>
          <cell r="I1073" t="str">
            <v>Sim</v>
          </cell>
          <cell r="J1073" t="str">
            <v>Sim</v>
          </cell>
          <cell r="K1073" t="str">
            <v>Não</v>
          </cell>
          <cell r="L1073" t="str">
            <v>Não</v>
          </cell>
        </row>
        <row r="1074">
          <cell r="A1074" t="str">
            <v>CT1</v>
          </cell>
          <cell r="E1074" t="str">
            <v>COPPE</v>
          </cell>
          <cell r="G1074" t="str">
            <v>A.1</v>
          </cell>
          <cell r="H1074">
            <v>165.44</v>
          </cell>
          <cell r="I1074" t="str">
            <v>Sim</v>
          </cell>
          <cell r="J1074" t="str">
            <v>Sim</v>
          </cell>
          <cell r="K1074" t="str">
            <v>Não</v>
          </cell>
          <cell r="L1074" t="str">
            <v>Não</v>
          </cell>
        </row>
        <row r="1075">
          <cell r="A1075" t="str">
            <v>CT1</v>
          </cell>
          <cell r="E1075" t="str">
            <v>COPPE</v>
          </cell>
          <cell r="G1075" t="str">
            <v>A.1</v>
          </cell>
          <cell r="H1075">
            <v>197.67</v>
          </cell>
          <cell r="I1075" t="str">
            <v>Sim</v>
          </cell>
          <cell r="J1075" t="str">
            <v>Sim</v>
          </cell>
          <cell r="K1075" t="str">
            <v>Não</v>
          </cell>
          <cell r="L1075" t="str">
            <v>Não</v>
          </cell>
        </row>
        <row r="1076">
          <cell r="A1076" t="str">
            <v>CT1</v>
          </cell>
          <cell r="E1076" t="str">
            <v>COPPE</v>
          </cell>
          <cell r="G1076" t="str">
            <v>A.3</v>
          </cell>
          <cell r="H1076">
            <v>581.03</v>
          </cell>
          <cell r="I1076" t="str">
            <v>Sim</v>
          </cell>
          <cell r="J1076" t="str">
            <v>Sim</v>
          </cell>
          <cell r="K1076" t="str">
            <v>Não</v>
          </cell>
          <cell r="L1076" t="str">
            <v>Não</v>
          </cell>
        </row>
        <row r="1077">
          <cell r="A1077" t="str">
            <v>CT1</v>
          </cell>
          <cell r="E1077" t="str">
            <v>COPPE</v>
          </cell>
          <cell r="G1077" t="str">
            <v>A.1</v>
          </cell>
          <cell r="H1077">
            <v>200.79999999999998</v>
          </cell>
          <cell r="I1077" t="str">
            <v>Sim</v>
          </cell>
          <cell r="J1077" t="str">
            <v>Sim</v>
          </cell>
          <cell r="K1077" t="str">
            <v>Não</v>
          </cell>
          <cell r="L1077" t="str">
            <v>Não</v>
          </cell>
        </row>
        <row r="1078">
          <cell r="A1078" t="str">
            <v>CT1</v>
          </cell>
          <cell r="E1078" t="str">
            <v>COPPE</v>
          </cell>
          <cell r="G1078" t="str">
            <v>A.4</v>
          </cell>
          <cell r="H1078">
            <v>92.32</v>
          </cell>
          <cell r="I1078" t="str">
            <v>Sim</v>
          </cell>
          <cell r="J1078" t="str">
            <v>Sim</v>
          </cell>
          <cell r="K1078" t="str">
            <v>Não</v>
          </cell>
          <cell r="L1078" t="str">
            <v>Não</v>
          </cell>
        </row>
        <row r="1079">
          <cell r="A1079" t="str">
            <v>CT1</v>
          </cell>
          <cell r="E1079" t="str">
            <v>COPPE</v>
          </cell>
          <cell r="G1079" t="str">
            <v>A.3</v>
          </cell>
          <cell r="H1079">
            <v>109.72</v>
          </cell>
          <cell r="I1079" t="str">
            <v>Sim</v>
          </cell>
          <cell r="J1079" t="str">
            <v>Sim</v>
          </cell>
          <cell r="K1079" t="str">
            <v>Não</v>
          </cell>
          <cell r="L1079" t="str">
            <v>Não</v>
          </cell>
        </row>
        <row r="1080">
          <cell r="A1080" t="str">
            <v>CT1</v>
          </cell>
          <cell r="E1080" t="str">
            <v>COPPE</v>
          </cell>
          <cell r="G1080" t="str">
            <v>A.4</v>
          </cell>
          <cell r="H1080">
            <v>59.8</v>
          </cell>
          <cell r="I1080" t="str">
            <v>Sim</v>
          </cell>
          <cell r="J1080" t="str">
            <v>Sim</v>
          </cell>
          <cell r="K1080" t="str">
            <v>Não</v>
          </cell>
          <cell r="L1080" t="str">
            <v>Não</v>
          </cell>
        </row>
        <row r="1081">
          <cell r="A1081" t="str">
            <v>CT1</v>
          </cell>
          <cell r="E1081" t="str">
            <v>COPPE</v>
          </cell>
          <cell r="G1081" t="str">
            <v>A.4</v>
          </cell>
          <cell r="H1081">
            <v>234.33</v>
          </cell>
          <cell r="I1081" t="str">
            <v>Sim</v>
          </cell>
          <cell r="J1081" t="str">
            <v>Sim</v>
          </cell>
          <cell r="K1081" t="str">
            <v>Não</v>
          </cell>
          <cell r="L1081" t="str">
            <v>Não</v>
          </cell>
        </row>
        <row r="1082">
          <cell r="A1082" t="str">
            <v>CT1</v>
          </cell>
          <cell r="E1082" t="str">
            <v>COPPE</v>
          </cell>
          <cell r="G1082" t="str">
            <v>A.4</v>
          </cell>
          <cell r="H1082">
            <v>116.61000000000001</v>
          </cell>
          <cell r="I1082" t="str">
            <v>Sim</v>
          </cell>
          <cell r="J1082" t="str">
            <v>Sim</v>
          </cell>
          <cell r="K1082" t="str">
            <v>Não</v>
          </cell>
          <cell r="L1082" t="str">
            <v>Não</v>
          </cell>
        </row>
        <row r="1083">
          <cell r="A1083" t="str">
            <v>CT1</v>
          </cell>
          <cell r="E1083" t="str">
            <v>COPPE</v>
          </cell>
          <cell r="G1083" t="str">
            <v>A.4</v>
          </cell>
          <cell r="H1083">
            <v>605.67999999999995</v>
          </cell>
          <cell r="I1083" t="str">
            <v>Sim</v>
          </cell>
          <cell r="J1083" t="str">
            <v>Sim</v>
          </cell>
          <cell r="K1083" t="str">
            <v>Não</v>
          </cell>
          <cell r="L1083" t="str">
            <v>Não</v>
          </cell>
        </row>
        <row r="1084">
          <cell r="A1084" t="str">
            <v>CT1</v>
          </cell>
          <cell r="E1084" t="str">
            <v>COPPE</v>
          </cell>
          <cell r="G1084" t="str">
            <v>A.1</v>
          </cell>
          <cell r="H1084">
            <v>118.07000000000001</v>
          </cell>
          <cell r="I1084" t="str">
            <v>Sim</v>
          </cell>
          <cell r="J1084" t="str">
            <v>Sim</v>
          </cell>
          <cell r="K1084" t="str">
            <v>Não</v>
          </cell>
          <cell r="L1084" t="str">
            <v>Não</v>
          </cell>
        </row>
        <row r="1085">
          <cell r="A1085" t="str">
            <v>CT1</v>
          </cell>
          <cell r="E1085" t="str">
            <v>COPPE</v>
          </cell>
          <cell r="G1085" t="str">
            <v>A.1</v>
          </cell>
          <cell r="H1085">
            <v>141.88</v>
          </cell>
          <cell r="I1085" t="str">
            <v>Sim</v>
          </cell>
          <cell r="J1085" t="str">
            <v>Sim</v>
          </cell>
          <cell r="K1085" t="str">
            <v>Não</v>
          </cell>
          <cell r="L1085" t="str">
            <v>Não</v>
          </cell>
        </row>
        <row r="1086">
          <cell r="A1086" t="str">
            <v>CT1</v>
          </cell>
          <cell r="E1086" t="str">
            <v>COPPE</v>
          </cell>
          <cell r="G1086" t="str">
            <v>A.4</v>
          </cell>
          <cell r="H1086">
            <v>321.02</v>
          </cell>
          <cell r="I1086" t="str">
            <v>Sim</v>
          </cell>
          <cell r="J1086" t="str">
            <v>Sim</v>
          </cell>
          <cell r="K1086" t="str">
            <v>Não</v>
          </cell>
          <cell r="L1086" t="str">
            <v>Não</v>
          </cell>
        </row>
        <row r="1087">
          <cell r="A1087" t="str">
            <v>CT1</v>
          </cell>
          <cell r="E1087" t="str">
            <v>COPPE</v>
          </cell>
          <cell r="G1087" t="str">
            <v>A.2</v>
          </cell>
          <cell r="H1087">
            <v>90.35</v>
          </cell>
          <cell r="I1087" t="str">
            <v>Sim</v>
          </cell>
          <cell r="J1087" t="str">
            <v>Sim</v>
          </cell>
          <cell r="K1087" t="str">
            <v>Não</v>
          </cell>
          <cell r="L1087" t="str">
            <v>Não</v>
          </cell>
        </row>
        <row r="1088">
          <cell r="A1088" t="str">
            <v>CT1</v>
          </cell>
          <cell r="E1088" t="str">
            <v>INSTITUTO DE QUÍMICA – IQ BIOETANOL (P4)</v>
          </cell>
          <cell r="G1088" t="str">
            <v>A.1</v>
          </cell>
          <cell r="H1088">
            <v>147.94999999999999</v>
          </cell>
          <cell r="I1088" t="str">
            <v>Sim</v>
          </cell>
          <cell r="J1088" t="str">
            <v>Sim</v>
          </cell>
          <cell r="K1088" t="str">
            <v>Não</v>
          </cell>
          <cell r="L1088" t="str">
            <v>Não</v>
          </cell>
        </row>
        <row r="1089">
          <cell r="A1089" t="str">
            <v>CT1</v>
          </cell>
          <cell r="G1089" t="str">
            <v>A.6</v>
          </cell>
          <cell r="H1089">
            <v>19.78</v>
          </cell>
          <cell r="I1089" t="str">
            <v>Sim</v>
          </cell>
          <cell r="J1089" t="str">
            <v>Sim</v>
          </cell>
          <cell r="K1089" t="str">
            <v>Não</v>
          </cell>
          <cell r="L1089" t="str">
            <v>Não</v>
          </cell>
        </row>
        <row r="1090">
          <cell r="A1090" t="str">
            <v>CT1</v>
          </cell>
          <cell r="E1090" t="str">
            <v>INSTITUTO DE QUÍMICA – IQ BIOETANOL (P4)</v>
          </cell>
          <cell r="G1090" t="str">
            <v>A.4</v>
          </cell>
          <cell r="H1090">
            <v>60.65</v>
          </cell>
          <cell r="I1090" t="str">
            <v>Sim</v>
          </cell>
          <cell r="J1090" t="str">
            <v>Sim</v>
          </cell>
          <cell r="K1090" t="str">
            <v>Não</v>
          </cell>
          <cell r="L1090" t="str">
            <v>Não</v>
          </cell>
        </row>
        <row r="1091">
          <cell r="A1091" t="str">
            <v>CT1</v>
          </cell>
          <cell r="G1091" t="str">
            <v>A.6</v>
          </cell>
          <cell r="H1091">
            <v>10.61</v>
          </cell>
          <cell r="I1091" t="str">
            <v>Sim</v>
          </cell>
          <cell r="J1091" t="str">
            <v>Sim</v>
          </cell>
          <cell r="K1091" t="str">
            <v>Não</v>
          </cell>
          <cell r="L1091" t="str">
            <v>Não</v>
          </cell>
        </row>
        <row r="1092">
          <cell r="A1092" t="str">
            <v>CT1</v>
          </cell>
          <cell r="E1092" t="str">
            <v>INSTITUTO DE QUÍMICA – IQ BIOETANOL (P4)</v>
          </cell>
          <cell r="G1092" t="str">
            <v>A.1</v>
          </cell>
          <cell r="H1092">
            <v>66.180000000000007</v>
          </cell>
          <cell r="I1092" t="str">
            <v>Sim</v>
          </cell>
          <cell r="J1092" t="str">
            <v>Sim</v>
          </cell>
          <cell r="K1092" t="str">
            <v>Não</v>
          </cell>
          <cell r="L1092" t="str">
            <v>Não</v>
          </cell>
        </row>
        <row r="1093">
          <cell r="A1093" t="str">
            <v>CT1</v>
          </cell>
          <cell r="E1093" t="str">
            <v>INSTITUTO DE QUÍMICA – IQ BIOETANOL (P4)</v>
          </cell>
          <cell r="G1093" t="str">
            <v>A.4</v>
          </cell>
          <cell r="H1093">
            <v>141.72</v>
          </cell>
          <cell r="I1093" t="str">
            <v>Sim</v>
          </cell>
          <cell r="J1093" t="str">
            <v>Sim</v>
          </cell>
          <cell r="K1093" t="str">
            <v>Não</v>
          </cell>
          <cell r="L1093" t="str">
            <v>Não</v>
          </cell>
        </row>
        <row r="1094">
          <cell r="A1094" t="str">
            <v>CT1</v>
          </cell>
          <cell r="G1094" t="str">
            <v>A.6</v>
          </cell>
          <cell r="H1094">
            <v>10.61</v>
          </cell>
          <cell r="I1094" t="str">
            <v>Sim</v>
          </cell>
          <cell r="J1094" t="str">
            <v>Sim</v>
          </cell>
          <cell r="K1094" t="str">
            <v>Não</v>
          </cell>
          <cell r="L1094" t="str">
            <v>Não</v>
          </cell>
        </row>
        <row r="1095">
          <cell r="A1095" t="str">
            <v>CT1</v>
          </cell>
          <cell r="E1095" t="str">
            <v>COPPE</v>
          </cell>
          <cell r="G1095" t="str">
            <v>A.3</v>
          </cell>
          <cell r="H1095">
            <v>542.56999999999994</v>
          </cell>
          <cell r="I1095" t="str">
            <v>Sim</v>
          </cell>
          <cell r="J1095" t="str">
            <v>Sim</v>
          </cell>
          <cell r="K1095" t="str">
            <v>Não</v>
          </cell>
          <cell r="L1095" t="str">
            <v>Não</v>
          </cell>
        </row>
        <row r="1096">
          <cell r="A1096" t="str">
            <v>CT1</v>
          </cell>
          <cell r="E1096" t="str">
            <v>COPPE</v>
          </cell>
          <cell r="G1096" t="str">
            <v>A.1</v>
          </cell>
          <cell r="H1096">
            <v>84.34</v>
          </cell>
          <cell r="I1096" t="str">
            <v>Sim</v>
          </cell>
          <cell r="J1096" t="str">
            <v>Sim</v>
          </cell>
          <cell r="K1096" t="str">
            <v>Não</v>
          </cell>
          <cell r="L1096" t="str">
            <v>Não</v>
          </cell>
        </row>
        <row r="1097">
          <cell r="A1097" t="str">
            <v>CT1</v>
          </cell>
          <cell r="E1097" t="str">
            <v>COPPE</v>
          </cell>
          <cell r="G1097" t="str">
            <v>A.4</v>
          </cell>
          <cell r="H1097">
            <v>70.64</v>
          </cell>
          <cell r="I1097" t="str">
            <v>Sim</v>
          </cell>
          <cell r="J1097" t="str">
            <v>Sim</v>
          </cell>
          <cell r="K1097" t="str">
            <v>Não</v>
          </cell>
          <cell r="L1097" t="str">
            <v>Não</v>
          </cell>
        </row>
        <row r="1098">
          <cell r="A1098" t="str">
            <v>CT1</v>
          </cell>
          <cell r="E1098" t="str">
            <v>COPPE</v>
          </cell>
          <cell r="G1098" t="str">
            <v>A.4</v>
          </cell>
          <cell r="H1098">
            <v>73.08</v>
          </cell>
          <cell r="I1098" t="str">
            <v>Sim</v>
          </cell>
          <cell r="J1098" t="str">
            <v>Sim</v>
          </cell>
          <cell r="K1098" t="str">
            <v>Não</v>
          </cell>
          <cell r="L1098" t="str">
            <v>Não</v>
          </cell>
        </row>
        <row r="1099">
          <cell r="A1099" t="str">
            <v>CT1</v>
          </cell>
          <cell r="E1099" t="str">
            <v>COPPE</v>
          </cell>
          <cell r="G1099" t="str">
            <v>A.1</v>
          </cell>
          <cell r="H1099">
            <v>123.85000000000001</v>
          </cell>
          <cell r="I1099" t="str">
            <v>Sim</v>
          </cell>
          <cell r="J1099" t="str">
            <v>Sim</v>
          </cell>
          <cell r="K1099" t="str">
            <v>Não</v>
          </cell>
          <cell r="L1099" t="str">
            <v>Não</v>
          </cell>
        </row>
        <row r="1100">
          <cell r="A1100" t="str">
            <v>CT1</v>
          </cell>
          <cell r="E1100" t="str">
            <v>COPPE</v>
          </cell>
          <cell r="G1100" t="str">
            <v>A.1</v>
          </cell>
          <cell r="H1100">
            <v>137.13</v>
          </cell>
          <cell r="I1100" t="str">
            <v>Sim</v>
          </cell>
          <cell r="J1100" t="str">
            <v>Sim</v>
          </cell>
          <cell r="K1100" t="str">
            <v>Não</v>
          </cell>
          <cell r="L1100" t="str">
            <v>Não</v>
          </cell>
        </row>
        <row r="1101">
          <cell r="A1101" t="str">
            <v>CT1</v>
          </cell>
          <cell r="E1101" t="str">
            <v>COPPE</v>
          </cell>
          <cell r="G1101" t="str">
            <v>A.4</v>
          </cell>
          <cell r="H1101">
            <v>23.9</v>
          </cell>
          <cell r="I1101" t="str">
            <v>Sim</v>
          </cell>
          <cell r="J1101" t="str">
            <v>Sim</v>
          </cell>
          <cell r="K1101" t="str">
            <v>Não</v>
          </cell>
          <cell r="L1101" t="str">
            <v>Não</v>
          </cell>
        </row>
        <row r="1102">
          <cell r="A1102" t="str">
            <v>CT1</v>
          </cell>
          <cell r="E1102" t="str">
            <v>COPPE</v>
          </cell>
          <cell r="G1102" t="str">
            <v>A.2</v>
          </cell>
          <cell r="H1102">
            <v>178.87</v>
          </cell>
          <cell r="I1102" t="str">
            <v>Sim</v>
          </cell>
          <cell r="J1102" t="str">
            <v>Sim</v>
          </cell>
          <cell r="K1102" t="str">
            <v>Não</v>
          </cell>
          <cell r="L1102" t="str">
            <v>Não</v>
          </cell>
        </row>
        <row r="1103">
          <cell r="A1103" t="str">
            <v>CT1</v>
          </cell>
          <cell r="G1103" t="str">
            <v>A.6</v>
          </cell>
          <cell r="H1103">
            <v>19.72</v>
          </cell>
          <cell r="I1103" t="str">
            <v>Sim</v>
          </cell>
          <cell r="J1103" t="str">
            <v>Sim</v>
          </cell>
          <cell r="K1103" t="str">
            <v>Não</v>
          </cell>
          <cell r="L1103" t="str">
            <v>Não</v>
          </cell>
        </row>
        <row r="1104">
          <cell r="A1104" t="str">
            <v>CT1</v>
          </cell>
          <cell r="E1104" t="str">
            <v>COPPE</v>
          </cell>
          <cell r="G1104" t="str">
            <v>A.4</v>
          </cell>
          <cell r="H1104">
            <v>101.21</v>
          </cell>
          <cell r="I1104" t="str">
            <v>Sim</v>
          </cell>
          <cell r="J1104" t="str">
            <v>Sim</v>
          </cell>
          <cell r="K1104" t="str">
            <v>Não</v>
          </cell>
          <cell r="L1104" t="str">
            <v>Não</v>
          </cell>
        </row>
        <row r="1105">
          <cell r="A1105" t="str">
            <v>CT1</v>
          </cell>
          <cell r="E1105" t="str">
            <v>COPPE</v>
          </cell>
          <cell r="G1105" t="str">
            <v>A.1</v>
          </cell>
          <cell r="H1105">
            <v>147.54</v>
          </cell>
          <cell r="I1105" t="str">
            <v>Sim</v>
          </cell>
          <cell r="J1105" t="str">
            <v>Sim</v>
          </cell>
          <cell r="K1105" t="str">
            <v>Não</v>
          </cell>
          <cell r="L1105" t="str">
            <v>Não</v>
          </cell>
        </row>
        <row r="1106">
          <cell r="A1106" t="str">
            <v>CT1</v>
          </cell>
          <cell r="E1106" t="str">
            <v>COPPE</v>
          </cell>
          <cell r="G1106" t="str">
            <v>A.5</v>
          </cell>
          <cell r="H1106">
            <v>208.89000000000001</v>
          </cell>
          <cell r="I1106" t="str">
            <v>Sim</v>
          </cell>
          <cell r="J1106" t="str">
            <v>Sim</v>
          </cell>
          <cell r="K1106" t="str">
            <v>Não</v>
          </cell>
          <cell r="L1106" t="str">
            <v>Não</v>
          </cell>
        </row>
        <row r="1107">
          <cell r="A1107" t="str">
            <v>CT1</v>
          </cell>
          <cell r="E1107" t="str">
            <v>COPPE</v>
          </cell>
          <cell r="G1107" t="str">
            <v>A.1</v>
          </cell>
          <cell r="H1107">
            <v>52.11</v>
          </cell>
          <cell r="I1107" t="str">
            <v>Sim</v>
          </cell>
          <cell r="J1107" t="str">
            <v>Sim</v>
          </cell>
          <cell r="K1107" t="str">
            <v>Não</v>
          </cell>
          <cell r="L1107" t="str">
            <v>Não</v>
          </cell>
        </row>
        <row r="1108">
          <cell r="A1108" t="str">
            <v>CT1</v>
          </cell>
          <cell r="E1108" t="str">
            <v>COPPE</v>
          </cell>
          <cell r="G1108" t="str">
            <v>A.1</v>
          </cell>
          <cell r="H1108">
            <v>75.52</v>
          </cell>
          <cell r="I1108" t="str">
            <v>Sim</v>
          </cell>
          <cell r="J1108" t="str">
            <v>Sim</v>
          </cell>
          <cell r="K1108" t="str">
            <v>Não</v>
          </cell>
          <cell r="L1108" t="str">
            <v>Não</v>
          </cell>
        </row>
        <row r="1109">
          <cell r="A1109" t="str">
            <v>CT1</v>
          </cell>
          <cell r="E1109" t="str">
            <v>COPPE</v>
          </cell>
          <cell r="G1109" t="str">
            <v>A.1</v>
          </cell>
          <cell r="H1109">
            <v>74.819999999999993</v>
          </cell>
          <cell r="I1109" t="str">
            <v>Sim</v>
          </cell>
          <cell r="J1109" t="str">
            <v>Sim</v>
          </cell>
          <cell r="K1109" t="str">
            <v>Não</v>
          </cell>
          <cell r="L1109" t="str">
            <v>Não</v>
          </cell>
        </row>
        <row r="1110">
          <cell r="A1110" t="str">
            <v>CT1</v>
          </cell>
          <cell r="E1110" t="str">
            <v>COPPE</v>
          </cell>
          <cell r="G1110" t="str">
            <v>A.1</v>
          </cell>
          <cell r="H1110">
            <v>31.5</v>
          </cell>
          <cell r="I1110" t="str">
            <v>Sim</v>
          </cell>
          <cell r="J1110" t="str">
            <v>Sim</v>
          </cell>
          <cell r="K1110" t="str">
            <v>Não</v>
          </cell>
          <cell r="L1110" t="str">
            <v>Não</v>
          </cell>
        </row>
        <row r="1111">
          <cell r="A1111" t="str">
            <v>CT1</v>
          </cell>
          <cell r="E1111" t="str">
            <v>COPPE</v>
          </cell>
          <cell r="G1111" t="str">
            <v>A.1</v>
          </cell>
          <cell r="H1111">
            <v>45.81</v>
          </cell>
          <cell r="I1111" t="str">
            <v>Sim</v>
          </cell>
          <cell r="J1111" t="str">
            <v>Sim</v>
          </cell>
          <cell r="K1111" t="str">
            <v>Não</v>
          </cell>
          <cell r="L1111" t="str">
            <v>Não</v>
          </cell>
        </row>
        <row r="1112">
          <cell r="A1112" t="str">
            <v>CT1</v>
          </cell>
          <cell r="E1112" t="str">
            <v>COPPE</v>
          </cell>
          <cell r="G1112" t="str">
            <v>A.1</v>
          </cell>
          <cell r="H1112">
            <v>243.82000000000002</v>
          </cell>
          <cell r="I1112" t="str">
            <v>Sim</v>
          </cell>
          <cell r="J1112" t="str">
            <v>Sim</v>
          </cell>
          <cell r="K1112" t="str">
            <v>Não</v>
          </cell>
          <cell r="L1112" t="str">
            <v>Não</v>
          </cell>
        </row>
        <row r="1113">
          <cell r="A1113" t="str">
            <v>CT1</v>
          </cell>
          <cell r="E1113" t="str">
            <v>COPPE</v>
          </cell>
          <cell r="G1113" t="str">
            <v>A.5</v>
          </cell>
          <cell r="H1113">
            <v>420.72999999999996</v>
          </cell>
          <cell r="I1113" t="str">
            <v>Sim</v>
          </cell>
          <cell r="J1113" t="str">
            <v>Sim</v>
          </cell>
          <cell r="K1113" t="str">
            <v>Não</v>
          </cell>
          <cell r="L1113" t="str">
            <v>Não</v>
          </cell>
        </row>
        <row r="1114">
          <cell r="A1114" t="str">
            <v>CT1</v>
          </cell>
          <cell r="E1114" t="str">
            <v>COPPE</v>
          </cell>
          <cell r="G1114" t="str">
            <v>A.5</v>
          </cell>
          <cell r="H1114">
            <v>196.66</v>
          </cell>
          <cell r="I1114" t="str">
            <v>Sim</v>
          </cell>
          <cell r="J1114" t="str">
            <v>Sim</v>
          </cell>
          <cell r="K1114" t="str">
            <v>Não</v>
          </cell>
          <cell r="L1114" t="str">
            <v>Não</v>
          </cell>
        </row>
        <row r="1115">
          <cell r="A1115" t="str">
            <v>CT1</v>
          </cell>
          <cell r="E1115" t="str">
            <v>COPPE</v>
          </cell>
          <cell r="G1115" t="str">
            <v>A.5</v>
          </cell>
          <cell r="H1115">
            <v>54.26</v>
          </cell>
          <cell r="I1115" t="str">
            <v>Sim</v>
          </cell>
          <cell r="J1115" t="str">
            <v>Sim</v>
          </cell>
          <cell r="K1115" t="str">
            <v>Não</v>
          </cell>
          <cell r="L1115" t="str">
            <v>Não</v>
          </cell>
        </row>
        <row r="1116">
          <cell r="A1116" t="str">
            <v>CT1</v>
          </cell>
          <cell r="E1116" t="str">
            <v>COPPE</v>
          </cell>
          <cell r="G1116" t="str">
            <v>A.3</v>
          </cell>
          <cell r="H1116">
            <v>368.53</v>
          </cell>
          <cell r="I1116" t="str">
            <v>Sim</v>
          </cell>
          <cell r="J1116" t="str">
            <v>Sim</v>
          </cell>
          <cell r="K1116" t="str">
            <v>Não</v>
          </cell>
          <cell r="L1116" t="str">
            <v>Não</v>
          </cell>
        </row>
        <row r="1117">
          <cell r="A1117" t="str">
            <v>CT1</v>
          </cell>
          <cell r="E1117" t="str">
            <v>COPPE</v>
          </cell>
          <cell r="G1117" t="str">
            <v>A.1</v>
          </cell>
          <cell r="H1117">
            <v>66.949999999999989</v>
          </cell>
          <cell r="I1117" t="str">
            <v>Sim</v>
          </cell>
          <cell r="J1117" t="str">
            <v>Sim</v>
          </cell>
          <cell r="K1117" t="str">
            <v>Não</v>
          </cell>
          <cell r="L1117" t="str">
            <v>Não</v>
          </cell>
        </row>
        <row r="1118">
          <cell r="A1118" t="str">
            <v>CT1</v>
          </cell>
          <cell r="E1118" t="str">
            <v>COPPE</v>
          </cell>
          <cell r="G1118" t="str">
            <v>A.4</v>
          </cell>
          <cell r="H1118">
            <v>168.1</v>
          </cell>
          <cell r="I1118" t="str">
            <v>Sim</v>
          </cell>
          <cell r="J1118" t="str">
            <v>Sim</v>
          </cell>
          <cell r="K1118" t="str">
            <v>Não</v>
          </cell>
          <cell r="L1118" t="str">
            <v>Não</v>
          </cell>
        </row>
        <row r="1119">
          <cell r="E1119" t="str">
            <v>XISTOQUÍMICA – XIST</v>
          </cell>
          <cell r="G1119" t="str">
            <v>A.1</v>
          </cell>
          <cell r="H1119">
            <v>306.59000000000003</v>
          </cell>
        </row>
        <row r="1120">
          <cell r="E1120" t="str">
            <v>XISTOQUÍMICA – XIST</v>
          </cell>
          <cell r="G1120" t="str">
            <v>A.2</v>
          </cell>
          <cell r="H1120">
            <v>25.05</v>
          </cell>
        </row>
        <row r="1121">
          <cell r="E1121" t="str">
            <v>XISTOQUÍMICA – XIST</v>
          </cell>
          <cell r="G1121" t="str">
            <v>A.3</v>
          </cell>
          <cell r="H1121">
            <v>46.8</v>
          </cell>
        </row>
        <row r="1122">
          <cell r="E1122" t="str">
            <v>XISTOQUÍMICA – XIST</v>
          </cell>
          <cell r="G1122" t="str">
            <v>A.4</v>
          </cell>
          <cell r="H1122">
            <v>30.12</v>
          </cell>
        </row>
        <row r="1123">
          <cell r="E1123" t="str">
            <v>XISTOQUÍMICA – XIST</v>
          </cell>
          <cell r="G1123" t="str">
            <v>A.1</v>
          </cell>
          <cell r="H1123">
            <v>236.36</v>
          </cell>
        </row>
        <row r="1124">
          <cell r="E1124" t="str">
            <v>XISTOQUÍMICA – XIST</v>
          </cell>
          <cell r="G1124" t="str">
            <v>A.2</v>
          </cell>
          <cell r="H1124">
            <v>30.9</v>
          </cell>
        </row>
        <row r="1125">
          <cell r="E1125" t="str">
            <v>XISTOQUÍMICA – XIST</v>
          </cell>
          <cell r="G1125" t="str">
            <v>A.1</v>
          </cell>
          <cell r="H1125">
            <v>168.10999999999999</v>
          </cell>
        </row>
        <row r="1126">
          <cell r="E1126" t="str">
            <v>XISTOQUÍMICA – XIST</v>
          </cell>
          <cell r="G1126" t="str">
            <v>A.2</v>
          </cell>
          <cell r="H1126">
            <v>59.22</v>
          </cell>
        </row>
        <row r="1127">
          <cell r="E1127" t="str">
            <v>XISTOQUÍMICA – XIST</v>
          </cell>
          <cell r="G1127" t="str">
            <v>A.4</v>
          </cell>
          <cell r="H1127">
            <v>174.53</v>
          </cell>
        </row>
        <row r="1128">
          <cell r="G1128" t="str">
            <v>A.6</v>
          </cell>
          <cell r="H1128">
            <v>10.57</v>
          </cell>
        </row>
        <row r="1129">
          <cell r="E1129" t="str">
            <v>XISTOQUÍMICA – XIST</v>
          </cell>
          <cell r="G1129" t="str">
            <v>A.1</v>
          </cell>
          <cell r="H1129">
            <v>231.81000000000006</v>
          </cell>
        </row>
        <row r="1130">
          <cell r="E1130" t="str">
            <v>XISTOQUÍMICA – XIST</v>
          </cell>
          <cell r="G1130" t="str">
            <v>A.2</v>
          </cell>
          <cell r="H1130">
            <v>79.699999999999989</v>
          </cell>
        </row>
        <row r="1131">
          <cell r="G1131" t="str">
            <v>A.6</v>
          </cell>
          <cell r="H1131">
            <v>8.75</v>
          </cell>
        </row>
        <row r="1132">
          <cell r="E1132" t="str">
            <v>XISTOQUÍMICA – XIST</v>
          </cell>
          <cell r="G1132" t="str">
            <v>A.4</v>
          </cell>
          <cell r="H1132">
            <v>121.45</v>
          </cell>
        </row>
        <row r="1133">
          <cell r="E1133" t="str">
            <v>XISTOQUÍMICA – XIST</v>
          </cell>
          <cell r="G1133" t="str">
            <v>A.4</v>
          </cell>
          <cell r="H1133">
            <v>115.92</v>
          </cell>
        </row>
        <row r="1134">
          <cell r="E1134" t="str">
            <v>XISTOQUÍMICA – XIST</v>
          </cell>
          <cell r="G1134" t="str">
            <v>A.2</v>
          </cell>
          <cell r="H1134">
            <v>20.25</v>
          </cell>
        </row>
        <row r="1135">
          <cell r="G1135" t="str">
            <v>A.6</v>
          </cell>
          <cell r="H1135">
            <v>4.8</v>
          </cell>
        </row>
        <row r="1136">
          <cell r="E1136" t="str">
            <v>XISTOQUÍMICA – XIST</v>
          </cell>
          <cell r="G1136" t="str">
            <v>A.1</v>
          </cell>
          <cell r="H1136">
            <v>108.02999999999999</v>
          </cell>
        </row>
        <row r="1137">
          <cell r="E1137" t="str">
            <v>XISTOQUÍMICA – XIST</v>
          </cell>
          <cell r="G1137" t="str">
            <v>A.2</v>
          </cell>
          <cell r="H1137">
            <v>21.87</v>
          </cell>
        </row>
        <row r="1138">
          <cell r="G1138" t="str">
            <v>A.6</v>
          </cell>
          <cell r="H1138">
            <v>8.6999999999999993</v>
          </cell>
        </row>
        <row r="1139">
          <cell r="E1139" t="str">
            <v>XISTOQUÍMICA – XIST</v>
          </cell>
          <cell r="G1139" t="str">
            <v>A.1</v>
          </cell>
          <cell r="H1139">
            <v>7.53</v>
          </cell>
        </row>
        <row r="1140">
          <cell r="E1140" t="str">
            <v>XISTOQUÍMICA – XIST</v>
          </cell>
          <cell r="G1140" t="str">
            <v>A.2</v>
          </cell>
          <cell r="H1140">
            <v>13.72</v>
          </cell>
        </row>
        <row r="1141">
          <cell r="E1141" t="str">
            <v>XISTOQUÍMICA – XIST</v>
          </cell>
          <cell r="G1141" t="str">
            <v>A.4</v>
          </cell>
          <cell r="H1141">
            <v>126.85000000000001</v>
          </cell>
        </row>
        <row r="1142">
          <cell r="E1142" t="str">
            <v>XISTOQUÍMICA – XIST</v>
          </cell>
          <cell r="G1142" t="str">
            <v>A.1</v>
          </cell>
          <cell r="H1142">
            <v>151.88</v>
          </cell>
        </row>
        <row r="1143">
          <cell r="E1143" t="str">
            <v>XISTOQUÍMICA – XIST</v>
          </cell>
          <cell r="G1143" t="str">
            <v>A.4</v>
          </cell>
          <cell r="H1143">
            <v>75.08</v>
          </cell>
        </row>
        <row r="1144">
          <cell r="E1144" t="str">
            <v>XISTOQUÍMICA – XIST</v>
          </cell>
          <cell r="G1144" t="str">
            <v>A.2</v>
          </cell>
          <cell r="H1144">
            <v>18.670000000000002</v>
          </cell>
        </row>
        <row r="1145">
          <cell r="E1145" t="str">
            <v>XISTOQUÍMICA – XIST</v>
          </cell>
          <cell r="G1145" t="str">
            <v>A.1</v>
          </cell>
          <cell r="H1145">
            <v>67.72</v>
          </cell>
        </row>
        <row r="1146">
          <cell r="E1146" t="str">
            <v>XISTOQUÍMICA – XIST</v>
          </cell>
          <cell r="G1146" t="str">
            <v>A.2</v>
          </cell>
          <cell r="H1146">
            <v>20.76</v>
          </cell>
        </row>
        <row r="1147">
          <cell r="G1147" t="str">
            <v>A.6</v>
          </cell>
          <cell r="H1147">
            <v>9.94</v>
          </cell>
        </row>
      </sheetData>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3"/>
  <sheetViews>
    <sheetView tabSelected="1" workbookViewId="0">
      <selection activeCell="A20" sqref="A20:C20"/>
    </sheetView>
  </sheetViews>
  <sheetFormatPr defaultRowHeight="15" x14ac:dyDescent="0.25"/>
  <cols>
    <col min="1" max="1" width="5.28515625" style="1" customWidth="1"/>
    <col min="2" max="2" width="6.7109375" style="1" customWidth="1"/>
    <col min="3" max="3" width="44.140625" style="1" customWidth="1"/>
    <col min="4" max="5" width="15.140625" style="1" customWidth="1"/>
    <col min="6" max="6" width="18.42578125" style="1" customWidth="1"/>
    <col min="7" max="7" width="22.85546875" style="1" customWidth="1"/>
    <col min="8" max="8" width="17.7109375" style="1" bestFit="1" customWidth="1"/>
    <col min="9" max="9" width="9.140625" style="1"/>
    <col min="10" max="10" width="10" style="1" bestFit="1" customWidth="1"/>
    <col min="11" max="16384" width="9.140625" style="1"/>
  </cols>
  <sheetData>
    <row r="1" spans="1:8" x14ac:dyDescent="0.25">
      <c r="A1" s="660" t="s">
        <v>116</v>
      </c>
      <c r="B1" s="660"/>
      <c r="C1" s="660"/>
      <c r="D1" s="660"/>
      <c r="E1" s="658" t="s">
        <v>673</v>
      </c>
      <c r="F1" s="658"/>
      <c r="G1" s="658"/>
    </row>
    <row r="2" spans="1:8" x14ac:dyDescent="0.25">
      <c r="A2" s="660" t="s">
        <v>117</v>
      </c>
      <c r="B2" s="660"/>
      <c r="C2" s="660"/>
      <c r="D2" s="660"/>
      <c r="E2" s="658"/>
      <c r="F2" s="658"/>
      <c r="G2" s="658"/>
    </row>
    <row r="3" spans="1:8" ht="15" customHeight="1" x14ac:dyDescent="0.25">
      <c r="A3" s="659" t="s">
        <v>118</v>
      </c>
      <c r="B3" s="659"/>
      <c r="C3" s="659"/>
      <c r="D3" s="659"/>
      <c r="E3" s="659"/>
      <c r="F3" s="659"/>
      <c r="G3" s="659"/>
    </row>
    <row r="5" spans="1:8" x14ac:dyDescent="0.25">
      <c r="A5" s="656" t="s">
        <v>119</v>
      </c>
      <c r="B5" s="657"/>
      <c r="C5" s="657"/>
      <c r="D5" s="657"/>
      <c r="E5" s="657"/>
      <c r="F5" s="657"/>
      <c r="G5" s="657"/>
    </row>
    <row r="6" spans="1:8" x14ac:dyDescent="0.25">
      <c r="A6" s="617"/>
      <c r="B6" s="618"/>
      <c r="C6" s="618"/>
      <c r="D6" s="618"/>
      <c r="E6" s="618"/>
      <c r="F6" s="618"/>
      <c r="G6" s="618"/>
    </row>
    <row r="7" spans="1:8" ht="18" x14ac:dyDescent="0.25">
      <c r="A7" s="1111" t="s">
        <v>674</v>
      </c>
      <c r="B7" s="1111"/>
      <c r="C7" s="1111"/>
      <c r="D7" s="1111"/>
      <c r="E7" s="1111"/>
      <c r="F7" s="1111"/>
      <c r="G7" s="1111"/>
      <c r="H7" s="1111"/>
    </row>
    <row r="8" spans="1:8" x14ac:dyDescent="0.25">
      <c r="A8" s="1112" t="s">
        <v>675</v>
      </c>
      <c r="B8" s="1113"/>
      <c r="C8" s="1113"/>
      <c r="D8" s="1113"/>
      <c r="E8" s="1113"/>
      <c r="F8" s="1113"/>
      <c r="G8" s="1114"/>
      <c r="H8" s="1115"/>
    </row>
    <row r="9" spans="1:8" x14ac:dyDescent="0.25">
      <c r="A9" s="1116" t="s">
        <v>676</v>
      </c>
      <c r="B9" s="1117"/>
      <c r="C9" s="1117"/>
      <c r="D9" s="1118"/>
      <c r="E9" s="1119" t="s">
        <v>677</v>
      </c>
      <c r="F9" s="1119"/>
      <c r="G9" s="1120"/>
      <c r="H9" s="1121"/>
    </row>
    <row r="10" spans="1:8" x14ac:dyDescent="0.25">
      <c r="A10" s="1112" t="s">
        <v>678</v>
      </c>
      <c r="B10" s="1113"/>
      <c r="C10" s="1113"/>
      <c r="D10" s="1113"/>
      <c r="E10" s="1113"/>
      <c r="F10" s="1113"/>
      <c r="G10" s="1114"/>
      <c r="H10" s="1115"/>
    </row>
    <row r="11" spans="1:8" x14ac:dyDescent="0.25">
      <c r="A11" s="1112" t="s">
        <v>679</v>
      </c>
      <c r="B11" s="1113"/>
      <c r="C11" s="1113"/>
      <c r="D11" s="1113"/>
      <c r="E11" s="1113"/>
      <c r="F11" s="1113"/>
      <c r="G11" s="1114"/>
      <c r="H11" s="1115"/>
    </row>
    <row r="12" spans="1:8" x14ac:dyDescent="0.25">
      <c r="A12" s="1116" t="s">
        <v>680</v>
      </c>
      <c r="B12" s="1117"/>
      <c r="C12" s="1117"/>
      <c r="D12" s="1117"/>
      <c r="E12" s="1117"/>
      <c r="F12" s="1117"/>
      <c r="G12" s="1122"/>
      <c r="H12" s="1123"/>
    </row>
    <row r="14" spans="1:8" x14ac:dyDescent="0.25">
      <c r="A14" s="1124" t="s">
        <v>681</v>
      </c>
      <c r="B14" s="1125"/>
      <c r="C14" s="1125"/>
      <c r="D14" s="1125"/>
      <c r="E14" s="1125"/>
      <c r="F14" s="1125"/>
      <c r="G14" s="1126"/>
    </row>
    <row r="15" spans="1:8" x14ac:dyDescent="0.25">
      <c r="A15" s="1127"/>
      <c r="B15" s="1128"/>
      <c r="C15" s="1128"/>
      <c r="D15" s="1128"/>
      <c r="E15" s="1128"/>
      <c r="F15" s="1128"/>
      <c r="G15" s="1129"/>
    </row>
    <row r="16" spans="1:8" x14ac:dyDescent="0.25">
      <c r="A16" s="1130" t="s">
        <v>539</v>
      </c>
      <c r="B16" s="1130"/>
      <c r="C16" s="1130"/>
      <c r="D16" s="1130"/>
      <c r="E16" s="1130"/>
      <c r="F16" s="1130"/>
      <c r="G16" s="1130"/>
    </row>
    <row r="17" spans="1:10" x14ac:dyDescent="0.25">
      <c r="A17" s="617"/>
      <c r="B17" s="618"/>
      <c r="C17" s="618"/>
      <c r="D17" s="618"/>
      <c r="E17" s="618"/>
      <c r="F17" s="618"/>
      <c r="G17" s="618"/>
    </row>
    <row r="18" spans="1:10" ht="27" customHeight="1" x14ac:dyDescent="0.25">
      <c r="A18" s="661" t="s">
        <v>54</v>
      </c>
      <c r="B18" s="661"/>
      <c r="C18" s="661"/>
      <c r="D18" s="662" t="s">
        <v>120</v>
      </c>
      <c r="E18" s="663"/>
      <c r="F18" s="663"/>
      <c r="G18" s="664"/>
      <c r="J18" s="284"/>
    </row>
    <row r="19" spans="1:10" x14ac:dyDescent="0.25">
      <c r="A19" s="661" t="s">
        <v>55</v>
      </c>
      <c r="B19" s="661"/>
      <c r="C19" s="661"/>
      <c r="D19" s="184" t="s">
        <v>121</v>
      </c>
      <c r="E19" s="665" t="s">
        <v>122</v>
      </c>
      <c r="F19" s="665"/>
      <c r="G19" s="665"/>
    </row>
    <row r="20" spans="1:10" ht="147.75" customHeight="1" x14ac:dyDescent="0.25">
      <c r="A20" s="669" t="s">
        <v>56</v>
      </c>
      <c r="B20" s="669"/>
      <c r="C20" s="669"/>
      <c r="D20" s="180" t="s">
        <v>123</v>
      </c>
      <c r="E20" s="1131"/>
      <c r="F20" s="1132"/>
      <c r="G20" s="1133"/>
    </row>
    <row r="21" spans="1:10" ht="36" customHeight="1" x14ac:dyDescent="0.25">
      <c r="A21" s="661" t="s">
        <v>57</v>
      </c>
      <c r="B21" s="661"/>
      <c r="C21" s="661"/>
      <c r="D21" s="668" t="s">
        <v>124</v>
      </c>
      <c r="E21" s="668"/>
      <c r="F21" s="668"/>
      <c r="G21" s="185">
        <v>6</v>
      </c>
    </row>
    <row r="22" spans="1:10" ht="30" customHeight="1" x14ac:dyDescent="0.25">
      <c r="A22" s="669" t="s">
        <v>125</v>
      </c>
      <c r="B22" s="669"/>
      <c r="C22" s="669"/>
      <c r="D22" s="655" t="s">
        <v>605</v>
      </c>
      <c r="E22" s="655"/>
      <c r="F22" s="655"/>
      <c r="G22" s="1134"/>
    </row>
    <row r="23" spans="1:10" ht="30" customHeight="1" x14ac:dyDescent="0.25">
      <c r="A23" s="669"/>
      <c r="B23" s="669"/>
      <c r="C23" s="669"/>
      <c r="D23" s="655" t="s">
        <v>606</v>
      </c>
      <c r="E23" s="655"/>
      <c r="F23" s="655"/>
      <c r="G23" s="1135"/>
    </row>
    <row r="24" spans="1:10" ht="15.75" thickBot="1" x14ac:dyDescent="0.3">
      <c r="A24" s="670" t="s">
        <v>126</v>
      </c>
      <c r="B24" s="670"/>
      <c r="C24" s="670"/>
      <c r="D24" s="670"/>
      <c r="E24" s="671"/>
    </row>
    <row r="25" spans="1:10" ht="43.5" customHeight="1" x14ac:dyDescent="0.25">
      <c r="A25" s="667" t="s">
        <v>127</v>
      </c>
      <c r="B25" s="667"/>
      <c r="C25" s="667"/>
      <c r="D25" s="641" t="s">
        <v>128</v>
      </c>
      <c r="E25" s="642"/>
      <c r="F25" s="602" t="s">
        <v>658</v>
      </c>
      <c r="G25" s="603" t="s">
        <v>659</v>
      </c>
      <c r="H25" s="604" t="s">
        <v>660</v>
      </c>
    </row>
    <row r="26" spans="1:10" ht="40.5" customHeight="1" thickBot="1" x14ac:dyDescent="0.3">
      <c r="A26" s="666" t="s">
        <v>664</v>
      </c>
      <c r="B26" s="666"/>
      <c r="C26" s="666"/>
      <c r="D26" s="643" t="s">
        <v>661</v>
      </c>
      <c r="E26" s="644"/>
      <c r="F26" s="612">
        <v>6</v>
      </c>
      <c r="G26" s="613">
        <f>+'LOTE I - Custo M2'!T14</f>
        <v>0</v>
      </c>
      <c r="H26" s="614">
        <f>+F26*G26</f>
        <v>0</v>
      </c>
    </row>
    <row r="27" spans="1:10" ht="15.75" thickBot="1" x14ac:dyDescent="0.3"/>
    <row r="28" spans="1:10" ht="15.75" thickBot="1" x14ac:dyDescent="0.3">
      <c r="A28" s="672" t="s">
        <v>653</v>
      </c>
      <c r="B28" s="673"/>
      <c r="C28" s="673"/>
      <c r="D28" s="673"/>
      <c r="E28" s="673"/>
      <c r="F28" s="673"/>
      <c r="G28" s="673"/>
      <c r="H28" s="674"/>
    </row>
    <row r="29" spans="1:10" ht="23.25" thickBot="1" x14ac:dyDescent="0.3">
      <c r="A29" s="591" t="s">
        <v>649</v>
      </c>
      <c r="B29" s="591" t="s">
        <v>621</v>
      </c>
      <c r="C29" s="610" t="s">
        <v>464</v>
      </c>
      <c r="D29" s="592" t="s">
        <v>650</v>
      </c>
      <c r="E29" s="592" t="s">
        <v>651</v>
      </c>
      <c r="F29" s="593" t="s">
        <v>534</v>
      </c>
      <c r="G29" s="593" t="s">
        <v>465</v>
      </c>
      <c r="H29" s="594" t="s">
        <v>652</v>
      </c>
    </row>
    <row r="30" spans="1:10" ht="33.75" x14ac:dyDescent="0.25">
      <c r="A30" s="675">
        <v>1</v>
      </c>
      <c r="B30" s="647">
        <v>1</v>
      </c>
      <c r="C30" s="595" t="s">
        <v>654</v>
      </c>
      <c r="D30" s="649">
        <f>+'LOTE I - Custo M2'!E2</f>
        <v>1883</v>
      </c>
      <c r="E30" s="649">
        <f>+'LOTE I - Custo M2'!D2</f>
        <v>1900</v>
      </c>
      <c r="F30" s="651">
        <f>+'LOTE I - Custo M2'!J7</f>
        <v>0</v>
      </c>
      <c r="G30" s="653">
        <f>+F30*D30</f>
        <v>0</v>
      </c>
      <c r="H30" s="645">
        <f>+G30*$F$26</f>
        <v>0</v>
      </c>
    </row>
    <row r="31" spans="1:10" ht="15.75" thickBot="1" x14ac:dyDescent="0.3">
      <c r="A31" s="676"/>
      <c r="B31" s="648"/>
      <c r="C31" s="596" t="str">
        <f>+'LOTE I - Custo M2'!C2</f>
        <v>Ordinária</v>
      </c>
      <c r="D31" s="650"/>
      <c r="E31" s="650"/>
      <c r="F31" s="652"/>
      <c r="G31" s="654"/>
      <c r="H31" s="646"/>
    </row>
    <row r="32" spans="1:10" ht="33.75" x14ac:dyDescent="0.25">
      <c r="A32" s="676"/>
      <c r="B32" s="647">
        <f>+B30+1</f>
        <v>2</v>
      </c>
      <c r="C32" s="595" t="s">
        <v>654</v>
      </c>
      <c r="D32" s="649">
        <f>+'LOTE I - Custo M2'!E3</f>
        <v>2301</v>
      </c>
      <c r="E32" s="649">
        <f>+'LOTE I - Custo M2'!D3</f>
        <v>2400</v>
      </c>
      <c r="F32" s="651">
        <f>+'LOTE I - Custo M2'!K7</f>
        <v>0</v>
      </c>
      <c r="G32" s="653">
        <f>+D32*F32</f>
        <v>0</v>
      </c>
      <c r="H32" s="645">
        <f>+G32*$F$26</f>
        <v>0</v>
      </c>
    </row>
    <row r="33" spans="1:8" ht="15.75" thickBot="1" x14ac:dyDescent="0.3">
      <c r="A33" s="676"/>
      <c r="B33" s="648"/>
      <c r="C33" s="596" t="str">
        <f>+'LOTE I - Custo M2'!C3</f>
        <v>Salões, Halls e Corredores</v>
      </c>
      <c r="D33" s="650"/>
      <c r="E33" s="650"/>
      <c r="F33" s="652"/>
      <c r="G33" s="654"/>
      <c r="H33" s="646"/>
    </row>
    <row r="34" spans="1:8" ht="33.75" x14ac:dyDescent="0.25">
      <c r="A34" s="676"/>
      <c r="B34" s="647">
        <f>+B32+1</f>
        <v>3</v>
      </c>
      <c r="C34" s="595" t="s">
        <v>654</v>
      </c>
      <c r="D34" s="649">
        <f>+'LOTE I - Custo M2'!E5</f>
        <v>674</v>
      </c>
      <c r="E34" s="649">
        <f>+'LOTE I - Custo M2'!D5</f>
        <v>900</v>
      </c>
      <c r="F34" s="651">
        <f>+'LOTE I - Custo M2'!M7</f>
        <v>0</v>
      </c>
      <c r="G34" s="653">
        <f>+D34*F34</f>
        <v>0</v>
      </c>
      <c r="H34" s="645">
        <f>+G34*$F$26</f>
        <v>0</v>
      </c>
    </row>
    <row r="35" spans="1:8" ht="15.75" thickBot="1" x14ac:dyDescent="0.3">
      <c r="A35" s="676"/>
      <c r="B35" s="648"/>
      <c r="C35" s="596" t="str">
        <f>+'LOTE I - Custo M2'!C5</f>
        <v>Laboratórios</v>
      </c>
      <c r="D35" s="650"/>
      <c r="E35" s="650"/>
      <c r="F35" s="652"/>
      <c r="G35" s="654"/>
      <c r="H35" s="646"/>
    </row>
    <row r="36" spans="1:8" ht="33.75" x14ac:dyDescent="0.25">
      <c r="A36" s="676"/>
      <c r="B36" s="647">
        <f>+B34+1</f>
        <v>4</v>
      </c>
      <c r="C36" s="595" t="s">
        <v>654</v>
      </c>
      <c r="D36" s="649">
        <f>+'LOTE I - Custo M2'!E7</f>
        <v>574</v>
      </c>
      <c r="E36" s="649">
        <f>+'LOTE I - Custo M2'!D7</f>
        <v>250</v>
      </c>
      <c r="F36" s="651">
        <f>+'LOTE I - Custo M2'!O7</f>
        <v>0</v>
      </c>
      <c r="G36" s="653">
        <f>+D36*F36</f>
        <v>0</v>
      </c>
      <c r="H36" s="645">
        <f>+G36*$F$26</f>
        <v>0</v>
      </c>
    </row>
    <row r="37" spans="1:8" ht="15.75" thickBot="1" x14ac:dyDescent="0.3">
      <c r="A37" s="676"/>
      <c r="B37" s="648"/>
      <c r="C37" s="596" t="str">
        <f>+'LOTE I - Custo M2'!C7</f>
        <v>Banheiros</v>
      </c>
      <c r="D37" s="650"/>
      <c r="E37" s="650"/>
      <c r="F37" s="652"/>
      <c r="G37" s="654"/>
      <c r="H37" s="646"/>
    </row>
    <row r="38" spans="1:8" ht="23.25" x14ac:dyDescent="0.25">
      <c r="A38" s="676"/>
      <c r="B38" s="647">
        <f>+B36+1</f>
        <v>5</v>
      </c>
      <c r="C38" s="597" t="s">
        <v>655</v>
      </c>
      <c r="D38" s="649">
        <f>+'LOTE I - Custo M2'!E10</f>
        <v>570</v>
      </c>
      <c r="E38" s="649">
        <f>+'LOTE I - Custo M2'!D10</f>
        <v>380</v>
      </c>
      <c r="F38" s="651">
        <f>+'LOTE I - Custo M2'!R7</f>
        <v>0</v>
      </c>
      <c r="G38" s="653">
        <f>+D38*F38</f>
        <v>0</v>
      </c>
      <c r="H38" s="645">
        <f>+G38*$F$26</f>
        <v>0</v>
      </c>
    </row>
    <row r="39" spans="1:8" ht="15.75" thickBot="1" x14ac:dyDescent="0.3">
      <c r="A39" s="676"/>
      <c r="B39" s="648"/>
      <c r="C39" s="596" t="str">
        <f>+'LOTE I - Custo M2'!C10</f>
        <v>Esquadrias Face Interna</v>
      </c>
      <c r="D39" s="650"/>
      <c r="E39" s="650"/>
      <c r="F39" s="652"/>
      <c r="G39" s="654"/>
      <c r="H39" s="646"/>
    </row>
    <row r="40" spans="1:8" ht="34.5" x14ac:dyDescent="0.25">
      <c r="A40" s="676"/>
      <c r="B40" s="647">
        <f>+B38+1</f>
        <v>6</v>
      </c>
      <c r="C40" s="597" t="s">
        <v>656</v>
      </c>
      <c r="D40" s="649">
        <f>+'LOTE I - Custo M2'!E11</f>
        <v>570</v>
      </c>
      <c r="E40" s="649">
        <f>+'LOTE I - Custo M2'!D11</f>
        <v>380</v>
      </c>
      <c r="F40" s="651">
        <f>+'LOTE I - Custo M2'!S7</f>
        <v>0</v>
      </c>
      <c r="G40" s="653">
        <f>+D40*F40</f>
        <v>0</v>
      </c>
      <c r="H40" s="645">
        <f>+G40*$F$26</f>
        <v>0</v>
      </c>
    </row>
    <row r="41" spans="1:8" ht="15.75" thickBot="1" x14ac:dyDescent="0.3">
      <c r="A41" s="676"/>
      <c r="B41" s="648"/>
      <c r="C41" s="596" t="str">
        <f>+'LOTE I - Custo M2'!C11</f>
        <v>Esquadrias Face Externa</v>
      </c>
      <c r="D41" s="650"/>
      <c r="E41" s="650"/>
      <c r="F41" s="652"/>
      <c r="G41" s="654"/>
      <c r="H41" s="646"/>
    </row>
    <row r="42" spans="1:8" ht="15.75" thickBot="1" x14ac:dyDescent="0.3">
      <c r="A42" s="7"/>
      <c r="B42" s="7"/>
      <c r="C42" s="7"/>
      <c r="D42" s="598"/>
      <c r="E42" s="598"/>
      <c r="F42" s="599"/>
      <c r="G42" s="599"/>
      <c r="H42" s="599"/>
    </row>
    <row r="43" spans="1:8" ht="15.75" thickBot="1" x14ac:dyDescent="0.3">
      <c r="A43" s="7"/>
      <c r="B43" s="7"/>
      <c r="C43" s="7"/>
      <c r="D43" s="638" t="s">
        <v>657</v>
      </c>
      <c r="E43" s="639"/>
      <c r="F43" s="640"/>
      <c r="G43" s="600">
        <f>SUM(G30:G42)</f>
        <v>0</v>
      </c>
      <c r="H43" s="601">
        <f>SUM(H30:H42)</f>
        <v>0</v>
      </c>
    </row>
  </sheetData>
  <mergeCells count="69">
    <mergeCell ref="A28:H28"/>
    <mergeCell ref="A30:A41"/>
    <mergeCell ref="B30:B31"/>
    <mergeCell ref="A7:H7"/>
    <mergeCell ref="A8:G8"/>
    <mergeCell ref="A9:C9"/>
    <mergeCell ref="E9:G9"/>
    <mergeCell ref="A10:G10"/>
    <mergeCell ref="A11:G11"/>
    <mergeCell ref="A12:G12"/>
    <mergeCell ref="A14:G15"/>
    <mergeCell ref="A16:G16"/>
    <mergeCell ref="A26:C26"/>
    <mergeCell ref="E20:G20"/>
    <mergeCell ref="A25:C25"/>
    <mergeCell ref="D21:F21"/>
    <mergeCell ref="A20:C20"/>
    <mergeCell ref="A21:C21"/>
    <mergeCell ref="A24:E24"/>
    <mergeCell ref="A22:C23"/>
    <mergeCell ref="D22:F22"/>
    <mergeCell ref="D23:F23"/>
    <mergeCell ref="A5:G5"/>
    <mergeCell ref="E1:G2"/>
    <mergeCell ref="A3:G3"/>
    <mergeCell ref="A1:D1"/>
    <mergeCell ref="A2:D2"/>
    <mergeCell ref="A18:C18"/>
    <mergeCell ref="A19:C19"/>
    <mergeCell ref="D18:G18"/>
    <mergeCell ref="E19:G19"/>
    <mergeCell ref="B32:B33"/>
    <mergeCell ref="D32:D33"/>
    <mergeCell ref="E32:E33"/>
    <mergeCell ref="F32:F33"/>
    <mergeCell ref="G32:G33"/>
    <mergeCell ref="H34:H35"/>
    <mergeCell ref="D30:D31"/>
    <mergeCell ref="E30:E31"/>
    <mergeCell ref="F30:F31"/>
    <mergeCell ref="G30:G31"/>
    <mergeCell ref="H30:H31"/>
    <mergeCell ref="H32:H33"/>
    <mergeCell ref="B34:B35"/>
    <mergeCell ref="D34:D35"/>
    <mergeCell ref="E34:E35"/>
    <mergeCell ref="F34:F35"/>
    <mergeCell ref="G34:G35"/>
    <mergeCell ref="D36:D37"/>
    <mergeCell ref="E36:E37"/>
    <mergeCell ref="F36:F37"/>
    <mergeCell ref="G36:G37"/>
    <mergeCell ref="H36:H37"/>
    <mergeCell ref="D43:F43"/>
    <mergeCell ref="D25:E25"/>
    <mergeCell ref="D26:E26"/>
    <mergeCell ref="H38:H39"/>
    <mergeCell ref="B40:B41"/>
    <mergeCell ref="D40:D41"/>
    <mergeCell ref="E40:E41"/>
    <mergeCell ref="F40:F41"/>
    <mergeCell ref="G40:G41"/>
    <mergeCell ref="H40:H41"/>
    <mergeCell ref="B38:B39"/>
    <mergeCell ref="D38:D39"/>
    <mergeCell ref="E38:E39"/>
    <mergeCell ref="F38:F39"/>
    <mergeCell ref="G38:G39"/>
    <mergeCell ref="B36:B37"/>
  </mergeCells>
  <pageMargins left="1.1200000000000001" right="0.11811023622047245" top="0.3" bottom="0.2" header="0.31496062992125984" footer="0.15748031496062992"/>
  <pageSetup paperSize="9" scale="61" orientation="portrait" r:id="rId1"/>
  <headerFooter>
    <oddFooter>&amp;R&amp;8&amp;A</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sheetPr>
  <dimension ref="A1:G173"/>
  <sheetViews>
    <sheetView topLeftCell="A50" workbookViewId="0">
      <selection activeCell="D57" sqref="D57"/>
    </sheetView>
  </sheetViews>
  <sheetFormatPr defaultRowHeight="12.75" x14ac:dyDescent="0.2"/>
  <cols>
    <col min="1" max="1" width="6.42578125" style="375" customWidth="1"/>
    <col min="2" max="2" width="57.7109375" style="375" customWidth="1"/>
    <col min="3" max="3" width="10.7109375" style="375" bestFit="1" customWidth="1"/>
    <col min="4" max="4" width="17.85546875" style="375" customWidth="1"/>
    <col min="5" max="5" width="13.42578125" style="375" bestFit="1" customWidth="1"/>
    <col min="6" max="16384" width="9.140625" style="375"/>
  </cols>
  <sheetData>
    <row r="1" spans="1:6" x14ac:dyDescent="0.2">
      <c r="A1" s="783" t="s">
        <v>160</v>
      </c>
      <c r="B1" s="784"/>
      <c r="C1" s="784"/>
      <c r="D1" s="785"/>
      <c r="E1" s="63"/>
      <c r="F1" s="63"/>
    </row>
    <row r="3" spans="1:6" x14ac:dyDescent="0.2">
      <c r="A3" s="786" t="s">
        <v>161</v>
      </c>
      <c r="B3" s="787"/>
      <c r="C3" s="787"/>
      <c r="D3" s="788"/>
    </row>
    <row r="4" spans="1:6" s="378" customFormat="1" ht="27.75" customHeight="1" x14ac:dyDescent="0.25">
      <c r="A4" s="430">
        <v>1</v>
      </c>
      <c r="B4" s="431" t="s">
        <v>162</v>
      </c>
      <c r="C4" s="862" t="s">
        <v>323</v>
      </c>
      <c r="D4" s="863"/>
    </row>
    <row r="5" spans="1:6" s="378" customFormat="1" x14ac:dyDescent="0.25">
      <c r="A5" s="430">
        <v>2</v>
      </c>
      <c r="B5" s="431" t="s">
        <v>163</v>
      </c>
      <c r="C5" s="864" t="s">
        <v>89</v>
      </c>
      <c r="D5" s="865"/>
    </row>
    <row r="6" spans="1:6" s="378" customFormat="1" x14ac:dyDescent="0.25">
      <c r="A6" s="430">
        <v>3</v>
      </c>
      <c r="B6" s="431" t="s">
        <v>164</v>
      </c>
      <c r="C6" s="866">
        <f>+APRESENTACAO!G22</f>
        <v>0</v>
      </c>
      <c r="D6" s="866"/>
    </row>
    <row r="7" spans="1:6" s="378" customFormat="1" x14ac:dyDescent="0.25">
      <c r="A7" s="430">
        <v>4</v>
      </c>
      <c r="B7" s="431" t="s">
        <v>165</v>
      </c>
      <c r="C7" s="867" t="s">
        <v>51</v>
      </c>
      <c r="D7" s="868"/>
    </row>
    <row r="8" spans="1:6" s="378" customFormat="1" x14ac:dyDescent="0.25">
      <c r="A8" s="430">
        <v>5</v>
      </c>
      <c r="B8" s="431" t="s">
        <v>166</v>
      </c>
      <c r="C8" s="869">
        <v>43524</v>
      </c>
      <c r="D8" s="865"/>
    </row>
    <row r="9" spans="1:6" x14ac:dyDescent="0.2">
      <c r="D9" s="64"/>
    </row>
    <row r="10" spans="1:6" x14ac:dyDescent="0.2">
      <c r="A10" s="797" t="s">
        <v>167</v>
      </c>
      <c r="B10" s="798"/>
      <c r="C10" s="798"/>
      <c r="D10" s="798"/>
    </row>
    <row r="11" spans="1:6" x14ac:dyDescent="0.2">
      <c r="A11" s="379">
        <v>1</v>
      </c>
      <c r="B11" s="380" t="s">
        <v>52</v>
      </c>
      <c r="C11" s="65" t="s">
        <v>69</v>
      </c>
      <c r="D11" s="381" t="s">
        <v>53</v>
      </c>
    </row>
    <row r="12" spans="1:6" x14ac:dyDescent="0.2">
      <c r="A12" s="382" t="s">
        <v>54</v>
      </c>
      <c r="B12" s="799" t="s">
        <v>168</v>
      </c>
      <c r="C12" s="799"/>
      <c r="D12" s="383">
        <f>+C6</f>
        <v>0</v>
      </c>
    </row>
    <row r="13" spans="1:6" x14ac:dyDescent="0.2">
      <c r="A13" s="382" t="s">
        <v>55</v>
      </c>
      <c r="B13" s="384" t="s">
        <v>169</v>
      </c>
      <c r="C13" s="385"/>
      <c r="D13" s="383"/>
      <c r="E13" s="386"/>
    </row>
    <row r="14" spans="1:6" x14ac:dyDescent="0.2">
      <c r="A14" s="382" t="s">
        <v>56</v>
      </c>
      <c r="B14" s="384" t="s">
        <v>170</v>
      </c>
      <c r="C14" s="385"/>
      <c r="D14" s="383">
        <f>+C14*D12</f>
        <v>0</v>
      </c>
    </row>
    <row r="15" spans="1:6" x14ac:dyDescent="0.2">
      <c r="A15" s="382" t="s">
        <v>57</v>
      </c>
      <c r="B15" s="799" t="s">
        <v>171</v>
      </c>
      <c r="C15" s="799"/>
      <c r="D15" s="383"/>
    </row>
    <row r="16" spans="1:6" x14ac:dyDescent="0.2">
      <c r="A16" s="382" t="s">
        <v>58</v>
      </c>
      <c r="B16" s="799" t="s">
        <v>172</v>
      </c>
      <c r="C16" s="799"/>
      <c r="D16" s="383"/>
    </row>
    <row r="17" spans="1:6" x14ac:dyDescent="0.2">
      <c r="A17" s="382" t="s">
        <v>59</v>
      </c>
      <c r="B17" s="781" t="s">
        <v>173</v>
      </c>
      <c r="C17" s="782"/>
      <c r="D17" s="383"/>
    </row>
    <row r="18" spans="1:6" x14ac:dyDescent="0.2">
      <c r="A18" s="382" t="s">
        <v>60</v>
      </c>
      <c r="B18" s="799" t="s">
        <v>174</v>
      </c>
      <c r="C18" s="799"/>
      <c r="D18" s="383"/>
    </row>
    <row r="19" spans="1:6" x14ac:dyDescent="0.2">
      <c r="A19" s="382" t="s">
        <v>62</v>
      </c>
      <c r="B19" s="781" t="s">
        <v>175</v>
      </c>
      <c r="C19" s="782"/>
      <c r="D19" s="387"/>
    </row>
    <row r="20" spans="1:6" x14ac:dyDescent="0.2">
      <c r="A20" s="382" t="s">
        <v>176</v>
      </c>
      <c r="B20" s="384" t="s">
        <v>177</v>
      </c>
      <c r="C20" s="385">
        <v>0.15</v>
      </c>
      <c r="D20" s="383">
        <f>+C20*D12</f>
        <v>0</v>
      </c>
    </row>
    <row r="21" spans="1:6" x14ac:dyDescent="0.2">
      <c r="A21" s="382" t="s">
        <v>178</v>
      </c>
      <c r="B21" s="799" t="s">
        <v>179</v>
      </c>
      <c r="C21" s="799"/>
      <c r="D21" s="388"/>
      <c r="F21" s="389"/>
    </row>
    <row r="22" spans="1:6" x14ac:dyDescent="0.2">
      <c r="A22" s="382" t="s">
        <v>180</v>
      </c>
      <c r="B22" s="799" t="s">
        <v>63</v>
      </c>
      <c r="C22" s="799"/>
      <c r="D22" s="388"/>
    </row>
    <row r="23" spans="1:6" x14ac:dyDescent="0.2">
      <c r="A23" s="800" t="s">
        <v>75</v>
      </c>
      <c r="B23" s="800"/>
      <c r="C23" s="800"/>
      <c r="D23" s="66">
        <f>SUM(D12:D22)</f>
        <v>0</v>
      </c>
    </row>
    <row r="25" spans="1:6" x14ac:dyDescent="0.2">
      <c r="A25" s="797" t="s">
        <v>181</v>
      </c>
      <c r="B25" s="798"/>
      <c r="C25" s="798"/>
      <c r="D25" s="798"/>
    </row>
    <row r="27" spans="1:6" x14ac:dyDescent="0.2">
      <c r="A27" s="797" t="s">
        <v>182</v>
      </c>
      <c r="B27" s="798"/>
      <c r="C27" s="798"/>
      <c r="D27" s="798"/>
    </row>
    <row r="28" spans="1:6" x14ac:dyDescent="0.2">
      <c r="A28" s="67" t="s">
        <v>183</v>
      </c>
      <c r="B28" s="68" t="s">
        <v>184</v>
      </c>
      <c r="C28" s="69" t="s">
        <v>69</v>
      </c>
      <c r="D28" s="70" t="s">
        <v>53</v>
      </c>
    </row>
    <row r="29" spans="1:6" x14ac:dyDescent="0.2">
      <c r="A29" s="382" t="s">
        <v>54</v>
      </c>
      <c r="B29" s="390" t="s">
        <v>131</v>
      </c>
      <c r="C29" s="391" t="e">
        <f>ROUND(+D29/$D$23,4)</f>
        <v>#DIV/0!</v>
      </c>
      <c r="D29" s="388">
        <f>ROUND(+D23/12,2)</f>
        <v>0</v>
      </c>
    </row>
    <row r="30" spans="1:6" x14ac:dyDescent="0.2">
      <c r="A30" s="71" t="s">
        <v>55</v>
      </c>
      <c r="B30" s="392" t="s">
        <v>185</v>
      </c>
      <c r="C30" s="372" t="e">
        <f>ROUND(+D30/$D$23,4)</f>
        <v>#DIV/0!</v>
      </c>
      <c r="D30" s="373">
        <f>+D31+D32</f>
        <v>0</v>
      </c>
    </row>
    <row r="31" spans="1:6" x14ac:dyDescent="0.2">
      <c r="A31" s="382" t="s">
        <v>9</v>
      </c>
      <c r="B31" s="72" t="s">
        <v>186</v>
      </c>
      <c r="C31" s="73" t="e">
        <f>ROUND(+D31/$D$23,4)</f>
        <v>#DIV/0!</v>
      </c>
      <c r="D31" s="74">
        <f>ROUND(+D23/12,2)</f>
        <v>0</v>
      </c>
    </row>
    <row r="32" spans="1:6" x14ac:dyDescent="0.2">
      <c r="A32" s="382" t="s">
        <v>187</v>
      </c>
      <c r="B32" s="72" t="s">
        <v>77</v>
      </c>
      <c r="C32" s="73" t="e">
        <f>ROUND(+D32/$D$23,4)</f>
        <v>#DIV/0!</v>
      </c>
      <c r="D32" s="74">
        <f>ROUND(+(D23*1/3)/12,2)</f>
        <v>0</v>
      </c>
    </row>
    <row r="33" spans="1:4" x14ac:dyDescent="0.2">
      <c r="A33" s="800" t="s">
        <v>75</v>
      </c>
      <c r="B33" s="800"/>
      <c r="C33" s="800"/>
      <c r="D33" s="66">
        <f>+D30+D29</f>
        <v>0</v>
      </c>
    </row>
    <row r="35" spans="1:4" x14ac:dyDescent="0.2">
      <c r="A35" s="801" t="s">
        <v>188</v>
      </c>
      <c r="B35" s="802"/>
      <c r="C35" s="802"/>
      <c r="D35" s="802"/>
    </row>
    <row r="36" spans="1:4" x14ac:dyDescent="0.2">
      <c r="A36" s="67" t="s">
        <v>189</v>
      </c>
      <c r="B36" s="75" t="s">
        <v>190</v>
      </c>
      <c r="C36" s="69" t="s">
        <v>69</v>
      </c>
      <c r="D36" s="70" t="s">
        <v>53</v>
      </c>
    </row>
    <row r="37" spans="1:4" x14ac:dyDescent="0.2">
      <c r="A37" s="382" t="s">
        <v>54</v>
      </c>
      <c r="B37" s="390" t="s">
        <v>70</v>
      </c>
      <c r="C37" s="393">
        <v>0.2</v>
      </c>
      <c r="D37" s="394">
        <f>ROUND(C37*($D$23+$D$33),2)</f>
        <v>0</v>
      </c>
    </row>
    <row r="38" spans="1:4" x14ac:dyDescent="0.2">
      <c r="A38" s="382" t="s">
        <v>55</v>
      </c>
      <c r="B38" s="390" t="s">
        <v>72</v>
      </c>
      <c r="C38" s="393">
        <v>2.5000000000000001E-2</v>
      </c>
      <c r="D38" s="394">
        <f t="shared" ref="D38:D43" si="0">ROUND(C38*($D$23+$D$33),2)</f>
        <v>0</v>
      </c>
    </row>
    <row r="39" spans="1:4" x14ac:dyDescent="0.2">
      <c r="A39" s="382" t="s">
        <v>56</v>
      </c>
      <c r="B39" s="390" t="s">
        <v>191</v>
      </c>
      <c r="C39" s="393">
        <f>3%</f>
        <v>0.03</v>
      </c>
      <c r="D39" s="394">
        <f t="shared" si="0"/>
        <v>0</v>
      </c>
    </row>
    <row r="40" spans="1:4" x14ac:dyDescent="0.2">
      <c r="A40" s="382" t="s">
        <v>57</v>
      </c>
      <c r="B40" s="390" t="s">
        <v>192</v>
      </c>
      <c r="C40" s="393">
        <v>1.4999999999999999E-2</v>
      </c>
      <c r="D40" s="394">
        <f t="shared" si="0"/>
        <v>0</v>
      </c>
    </row>
    <row r="41" spans="1:4" x14ac:dyDescent="0.2">
      <c r="A41" s="382" t="s">
        <v>58</v>
      </c>
      <c r="B41" s="390" t="s">
        <v>193</v>
      </c>
      <c r="C41" s="393">
        <v>0.01</v>
      </c>
      <c r="D41" s="394">
        <f t="shared" si="0"/>
        <v>0</v>
      </c>
    </row>
    <row r="42" spans="1:4" x14ac:dyDescent="0.2">
      <c r="A42" s="382" t="s">
        <v>59</v>
      </c>
      <c r="B42" s="390" t="s">
        <v>74</v>
      </c>
      <c r="C42" s="393">
        <v>6.0000000000000001E-3</v>
      </c>
      <c r="D42" s="394">
        <f t="shared" si="0"/>
        <v>0</v>
      </c>
    </row>
    <row r="43" spans="1:4" x14ac:dyDescent="0.2">
      <c r="A43" s="382" t="s">
        <v>60</v>
      </c>
      <c r="B43" s="390" t="s">
        <v>71</v>
      </c>
      <c r="C43" s="393">
        <v>2E-3</v>
      </c>
      <c r="D43" s="394">
        <f t="shared" si="0"/>
        <v>0</v>
      </c>
    </row>
    <row r="44" spans="1:4" x14ac:dyDescent="0.2">
      <c r="A44" s="382" t="s">
        <v>62</v>
      </c>
      <c r="B44" s="390" t="s">
        <v>73</v>
      </c>
      <c r="C44" s="393">
        <v>0.08</v>
      </c>
      <c r="D44" s="394">
        <f>ROUND(C44*($D$23+$D$33),2)</f>
        <v>0</v>
      </c>
    </row>
    <row r="45" spans="1:4" x14ac:dyDescent="0.2">
      <c r="A45" s="366" t="s">
        <v>75</v>
      </c>
      <c r="B45" s="367"/>
      <c r="C45" s="76">
        <f>SUM(C37:C44)</f>
        <v>0.36800000000000005</v>
      </c>
      <c r="D45" s="77">
        <f>SUM(D37:D44)</f>
        <v>0</v>
      </c>
    </row>
    <row r="46" spans="1:4" x14ac:dyDescent="0.2">
      <c r="A46" s="395"/>
      <c r="B46" s="395"/>
      <c r="C46" s="395"/>
      <c r="D46" s="395"/>
    </row>
    <row r="47" spans="1:4" x14ac:dyDescent="0.2">
      <c r="A47" s="801" t="s">
        <v>194</v>
      </c>
      <c r="B47" s="802"/>
      <c r="C47" s="802"/>
      <c r="D47" s="802"/>
    </row>
    <row r="48" spans="1:4" x14ac:dyDescent="0.2">
      <c r="A48" s="67" t="s">
        <v>195</v>
      </c>
      <c r="B48" s="75" t="s">
        <v>196</v>
      </c>
      <c r="C48" s="69"/>
      <c r="D48" s="70" t="s">
        <v>53</v>
      </c>
    </row>
    <row r="49" spans="1:6" x14ac:dyDescent="0.2">
      <c r="A49" s="396" t="s">
        <v>54</v>
      </c>
      <c r="B49" s="390" t="s">
        <v>65</v>
      </c>
      <c r="C49" s="397"/>
      <c r="D49" s="394">
        <f>+'Men Cal Serv Lider 44 seg a sex'!C16</f>
        <v>0</v>
      </c>
    </row>
    <row r="50" spans="1:6" s="401" customFormat="1" x14ac:dyDescent="0.2">
      <c r="A50" s="398" t="s">
        <v>3</v>
      </c>
      <c r="B50" s="399" t="s">
        <v>66</v>
      </c>
      <c r="C50" s="391">
        <f>+$C$135+$C$136</f>
        <v>9.2499999999999999E-2</v>
      </c>
      <c r="D50" s="400">
        <f>+(C50*D49)*-1</f>
        <v>0</v>
      </c>
      <c r="F50" s="402"/>
    </row>
    <row r="51" spans="1:6" x14ac:dyDescent="0.2">
      <c r="A51" s="396" t="s">
        <v>55</v>
      </c>
      <c r="B51" s="390" t="s">
        <v>197</v>
      </c>
      <c r="C51" s="397"/>
      <c r="D51" s="394">
        <f>+'Men Cal Serv Lider 44 seg a sex'!C25</f>
        <v>0</v>
      </c>
      <c r="F51" s="403"/>
    </row>
    <row r="52" spans="1:6" s="401" customFormat="1" x14ac:dyDescent="0.2">
      <c r="A52" s="398" t="s">
        <v>9</v>
      </c>
      <c r="B52" s="399" t="s">
        <v>66</v>
      </c>
      <c r="C52" s="391">
        <f>+$C$135+$C$136</f>
        <v>9.2499999999999999E-2</v>
      </c>
      <c r="D52" s="400">
        <f>+(C52*D51)*-1</f>
        <v>0</v>
      </c>
      <c r="F52" s="404"/>
    </row>
    <row r="53" spans="1:6" x14ac:dyDescent="0.2">
      <c r="A53" s="405" t="s">
        <v>56</v>
      </c>
      <c r="B53" s="581" t="s">
        <v>198</v>
      </c>
      <c r="C53" s="397"/>
      <c r="D53" s="406"/>
      <c r="F53" s="403"/>
    </row>
    <row r="54" spans="1:6" x14ac:dyDescent="0.2">
      <c r="A54" s="398" t="s">
        <v>11</v>
      </c>
      <c r="B54" s="582" t="s">
        <v>66</v>
      </c>
      <c r="C54" s="391">
        <f>+$C$135+$C$136</f>
        <v>9.2499999999999999E-2</v>
      </c>
      <c r="D54" s="400">
        <f>+(C54*D53)*-1</f>
        <v>0</v>
      </c>
      <c r="F54" s="403"/>
    </row>
    <row r="55" spans="1:6" x14ac:dyDescent="0.2">
      <c r="A55" s="405" t="s">
        <v>57</v>
      </c>
      <c r="B55" s="583" t="s">
        <v>668</v>
      </c>
      <c r="C55" s="397"/>
      <c r="D55" s="406"/>
      <c r="F55" s="403"/>
    </row>
    <row r="56" spans="1:6" x14ac:dyDescent="0.2">
      <c r="A56" s="398" t="s">
        <v>199</v>
      </c>
      <c r="B56" s="582" t="s">
        <v>66</v>
      </c>
      <c r="C56" s="391">
        <f>+$C$135+$C$136</f>
        <v>9.2499999999999999E-2</v>
      </c>
      <c r="D56" s="400">
        <f>+(C56*D55)*-1</f>
        <v>0</v>
      </c>
      <c r="F56" s="403"/>
    </row>
    <row r="57" spans="1:6" x14ac:dyDescent="0.2">
      <c r="A57" s="405" t="s">
        <v>58</v>
      </c>
      <c r="B57" s="584" t="s">
        <v>669</v>
      </c>
      <c r="C57" s="397"/>
      <c r="D57" s="370"/>
      <c r="F57" s="407"/>
    </row>
    <row r="58" spans="1:6" x14ac:dyDescent="0.2">
      <c r="A58" s="398" t="s">
        <v>200</v>
      </c>
      <c r="B58" s="582" t="s">
        <v>66</v>
      </c>
      <c r="C58" s="391">
        <f>+$C$135+$C$136</f>
        <v>9.2499999999999999E-2</v>
      </c>
      <c r="D58" s="400">
        <f>+(C58*D57)*-1</f>
        <v>0</v>
      </c>
    </row>
    <row r="59" spans="1:6" x14ac:dyDescent="0.2">
      <c r="A59" s="405" t="s">
        <v>59</v>
      </c>
      <c r="B59" s="803" t="s">
        <v>201</v>
      </c>
      <c r="C59" s="803"/>
      <c r="D59" s="406"/>
    </row>
    <row r="60" spans="1:6" x14ac:dyDescent="0.2">
      <c r="A60" s="398" t="s">
        <v>202</v>
      </c>
      <c r="B60" s="399" t="s">
        <v>66</v>
      </c>
      <c r="C60" s="391">
        <f>+$C$135+$C$136</f>
        <v>9.2499999999999999E-2</v>
      </c>
      <c r="D60" s="400">
        <f>+(C60*D59)*-1</f>
        <v>0</v>
      </c>
    </row>
    <row r="61" spans="1:6" x14ac:dyDescent="0.2">
      <c r="A61" s="786" t="s">
        <v>75</v>
      </c>
      <c r="B61" s="788"/>
      <c r="C61" s="78"/>
      <c r="D61" s="79">
        <f>SUM(D49:D60)</f>
        <v>0</v>
      </c>
    </row>
    <row r="63" spans="1:6" x14ac:dyDescent="0.2">
      <c r="A63" s="797" t="s">
        <v>203</v>
      </c>
      <c r="B63" s="798"/>
      <c r="C63" s="798"/>
      <c r="D63" s="798"/>
    </row>
    <row r="64" spans="1:6" x14ac:dyDescent="0.2">
      <c r="A64" s="80">
        <v>2</v>
      </c>
      <c r="B64" s="806" t="s">
        <v>204</v>
      </c>
      <c r="C64" s="806"/>
      <c r="D64" s="81" t="s">
        <v>53</v>
      </c>
    </row>
    <row r="65" spans="1:4" x14ac:dyDescent="0.2">
      <c r="A65" s="399" t="s">
        <v>183</v>
      </c>
      <c r="B65" s="807" t="s">
        <v>184</v>
      </c>
      <c r="C65" s="807"/>
      <c r="D65" s="394">
        <f>+D33</f>
        <v>0</v>
      </c>
    </row>
    <row r="66" spans="1:4" x14ac:dyDescent="0.2">
      <c r="A66" s="399" t="s">
        <v>189</v>
      </c>
      <c r="B66" s="807" t="s">
        <v>190</v>
      </c>
      <c r="C66" s="807"/>
      <c r="D66" s="394">
        <f>+D45</f>
        <v>0</v>
      </c>
    </row>
    <row r="67" spans="1:4" x14ac:dyDescent="0.2">
      <c r="A67" s="399" t="s">
        <v>195</v>
      </c>
      <c r="B67" s="807" t="s">
        <v>196</v>
      </c>
      <c r="C67" s="807"/>
      <c r="D67" s="408">
        <f>+D61</f>
        <v>0</v>
      </c>
    </row>
    <row r="68" spans="1:4" x14ac:dyDescent="0.2">
      <c r="A68" s="806" t="s">
        <v>75</v>
      </c>
      <c r="B68" s="806"/>
      <c r="C68" s="806"/>
      <c r="D68" s="82">
        <f>SUM(D65:D67)</f>
        <v>0</v>
      </c>
    </row>
    <row r="70" spans="1:4" x14ac:dyDescent="0.2">
      <c r="A70" s="797" t="s">
        <v>205</v>
      </c>
      <c r="B70" s="798"/>
      <c r="C70" s="798"/>
      <c r="D70" s="798"/>
    </row>
    <row r="72" spans="1:4" x14ac:dyDescent="0.2">
      <c r="A72" s="83">
        <v>3</v>
      </c>
      <c r="B72" s="68" t="s">
        <v>79</v>
      </c>
      <c r="C72" s="65" t="s">
        <v>69</v>
      </c>
      <c r="D72" s="65" t="s">
        <v>53</v>
      </c>
    </row>
    <row r="73" spans="1:4" x14ac:dyDescent="0.2">
      <c r="A73" s="382" t="s">
        <v>54</v>
      </c>
      <c r="B73" s="399" t="s">
        <v>206</v>
      </c>
      <c r="C73" s="391" t="e">
        <f>+D73/$D$23</f>
        <v>#DIV/0!</v>
      </c>
      <c r="D73" s="409">
        <f>+'Men Cal Serv Lider 44 seg a sex'!C31</f>
        <v>0</v>
      </c>
    </row>
    <row r="74" spans="1:4" x14ac:dyDescent="0.2">
      <c r="A74" s="382" t="s">
        <v>55</v>
      </c>
      <c r="B74" s="390" t="s">
        <v>207</v>
      </c>
      <c r="C74" s="410"/>
      <c r="D74" s="388">
        <f>ROUND(+D73*$C$44,2)</f>
        <v>0</v>
      </c>
    </row>
    <row r="75" spans="1:4" ht="25.5" x14ac:dyDescent="0.2">
      <c r="A75" s="382" t="s">
        <v>56</v>
      </c>
      <c r="B75" s="371" t="s">
        <v>208</v>
      </c>
      <c r="C75" s="393" t="e">
        <f>+D75/$D$23</f>
        <v>#DIV/0!</v>
      </c>
      <c r="D75" s="388">
        <f>+'Men Cal Serv Lider 44 seg a sex'!C45</f>
        <v>0</v>
      </c>
    </row>
    <row r="76" spans="1:4" x14ac:dyDescent="0.2">
      <c r="A76" s="411" t="s">
        <v>57</v>
      </c>
      <c r="B76" s="390" t="s">
        <v>209</v>
      </c>
      <c r="C76" s="393" t="e">
        <f>+D76/$D$23</f>
        <v>#DIV/0!</v>
      </c>
      <c r="D76" s="388">
        <f>+'Men Cal Serv Lider 44 seg a sex'!C53</f>
        <v>0</v>
      </c>
    </row>
    <row r="77" spans="1:4" ht="25.5" x14ac:dyDescent="0.2">
      <c r="A77" s="411" t="s">
        <v>58</v>
      </c>
      <c r="B77" s="371" t="s">
        <v>210</v>
      </c>
      <c r="C77" s="410"/>
      <c r="D77" s="412"/>
    </row>
    <row r="78" spans="1:4" ht="25.5" x14ac:dyDescent="0.2">
      <c r="A78" s="411" t="s">
        <v>59</v>
      </c>
      <c r="B78" s="371" t="s">
        <v>211</v>
      </c>
      <c r="C78" s="393" t="e">
        <f>+D78/$D$23</f>
        <v>#DIV/0!</v>
      </c>
      <c r="D78" s="394">
        <f>+'Men Cal Serv Lider 44 seg a sex'!C67</f>
        <v>0</v>
      </c>
    </row>
    <row r="79" spans="1:4" x14ac:dyDescent="0.2">
      <c r="A79" s="786" t="s">
        <v>75</v>
      </c>
      <c r="B79" s="787"/>
      <c r="C79" s="788"/>
      <c r="D79" s="84">
        <f>SUM(D73:D78)</f>
        <v>0</v>
      </c>
    </row>
    <row r="81" spans="1:4" x14ac:dyDescent="0.2">
      <c r="A81" s="797" t="s">
        <v>212</v>
      </c>
      <c r="B81" s="798"/>
      <c r="C81" s="798"/>
      <c r="D81" s="798"/>
    </row>
    <row r="83" spans="1:4" x14ac:dyDescent="0.2">
      <c r="A83" s="808" t="s">
        <v>213</v>
      </c>
      <c r="B83" s="808"/>
      <c r="C83" s="808"/>
      <c r="D83" s="808"/>
    </row>
    <row r="84" spans="1:4" x14ac:dyDescent="0.2">
      <c r="A84" s="83" t="s">
        <v>68</v>
      </c>
      <c r="B84" s="786" t="s">
        <v>214</v>
      </c>
      <c r="C84" s="788"/>
      <c r="D84" s="65" t="s">
        <v>53</v>
      </c>
    </row>
    <row r="85" spans="1:4" x14ac:dyDescent="0.2">
      <c r="A85" s="390" t="s">
        <v>54</v>
      </c>
      <c r="B85" s="804" t="s">
        <v>80</v>
      </c>
      <c r="C85" s="805"/>
      <c r="D85" s="388"/>
    </row>
    <row r="86" spans="1:4" x14ac:dyDescent="0.2">
      <c r="A86" s="399" t="s">
        <v>55</v>
      </c>
      <c r="B86" s="811" t="s">
        <v>214</v>
      </c>
      <c r="C86" s="812"/>
      <c r="D86" s="413">
        <f>+'Men Cal Serv Lider 44 seg a sex'!C80</f>
        <v>0</v>
      </c>
    </row>
    <row r="87" spans="1:4" s="401" customFormat="1" x14ac:dyDescent="0.2">
      <c r="A87" s="399" t="s">
        <v>56</v>
      </c>
      <c r="B87" s="811" t="s">
        <v>215</v>
      </c>
      <c r="C87" s="812"/>
      <c r="D87" s="413">
        <f>+'Men Cal Serv Lider 44 seg a sex'!C89</f>
        <v>0</v>
      </c>
    </row>
    <row r="88" spans="1:4" s="401" customFormat="1" x14ac:dyDescent="0.2">
      <c r="A88" s="399" t="s">
        <v>57</v>
      </c>
      <c r="B88" s="811" t="s">
        <v>216</v>
      </c>
      <c r="C88" s="812"/>
      <c r="D88" s="413">
        <f>+'Men Cal Serv Lider 44 seg a sex'!C97</f>
        <v>0</v>
      </c>
    </row>
    <row r="89" spans="1:4" s="401" customFormat="1" ht="14.25" x14ac:dyDescent="0.2">
      <c r="A89" s="399" t="s">
        <v>58</v>
      </c>
      <c r="B89" s="811" t="s">
        <v>619</v>
      </c>
      <c r="C89" s="812"/>
      <c r="D89" s="413"/>
    </row>
    <row r="90" spans="1:4" s="401" customFormat="1" x14ac:dyDescent="0.2">
      <c r="A90" s="399" t="s">
        <v>59</v>
      </c>
      <c r="B90" s="811" t="s">
        <v>217</v>
      </c>
      <c r="C90" s="812"/>
      <c r="D90" s="413">
        <f>+'Men Cal Serv Lider 44 seg a sex'!C105</f>
        <v>0</v>
      </c>
    </row>
    <row r="91" spans="1:4" x14ac:dyDescent="0.2">
      <c r="A91" s="390" t="s">
        <v>60</v>
      </c>
      <c r="B91" s="804" t="s">
        <v>63</v>
      </c>
      <c r="C91" s="805"/>
      <c r="D91" s="388"/>
    </row>
    <row r="92" spans="1:4" x14ac:dyDescent="0.2">
      <c r="A92" s="390" t="s">
        <v>62</v>
      </c>
      <c r="B92" s="804" t="s">
        <v>218</v>
      </c>
      <c r="C92" s="805"/>
      <c r="D92" s="412"/>
    </row>
    <row r="93" spans="1:4" x14ac:dyDescent="0.2">
      <c r="A93" s="800" t="s">
        <v>75</v>
      </c>
      <c r="B93" s="800"/>
      <c r="C93" s="800"/>
      <c r="D93" s="66">
        <f>SUM(D85:D92)</f>
        <v>0</v>
      </c>
    </row>
    <row r="94" spans="1:4" x14ac:dyDescent="0.2">
      <c r="D94" s="414"/>
    </row>
    <row r="95" spans="1:4" x14ac:dyDescent="0.2">
      <c r="A95" s="83" t="s">
        <v>219</v>
      </c>
      <c r="B95" s="786" t="s">
        <v>220</v>
      </c>
      <c r="C95" s="788"/>
      <c r="D95" s="65" t="s">
        <v>53</v>
      </c>
    </row>
    <row r="96" spans="1:4" s="401" customFormat="1" x14ac:dyDescent="0.2">
      <c r="A96" s="399" t="s">
        <v>54</v>
      </c>
      <c r="B96" s="813" t="s">
        <v>221</v>
      </c>
      <c r="C96" s="814"/>
      <c r="D96" s="413">
        <f>+'Men Cal Serv Lider 44 seg a sex'!C116</f>
        <v>0</v>
      </c>
    </row>
    <row r="97" spans="1:4" s="401" customFormat="1" ht="29.25" customHeight="1" x14ac:dyDescent="0.2">
      <c r="A97" s="399" t="s">
        <v>55</v>
      </c>
      <c r="B97" s="809" t="s">
        <v>222</v>
      </c>
      <c r="C97" s="810"/>
      <c r="D97" s="412"/>
    </row>
    <row r="98" spans="1:4" s="401" customFormat="1" ht="31.5" customHeight="1" x14ac:dyDescent="0.2">
      <c r="A98" s="399" t="s">
        <v>56</v>
      </c>
      <c r="B98" s="809" t="s">
        <v>223</v>
      </c>
      <c r="C98" s="810"/>
      <c r="D98" s="412"/>
    </row>
    <row r="99" spans="1:4" x14ac:dyDescent="0.2">
      <c r="A99" s="390" t="s">
        <v>57</v>
      </c>
      <c r="B99" s="804" t="s">
        <v>63</v>
      </c>
      <c r="C99" s="805"/>
      <c r="D99" s="388"/>
    </row>
    <row r="100" spans="1:4" x14ac:dyDescent="0.2">
      <c r="A100" s="800" t="s">
        <v>75</v>
      </c>
      <c r="B100" s="800"/>
      <c r="C100" s="800"/>
      <c r="D100" s="66">
        <f>SUM(D96:D99)</f>
        <v>0</v>
      </c>
    </row>
    <row r="101" spans="1:4" x14ac:dyDescent="0.2">
      <c r="D101" s="414"/>
    </row>
    <row r="102" spans="1:4" x14ac:dyDescent="0.2">
      <c r="A102" s="83" t="s">
        <v>76</v>
      </c>
      <c r="B102" s="800" t="s">
        <v>61</v>
      </c>
      <c r="C102" s="800"/>
      <c r="D102" s="65" t="s">
        <v>53</v>
      </c>
    </row>
    <row r="103" spans="1:4" s="416" customFormat="1" x14ac:dyDescent="0.25">
      <c r="A103" s="411" t="s">
        <v>54</v>
      </c>
      <c r="B103" s="815" t="s">
        <v>224</v>
      </c>
      <c r="C103" s="815"/>
      <c r="D103" s="415"/>
    </row>
    <row r="104" spans="1:4" x14ac:dyDescent="0.2">
      <c r="A104" s="800" t="s">
        <v>75</v>
      </c>
      <c r="B104" s="800"/>
      <c r="C104" s="800"/>
      <c r="D104" s="66">
        <f>SUM(D103:D103)</f>
        <v>0</v>
      </c>
    </row>
    <row r="106" spans="1:4" x14ac:dyDescent="0.2">
      <c r="A106" s="368" t="s">
        <v>225</v>
      </c>
      <c r="B106" s="368"/>
      <c r="C106" s="368"/>
      <c r="D106" s="368"/>
    </row>
    <row r="107" spans="1:4" x14ac:dyDescent="0.2">
      <c r="A107" s="390" t="s">
        <v>68</v>
      </c>
      <c r="B107" s="804" t="s">
        <v>214</v>
      </c>
      <c r="C107" s="805"/>
      <c r="D107" s="394">
        <f>+D93</f>
        <v>0</v>
      </c>
    </row>
    <row r="108" spans="1:4" x14ac:dyDescent="0.2">
      <c r="A108" s="390" t="s">
        <v>219</v>
      </c>
      <c r="B108" s="804" t="s">
        <v>220</v>
      </c>
      <c r="C108" s="805"/>
      <c r="D108" s="394">
        <f>+D100</f>
        <v>0</v>
      </c>
    </row>
    <row r="109" spans="1:4" x14ac:dyDescent="0.2">
      <c r="A109" s="417"/>
      <c r="B109" s="816" t="s">
        <v>226</v>
      </c>
      <c r="C109" s="817"/>
      <c r="D109" s="85">
        <f>+D108+D107</f>
        <v>0</v>
      </c>
    </row>
    <row r="110" spans="1:4" x14ac:dyDescent="0.2">
      <c r="A110" s="390" t="s">
        <v>76</v>
      </c>
      <c r="B110" s="804" t="s">
        <v>61</v>
      </c>
      <c r="C110" s="805"/>
      <c r="D110" s="394"/>
    </row>
    <row r="111" spans="1:4" x14ac:dyDescent="0.2">
      <c r="A111" s="818" t="s">
        <v>75</v>
      </c>
      <c r="B111" s="818"/>
      <c r="C111" s="818"/>
      <c r="D111" s="86">
        <f>+D110+D109</f>
        <v>0</v>
      </c>
    </row>
    <row r="113" spans="1:4" x14ac:dyDescent="0.2">
      <c r="A113" s="797" t="s">
        <v>227</v>
      </c>
      <c r="B113" s="798"/>
      <c r="C113" s="798"/>
      <c r="D113" s="798"/>
    </row>
    <row r="115" spans="1:4" x14ac:dyDescent="0.2">
      <c r="A115" s="83">
        <v>5</v>
      </c>
      <c r="B115" s="786" t="s">
        <v>50</v>
      </c>
      <c r="C115" s="788"/>
      <c r="D115" s="65" t="s">
        <v>53</v>
      </c>
    </row>
    <row r="116" spans="1:4" x14ac:dyDescent="0.2">
      <c r="A116" s="390" t="s">
        <v>54</v>
      </c>
      <c r="B116" s="799" t="s">
        <v>228</v>
      </c>
      <c r="C116" s="799"/>
      <c r="D116" s="388">
        <f>+Uniformes!D8</f>
        <v>0</v>
      </c>
    </row>
    <row r="117" spans="1:4" x14ac:dyDescent="0.2">
      <c r="A117" s="390" t="s">
        <v>3</v>
      </c>
      <c r="B117" s="399" t="s">
        <v>66</v>
      </c>
      <c r="C117" s="391">
        <f>+$C$135+$C$136</f>
        <v>9.2499999999999999E-2</v>
      </c>
      <c r="D117" s="400">
        <f>+(C117*D116)*-1</f>
        <v>0</v>
      </c>
    </row>
    <row r="118" spans="1:4" x14ac:dyDescent="0.2">
      <c r="A118" s="390" t="s">
        <v>55</v>
      </c>
      <c r="B118" s="799" t="s">
        <v>229</v>
      </c>
      <c r="C118" s="799"/>
      <c r="D118" s="388"/>
    </row>
    <row r="119" spans="1:4" x14ac:dyDescent="0.2">
      <c r="A119" s="390" t="s">
        <v>9</v>
      </c>
      <c r="B119" s="399" t="s">
        <v>66</v>
      </c>
      <c r="C119" s="391">
        <f>+$C$135+$C$136</f>
        <v>9.2499999999999999E-2</v>
      </c>
      <c r="D119" s="400">
        <f>+(C119*D118)*-1</f>
        <v>0</v>
      </c>
    </row>
    <row r="120" spans="1:4" x14ac:dyDescent="0.2">
      <c r="A120" s="390" t="s">
        <v>56</v>
      </c>
      <c r="B120" s="799" t="s">
        <v>230</v>
      </c>
      <c r="C120" s="799"/>
      <c r="D120" s="388"/>
    </row>
    <row r="121" spans="1:4" x14ac:dyDescent="0.2">
      <c r="A121" s="390" t="s">
        <v>11</v>
      </c>
      <c r="B121" s="399" t="s">
        <v>66</v>
      </c>
      <c r="C121" s="391">
        <f>+$C$135+$C$136</f>
        <v>9.2499999999999999E-2</v>
      </c>
      <c r="D121" s="400">
        <f>+(C121*D120)*-1</f>
        <v>0</v>
      </c>
    </row>
    <row r="122" spans="1:4" x14ac:dyDescent="0.2">
      <c r="A122" s="390" t="s">
        <v>57</v>
      </c>
      <c r="B122" s="799" t="s">
        <v>63</v>
      </c>
      <c r="C122" s="799"/>
      <c r="D122" s="388"/>
    </row>
    <row r="123" spans="1:4" x14ac:dyDescent="0.2">
      <c r="A123" s="390" t="s">
        <v>199</v>
      </c>
      <c r="B123" s="399" t="s">
        <v>66</v>
      </c>
      <c r="C123" s="391">
        <f>+$C$135+$C$136</f>
        <v>9.2499999999999999E-2</v>
      </c>
      <c r="D123" s="400">
        <f>+(C123*D122)*-1</f>
        <v>0</v>
      </c>
    </row>
    <row r="124" spans="1:4" x14ac:dyDescent="0.2">
      <c r="A124" s="800" t="s">
        <v>75</v>
      </c>
      <c r="B124" s="800"/>
      <c r="C124" s="800"/>
      <c r="D124" s="66">
        <f>SUM(D116:D122)</f>
        <v>0</v>
      </c>
    </row>
    <row r="126" spans="1:4" x14ac:dyDescent="0.2">
      <c r="A126" s="797" t="s">
        <v>231</v>
      </c>
      <c r="B126" s="798"/>
      <c r="C126" s="798"/>
      <c r="D126" s="798"/>
    </row>
    <row r="128" spans="1:4" x14ac:dyDescent="0.2">
      <c r="A128" s="83">
        <v>6</v>
      </c>
      <c r="B128" s="68" t="s">
        <v>81</v>
      </c>
      <c r="C128" s="369" t="s">
        <v>69</v>
      </c>
      <c r="D128" s="65" t="s">
        <v>53</v>
      </c>
    </row>
    <row r="129" spans="1:7" x14ac:dyDescent="0.2">
      <c r="A129" s="405" t="s">
        <v>54</v>
      </c>
      <c r="B129" s="405" t="s">
        <v>82</v>
      </c>
      <c r="C129" s="418">
        <v>0.03</v>
      </c>
      <c r="D129" s="406">
        <f>($D$124+$D$111+$D$79+$D$68+$D$23)*C129</f>
        <v>0</v>
      </c>
    </row>
    <row r="130" spans="1:7" x14ac:dyDescent="0.2">
      <c r="A130" s="405" t="s">
        <v>55</v>
      </c>
      <c r="B130" s="405" t="s">
        <v>83</v>
      </c>
      <c r="C130" s="418">
        <v>0.03</v>
      </c>
      <c r="D130" s="406">
        <f>($D$124+$D$111+$D$79+$D$68+$D$23+D129)*C130</f>
        <v>0</v>
      </c>
    </row>
    <row r="131" spans="1:7" s="88" customFormat="1" x14ac:dyDescent="0.25">
      <c r="A131" s="820" t="s">
        <v>84</v>
      </c>
      <c r="B131" s="821"/>
      <c r="C131" s="822"/>
      <c r="D131" s="87">
        <f>++D130+D129+D124+D111+D79+D68+D23</f>
        <v>0</v>
      </c>
    </row>
    <row r="132" spans="1:7" s="88" customFormat="1" x14ac:dyDescent="0.25">
      <c r="A132" s="823" t="s">
        <v>85</v>
      </c>
      <c r="B132" s="824"/>
      <c r="C132" s="825"/>
      <c r="D132" s="87">
        <f>ROUND(D131/(1-(C135+C136+C138+C140+C141)),2)</f>
        <v>0</v>
      </c>
    </row>
    <row r="133" spans="1:7" x14ac:dyDescent="0.2">
      <c r="A133" s="390" t="s">
        <v>56</v>
      </c>
      <c r="B133" s="390" t="s">
        <v>86</v>
      </c>
      <c r="C133" s="393"/>
      <c r="D133" s="390"/>
    </row>
    <row r="134" spans="1:7" x14ac:dyDescent="0.2">
      <c r="A134" s="390" t="s">
        <v>11</v>
      </c>
      <c r="B134" s="390" t="s">
        <v>232</v>
      </c>
      <c r="C134" s="393"/>
      <c r="D134" s="390"/>
    </row>
    <row r="135" spans="1:7" x14ac:dyDescent="0.2">
      <c r="A135" s="405" t="s">
        <v>233</v>
      </c>
      <c r="B135" s="405" t="s">
        <v>87</v>
      </c>
      <c r="C135" s="418">
        <v>1.6500000000000001E-2</v>
      </c>
      <c r="D135" s="406">
        <f>ROUND(C135*$D$132,2)</f>
        <v>0</v>
      </c>
      <c r="G135" s="419"/>
    </row>
    <row r="136" spans="1:7" x14ac:dyDescent="0.2">
      <c r="A136" s="405" t="s">
        <v>234</v>
      </c>
      <c r="B136" s="405" t="s">
        <v>88</v>
      </c>
      <c r="C136" s="418">
        <v>7.5999999999999998E-2</v>
      </c>
      <c r="D136" s="406">
        <f>ROUND(C136*$D$132,2)</f>
        <v>0</v>
      </c>
      <c r="G136" s="419"/>
    </row>
    <row r="137" spans="1:7" x14ac:dyDescent="0.2">
      <c r="A137" s="390" t="s">
        <v>235</v>
      </c>
      <c r="B137" s="390" t="s">
        <v>236</v>
      </c>
      <c r="C137" s="393"/>
      <c r="D137" s="394"/>
      <c r="G137" s="419"/>
    </row>
    <row r="138" spans="1:7" x14ac:dyDescent="0.2">
      <c r="A138" s="390" t="s">
        <v>237</v>
      </c>
      <c r="B138" s="390" t="s">
        <v>238</v>
      </c>
      <c r="C138" s="393"/>
      <c r="D138" s="390"/>
      <c r="G138" s="419"/>
    </row>
    <row r="139" spans="1:7" x14ac:dyDescent="0.2">
      <c r="A139" s="390" t="s">
        <v>239</v>
      </c>
      <c r="B139" s="390" t="s">
        <v>240</v>
      </c>
      <c r="C139" s="393"/>
      <c r="D139" s="390"/>
    </row>
    <row r="140" spans="1:7" x14ac:dyDescent="0.2">
      <c r="A140" s="405" t="s">
        <v>241</v>
      </c>
      <c r="B140" s="405" t="s">
        <v>242</v>
      </c>
      <c r="C140" s="418">
        <v>0.05</v>
      </c>
      <c r="D140" s="406">
        <f>ROUND(C140*$D$132,2)</f>
        <v>0</v>
      </c>
    </row>
    <row r="141" spans="1:7" x14ac:dyDescent="0.2">
      <c r="A141" s="390" t="s">
        <v>243</v>
      </c>
      <c r="B141" s="390" t="s">
        <v>244</v>
      </c>
      <c r="C141" s="393"/>
      <c r="D141" s="390"/>
    </row>
    <row r="142" spans="1:7" x14ac:dyDescent="0.2">
      <c r="A142" s="786" t="s">
        <v>75</v>
      </c>
      <c r="B142" s="787"/>
      <c r="C142" s="89">
        <f>+C141+C140+C138+C136+C135+C130+C129</f>
        <v>0.20250000000000001</v>
      </c>
      <c r="D142" s="66">
        <f>+D140+D138+D136+D135+D130+D129</f>
        <v>0</v>
      </c>
    </row>
    <row r="144" spans="1:7" x14ac:dyDescent="0.2">
      <c r="A144" s="826" t="s">
        <v>245</v>
      </c>
      <c r="B144" s="826"/>
      <c r="C144" s="826"/>
      <c r="D144" s="826"/>
    </row>
    <row r="145" spans="1:5" x14ac:dyDescent="0.2">
      <c r="A145" s="390" t="s">
        <v>54</v>
      </c>
      <c r="B145" s="819" t="s">
        <v>246</v>
      </c>
      <c r="C145" s="819"/>
      <c r="D145" s="388">
        <f>+D23</f>
        <v>0</v>
      </c>
    </row>
    <row r="146" spans="1:5" x14ac:dyDescent="0.2">
      <c r="A146" s="390" t="s">
        <v>247</v>
      </c>
      <c r="B146" s="819" t="s">
        <v>248</v>
      </c>
      <c r="C146" s="819"/>
      <c r="D146" s="388">
        <f>+D68</f>
        <v>0</v>
      </c>
    </row>
    <row r="147" spans="1:5" x14ac:dyDescent="0.2">
      <c r="A147" s="390" t="s">
        <v>56</v>
      </c>
      <c r="B147" s="819" t="s">
        <v>249</v>
      </c>
      <c r="C147" s="819"/>
      <c r="D147" s="388">
        <f>+D79</f>
        <v>0</v>
      </c>
    </row>
    <row r="148" spans="1:5" x14ac:dyDescent="0.2">
      <c r="A148" s="390" t="s">
        <v>57</v>
      </c>
      <c r="B148" s="819" t="s">
        <v>250</v>
      </c>
      <c r="C148" s="819"/>
      <c r="D148" s="388">
        <f>+D111</f>
        <v>0</v>
      </c>
    </row>
    <row r="149" spans="1:5" x14ac:dyDescent="0.2">
      <c r="A149" s="390" t="s">
        <v>58</v>
      </c>
      <c r="B149" s="819" t="s">
        <v>251</v>
      </c>
      <c r="C149" s="819"/>
      <c r="D149" s="388">
        <f>+D124</f>
        <v>0</v>
      </c>
    </row>
    <row r="150" spans="1:5" x14ac:dyDescent="0.2">
      <c r="B150" s="828" t="s">
        <v>252</v>
      </c>
      <c r="C150" s="828"/>
      <c r="D150" s="90">
        <f>SUM(D145:D149)</f>
        <v>0</v>
      </c>
    </row>
    <row r="151" spans="1:5" x14ac:dyDescent="0.2">
      <c r="A151" s="390" t="s">
        <v>59</v>
      </c>
      <c r="B151" s="819" t="s">
        <v>253</v>
      </c>
      <c r="C151" s="819"/>
      <c r="D151" s="388">
        <f>+D142</f>
        <v>0</v>
      </c>
    </row>
    <row r="153" spans="1:5" x14ac:dyDescent="0.2">
      <c r="A153" s="827" t="s">
        <v>254</v>
      </c>
      <c r="B153" s="827"/>
      <c r="C153" s="827"/>
      <c r="D153" s="91">
        <f>ROUND(+D151+D150,2)</f>
        <v>0</v>
      </c>
    </row>
    <row r="155" spans="1:5" x14ac:dyDescent="0.2">
      <c r="B155" s="420"/>
      <c r="C155" s="420"/>
      <c r="D155" s="420"/>
    </row>
    <row r="156" spans="1:5" s="433" customFormat="1" ht="50.25" customHeight="1" x14ac:dyDescent="0.2">
      <c r="A156" s="871" t="s">
        <v>620</v>
      </c>
      <c r="B156" s="871"/>
      <c r="C156" s="871"/>
      <c r="D156" s="871"/>
      <c r="E156" s="432"/>
    </row>
    <row r="157" spans="1:5" x14ac:dyDescent="0.2">
      <c r="A157" s="421"/>
      <c r="B157" s="421"/>
      <c r="C157" s="421"/>
      <c r="D157" s="421"/>
      <c r="E157" s="421"/>
    </row>
    <row r="158" spans="1:5" x14ac:dyDescent="0.2">
      <c r="A158" s="830"/>
      <c r="B158" s="830"/>
      <c r="C158" s="830"/>
      <c r="D158" s="830"/>
      <c r="E158" s="421"/>
    </row>
    <row r="159" spans="1:5" x14ac:dyDescent="0.2">
      <c r="A159" s="421"/>
      <c r="B159" s="421"/>
      <c r="C159" s="421"/>
      <c r="D159" s="421"/>
      <c r="E159" s="421"/>
    </row>
    <row r="160" spans="1:5" x14ac:dyDescent="0.2">
      <c r="A160" s="870"/>
      <c r="B160" s="870"/>
      <c r="C160" s="870"/>
      <c r="D160" s="870"/>
      <c r="E160" s="421"/>
    </row>
    <row r="161" spans="1:5" x14ac:dyDescent="0.2">
      <c r="A161" s="421"/>
      <c r="B161" s="421"/>
      <c r="C161" s="421"/>
      <c r="D161" s="421"/>
      <c r="E161" s="421"/>
    </row>
    <row r="162" spans="1:5" x14ac:dyDescent="0.2">
      <c r="A162" s="421"/>
      <c r="B162" s="421"/>
      <c r="C162" s="421"/>
      <c r="D162" s="421"/>
      <c r="E162" s="421"/>
    </row>
    <row r="163" spans="1:5" x14ac:dyDescent="0.2">
      <c r="A163" s="421"/>
      <c r="B163" s="421"/>
      <c r="C163" s="421"/>
      <c r="D163" s="421"/>
      <c r="E163" s="421"/>
    </row>
    <row r="164" spans="1:5" x14ac:dyDescent="0.2">
      <c r="A164" s="421"/>
      <c r="B164" s="421"/>
      <c r="C164" s="421"/>
      <c r="D164" s="421"/>
      <c r="E164" s="421"/>
    </row>
    <row r="165" spans="1:5" x14ac:dyDescent="0.2">
      <c r="A165" s="421"/>
      <c r="B165" s="421"/>
      <c r="C165" s="421"/>
      <c r="D165" s="421"/>
      <c r="E165" s="421"/>
    </row>
    <row r="166" spans="1:5" x14ac:dyDescent="0.2">
      <c r="A166" s="421"/>
      <c r="B166" s="421"/>
      <c r="C166" s="421"/>
      <c r="D166" s="421"/>
      <c r="E166" s="421"/>
    </row>
    <row r="167" spans="1:5" x14ac:dyDescent="0.2">
      <c r="A167" s="421"/>
      <c r="B167" s="421"/>
      <c r="C167" s="421"/>
      <c r="D167" s="421"/>
      <c r="E167" s="421"/>
    </row>
    <row r="168" spans="1:5" x14ac:dyDescent="0.2">
      <c r="A168" s="421"/>
      <c r="B168" s="421"/>
      <c r="C168" s="421"/>
      <c r="D168" s="421"/>
      <c r="E168" s="421"/>
    </row>
    <row r="169" spans="1:5" x14ac:dyDescent="0.2">
      <c r="A169" s="421"/>
      <c r="B169" s="421"/>
      <c r="C169" s="421"/>
      <c r="D169" s="421"/>
      <c r="E169" s="421"/>
    </row>
    <row r="170" spans="1:5" x14ac:dyDescent="0.2">
      <c r="A170" s="421"/>
      <c r="B170" s="421"/>
      <c r="C170" s="421"/>
      <c r="D170" s="421"/>
      <c r="E170" s="421"/>
    </row>
    <row r="171" spans="1:5" x14ac:dyDescent="0.2">
      <c r="A171" s="421"/>
      <c r="B171" s="421"/>
      <c r="C171" s="421"/>
      <c r="D171" s="421"/>
      <c r="E171" s="421"/>
    </row>
    <row r="172" spans="1:5" x14ac:dyDescent="0.2">
      <c r="A172" s="421"/>
      <c r="B172" s="421"/>
      <c r="C172" s="421"/>
      <c r="D172" s="421"/>
      <c r="E172" s="421"/>
    </row>
    <row r="173" spans="1:5" x14ac:dyDescent="0.2">
      <c r="A173" s="421"/>
      <c r="B173" s="421"/>
      <c r="C173" s="421"/>
      <c r="D173" s="421"/>
      <c r="E173" s="421"/>
    </row>
  </sheetData>
  <mergeCells count="81">
    <mergeCell ref="A160:D160"/>
    <mergeCell ref="B147:C147"/>
    <mergeCell ref="B148:C148"/>
    <mergeCell ref="B149:C149"/>
    <mergeCell ref="B150:C150"/>
    <mergeCell ref="B151:C151"/>
    <mergeCell ref="A153:C153"/>
    <mergeCell ref="A156:D156"/>
    <mergeCell ref="A158:D158"/>
    <mergeCell ref="B146:C146"/>
    <mergeCell ref="B116:C116"/>
    <mergeCell ref="B118:C118"/>
    <mergeCell ref="B120:C120"/>
    <mergeCell ref="B122:C122"/>
    <mergeCell ref="A124:C124"/>
    <mergeCell ref="A126:D126"/>
    <mergeCell ref="A131:C131"/>
    <mergeCell ref="A132:C132"/>
    <mergeCell ref="A142:B142"/>
    <mergeCell ref="A144:D144"/>
    <mergeCell ref="B145:C145"/>
    <mergeCell ref="B115:C115"/>
    <mergeCell ref="B99:C99"/>
    <mergeCell ref="A100:C100"/>
    <mergeCell ref="B102:C102"/>
    <mergeCell ref="B103:C103"/>
    <mergeCell ref="A104:C104"/>
    <mergeCell ref="B107:C107"/>
    <mergeCell ref="B108:C108"/>
    <mergeCell ref="B109:C109"/>
    <mergeCell ref="B110:C110"/>
    <mergeCell ref="A111:C111"/>
    <mergeCell ref="A113:D113"/>
    <mergeCell ref="B98:C98"/>
    <mergeCell ref="B86:C86"/>
    <mergeCell ref="B87:C87"/>
    <mergeCell ref="B88:C88"/>
    <mergeCell ref="B89:C89"/>
    <mergeCell ref="B90:C90"/>
    <mergeCell ref="B91:C91"/>
    <mergeCell ref="B92:C92"/>
    <mergeCell ref="A93:C93"/>
    <mergeCell ref="B95:C95"/>
    <mergeCell ref="B96:C96"/>
    <mergeCell ref="B97:C97"/>
    <mergeCell ref="B85:C85"/>
    <mergeCell ref="A63:D63"/>
    <mergeCell ref="B64:C64"/>
    <mergeCell ref="B65:C65"/>
    <mergeCell ref="B66:C66"/>
    <mergeCell ref="B67:C67"/>
    <mergeCell ref="A68:C68"/>
    <mergeCell ref="A70:D70"/>
    <mergeCell ref="A79:C79"/>
    <mergeCell ref="A81:D81"/>
    <mergeCell ref="A83:D83"/>
    <mergeCell ref="B84:C84"/>
    <mergeCell ref="A61:B61"/>
    <mergeCell ref="B18:C18"/>
    <mergeCell ref="B19:C19"/>
    <mergeCell ref="B21:C21"/>
    <mergeCell ref="B22:C22"/>
    <mergeCell ref="A23:C23"/>
    <mergeCell ref="A25:D25"/>
    <mergeCell ref="A27:D27"/>
    <mergeCell ref="A33:C33"/>
    <mergeCell ref="A35:D35"/>
    <mergeCell ref="A47:D47"/>
    <mergeCell ref="B59:C59"/>
    <mergeCell ref="B17:C17"/>
    <mergeCell ref="A1:D1"/>
    <mergeCell ref="A3:D3"/>
    <mergeCell ref="C4:D4"/>
    <mergeCell ref="C5:D5"/>
    <mergeCell ref="C6:D6"/>
    <mergeCell ref="C7:D7"/>
    <mergeCell ref="C8:D8"/>
    <mergeCell ref="A10:D10"/>
    <mergeCell ref="B12:C12"/>
    <mergeCell ref="B15:C15"/>
    <mergeCell ref="B16:C16"/>
  </mergeCells>
  <pageMargins left="1.08" right="0.17" top="0.37" bottom="0.5" header="0.31496062992125984" footer="0.17"/>
  <pageSetup paperSize="9" scale="90" orientation="portrait" r:id="rId1"/>
  <headerFooter>
    <oddFooter>&amp;A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sheetPr>
  <dimension ref="A1:C126"/>
  <sheetViews>
    <sheetView topLeftCell="A105" workbookViewId="0">
      <selection activeCell="B114" sqref="B114:B115"/>
    </sheetView>
  </sheetViews>
  <sheetFormatPr defaultRowHeight="12.75" x14ac:dyDescent="0.2"/>
  <cols>
    <col min="1" max="1" width="73.7109375" style="375" customWidth="1"/>
    <col min="2" max="2" width="14" style="375" bestFit="1" customWidth="1"/>
    <col min="3" max="3" width="13.7109375" style="375" bestFit="1" customWidth="1"/>
    <col min="4" max="4" width="10.7109375" style="375" bestFit="1" customWidth="1"/>
    <col min="5" max="5" width="79" style="375" customWidth="1"/>
    <col min="6" max="16384" width="9.140625" style="375"/>
  </cols>
  <sheetData>
    <row r="1" spans="1:3" x14ac:dyDescent="0.2">
      <c r="A1" s="872" t="s">
        <v>324</v>
      </c>
      <c r="B1" s="872"/>
      <c r="C1" s="872"/>
    </row>
    <row r="3" spans="1:3" x14ac:dyDescent="0.2">
      <c r="A3" s="390" t="s">
        <v>255</v>
      </c>
      <c r="B3" s="390">
        <v>220</v>
      </c>
    </row>
    <row r="4" spans="1:3" x14ac:dyDescent="0.2">
      <c r="A4" s="390" t="s">
        <v>256</v>
      </c>
      <c r="B4" s="390">
        <v>365.25</v>
      </c>
    </row>
    <row r="5" spans="1:3" x14ac:dyDescent="0.2">
      <c r="A5" s="390" t="s">
        <v>257</v>
      </c>
      <c r="B5" s="374">
        <f>(365.25/12)/(7/5)</f>
        <v>21.741071428571431</v>
      </c>
    </row>
    <row r="6" spans="1:3" x14ac:dyDescent="0.2">
      <c r="A6" s="399" t="s">
        <v>168</v>
      </c>
      <c r="B6" s="394">
        <f>+'Servente Lider 44 seg a sex'!D12</f>
        <v>0</v>
      </c>
    </row>
    <row r="7" spans="1:3" x14ac:dyDescent="0.2">
      <c r="A7" s="399" t="s">
        <v>258</v>
      </c>
      <c r="B7" s="394">
        <f>+'Servente Lider 44 seg a sex'!D23</f>
        <v>0</v>
      </c>
    </row>
    <row r="9" spans="1:3" x14ac:dyDescent="0.2">
      <c r="A9" s="831" t="s">
        <v>262</v>
      </c>
      <c r="B9" s="832"/>
      <c r="C9" s="833"/>
    </row>
    <row r="10" spans="1:3" x14ac:dyDescent="0.2">
      <c r="A10" s="390" t="s">
        <v>259</v>
      </c>
      <c r="B10" s="390">
        <f>+$B$4</f>
        <v>365.25</v>
      </c>
      <c r="C10" s="410"/>
    </row>
    <row r="11" spans="1:3" x14ac:dyDescent="0.2">
      <c r="A11" s="390" t="s">
        <v>260</v>
      </c>
      <c r="B11" s="399">
        <v>12</v>
      </c>
      <c r="C11" s="410"/>
    </row>
    <row r="12" spans="1:3" x14ac:dyDescent="0.2">
      <c r="A12" s="390" t="s">
        <v>261</v>
      </c>
      <c r="B12" s="393">
        <v>1</v>
      </c>
      <c r="C12" s="410"/>
    </row>
    <row r="13" spans="1:3" x14ac:dyDescent="0.2">
      <c r="A13" s="399" t="s">
        <v>263</v>
      </c>
      <c r="B13" s="422">
        <f>+B5</f>
        <v>21.741071428571431</v>
      </c>
      <c r="C13" s="410"/>
    </row>
    <row r="14" spans="1:3" x14ac:dyDescent="0.2">
      <c r="A14" s="423" t="s">
        <v>264</v>
      </c>
      <c r="B14" s="424"/>
      <c r="C14" s="410"/>
    </row>
    <row r="15" spans="1:3" x14ac:dyDescent="0.2">
      <c r="A15" s="390" t="s">
        <v>265</v>
      </c>
      <c r="B15" s="393">
        <v>0.06</v>
      </c>
      <c r="C15" s="410"/>
    </row>
    <row r="16" spans="1:3" x14ac:dyDescent="0.2">
      <c r="A16" s="838" t="s">
        <v>266</v>
      </c>
      <c r="B16" s="839"/>
      <c r="C16" s="92">
        <f>ROUND((B13*(B14*2)-($B$6*B15)),2)</f>
        <v>0</v>
      </c>
    </row>
    <row r="18" spans="1:3" x14ac:dyDescent="0.2">
      <c r="A18" s="831" t="s">
        <v>267</v>
      </c>
      <c r="B18" s="832"/>
      <c r="C18" s="833"/>
    </row>
    <row r="19" spans="1:3" x14ac:dyDescent="0.2">
      <c r="A19" s="390" t="s">
        <v>259</v>
      </c>
      <c r="B19" s="390">
        <f>+$B$4</f>
        <v>365.25</v>
      </c>
      <c r="C19" s="410"/>
    </row>
    <row r="20" spans="1:3" x14ac:dyDescent="0.2">
      <c r="A20" s="390" t="s">
        <v>260</v>
      </c>
      <c r="B20" s="399">
        <v>12</v>
      </c>
      <c r="C20" s="410"/>
    </row>
    <row r="21" spans="1:3" x14ac:dyDescent="0.2">
      <c r="A21" s="390" t="s">
        <v>261</v>
      </c>
      <c r="B21" s="393">
        <v>1</v>
      </c>
      <c r="C21" s="410"/>
    </row>
    <row r="22" spans="1:3" x14ac:dyDescent="0.2">
      <c r="A22" s="399" t="s">
        <v>263</v>
      </c>
      <c r="B22" s="422">
        <f>+B5</f>
        <v>21.741071428571431</v>
      </c>
      <c r="C22" s="410"/>
    </row>
    <row r="23" spans="1:3" x14ac:dyDescent="0.2">
      <c r="A23" s="423" t="s">
        <v>268</v>
      </c>
      <c r="B23" s="424"/>
      <c r="C23" s="410"/>
    </row>
    <row r="24" spans="1:3" x14ac:dyDescent="0.2">
      <c r="A24" s="390" t="s">
        <v>269</v>
      </c>
      <c r="B24" s="393">
        <v>0.1</v>
      </c>
      <c r="C24" s="410"/>
    </row>
    <row r="25" spans="1:3" x14ac:dyDescent="0.2">
      <c r="A25" s="838" t="s">
        <v>268</v>
      </c>
      <c r="B25" s="839"/>
      <c r="C25" s="92">
        <f>ROUND((B22*(B23)-((B22*B23)*B24)),2)</f>
        <v>0</v>
      </c>
    </row>
    <row r="27" spans="1:3" x14ac:dyDescent="0.2">
      <c r="A27" s="831" t="s">
        <v>270</v>
      </c>
      <c r="B27" s="832"/>
      <c r="C27" s="833"/>
    </row>
    <row r="28" spans="1:3" x14ac:dyDescent="0.2">
      <c r="A28" s="390" t="s">
        <v>64</v>
      </c>
      <c r="B28" s="394">
        <f>+B7</f>
        <v>0</v>
      </c>
      <c r="C28" s="410"/>
    </row>
    <row r="29" spans="1:3" x14ac:dyDescent="0.2">
      <c r="A29" s="390" t="s">
        <v>271</v>
      </c>
      <c r="B29" s="390">
        <v>12</v>
      </c>
      <c r="C29" s="410"/>
    </row>
    <row r="30" spans="1:3" x14ac:dyDescent="0.2">
      <c r="A30" s="405" t="s">
        <v>272</v>
      </c>
      <c r="B30" s="418"/>
      <c r="C30" s="410"/>
    </row>
    <row r="31" spans="1:3" x14ac:dyDescent="0.2">
      <c r="A31" s="838" t="s">
        <v>273</v>
      </c>
      <c r="B31" s="839"/>
      <c r="C31" s="92">
        <f>ROUND(+(B28/B29)*B30,2)</f>
        <v>0</v>
      </c>
    </row>
    <row r="33" spans="1:3" x14ac:dyDescent="0.2">
      <c r="A33" s="835" t="s">
        <v>274</v>
      </c>
      <c r="B33" s="836"/>
      <c r="C33" s="837"/>
    </row>
    <row r="34" spans="1:3" s="401" customFormat="1" x14ac:dyDescent="0.2">
      <c r="A34" s="425" t="s">
        <v>275</v>
      </c>
      <c r="B34" s="418">
        <f>+B30</f>
        <v>0</v>
      </c>
      <c r="C34" s="410"/>
    </row>
    <row r="35" spans="1:3" x14ac:dyDescent="0.2">
      <c r="A35" s="390" t="s">
        <v>276</v>
      </c>
      <c r="B35" s="394">
        <f>+'Servente Lider 44 seg a sex'!$D$23</f>
        <v>0</v>
      </c>
      <c r="C35" s="410"/>
    </row>
    <row r="36" spans="1:3" x14ac:dyDescent="0.2">
      <c r="A36" s="390" t="s">
        <v>131</v>
      </c>
      <c r="B36" s="394">
        <f>+'Servente Lider 44 seg a sex'!$D$29</f>
        <v>0</v>
      </c>
      <c r="C36" s="410"/>
    </row>
    <row r="37" spans="1:3" x14ac:dyDescent="0.2">
      <c r="A37" s="390" t="s">
        <v>186</v>
      </c>
      <c r="B37" s="394">
        <f>+'Servente Lider 44 seg a sex'!$D$31</f>
        <v>0</v>
      </c>
      <c r="C37" s="410"/>
    </row>
    <row r="38" spans="1:3" x14ac:dyDescent="0.2">
      <c r="A38" s="390" t="s">
        <v>77</v>
      </c>
      <c r="B38" s="394">
        <f>+'Servente Lider 44 seg a sex'!$D$32</f>
        <v>0</v>
      </c>
      <c r="C38" s="410"/>
    </row>
    <row r="39" spans="1:3" x14ac:dyDescent="0.2">
      <c r="A39" s="93" t="s">
        <v>277</v>
      </c>
      <c r="B39" s="94">
        <f>SUM(B35:B38)</f>
        <v>0</v>
      </c>
      <c r="C39" s="410"/>
    </row>
    <row r="40" spans="1:3" x14ac:dyDescent="0.2">
      <c r="A40" s="399" t="s">
        <v>278</v>
      </c>
      <c r="B40" s="393">
        <v>0.4</v>
      </c>
      <c r="C40" s="410"/>
    </row>
    <row r="41" spans="1:3" x14ac:dyDescent="0.2">
      <c r="A41" s="399" t="s">
        <v>279</v>
      </c>
      <c r="B41" s="393">
        <f>+'Servente Lider 44 seg a sex'!$C$44</f>
        <v>0.08</v>
      </c>
      <c r="C41" s="410"/>
    </row>
    <row r="42" spans="1:3" x14ac:dyDescent="0.2">
      <c r="A42" s="816" t="s">
        <v>280</v>
      </c>
      <c r="B42" s="817"/>
      <c r="C42" s="85">
        <f>ROUND(+B39*B40*B41*B34,2)</f>
        <v>0</v>
      </c>
    </row>
    <row r="43" spans="1:3" x14ac:dyDescent="0.2">
      <c r="A43" s="399" t="s">
        <v>281</v>
      </c>
      <c r="B43" s="471"/>
      <c r="C43" s="410"/>
    </row>
    <row r="44" spans="1:3" x14ac:dyDescent="0.2">
      <c r="A44" s="816" t="s">
        <v>282</v>
      </c>
      <c r="B44" s="817"/>
      <c r="C44" s="95">
        <f>ROUND(B43*B41*B39*B34,2)</f>
        <v>0</v>
      </c>
    </row>
    <row r="45" spans="1:3" x14ac:dyDescent="0.2">
      <c r="A45" s="838" t="s">
        <v>283</v>
      </c>
      <c r="B45" s="839"/>
      <c r="C45" s="86">
        <f>+C44+C42</f>
        <v>0</v>
      </c>
    </row>
    <row r="47" spans="1:3" x14ac:dyDescent="0.2">
      <c r="A47" s="831" t="s">
        <v>284</v>
      </c>
      <c r="B47" s="832"/>
      <c r="C47" s="833"/>
    </row>
    <row r="48" spans="1:3" x14ac:dyDescent="0.2">
      <c r="A48" s="390" t="s">
        <v>64</v>
      </c>
      <c r="B48" s="394">
        <f>+B7</f>
        <v>0</v>
      </c>
      <c r="C48" s="410"/>
    </row>
    <row r="49" spans="1:3" x14ac:dyDescent="0.2">
      <c r="A49" s="390" t="s">
        <v>285</v>
      </c>
      <c r="B49" s="426">
        <v>30</v>
      </c>
      <c r="C49" s="410"/>
    </row>
    <row r="50" spans="1:3" x14ac:dyDescent="0.2">
      <c r="A50" s="390" t="s">
        <v>271</v>
      </c>
      <c r="B50" s="390">
        <v>12</v>
      </c>
      <c r="C50" s="410"/>
    </row>
    <row r="51" spans="1:3" x14ac:dyDescent="0.2">
      <c r="A51" s="390" t="s">
        <v>286</v>
      </c>
      <c r="B51" s="390">
        <v>7</v>
      </c>
      <c r="C51" s="410"/>
    </row>
    <row r="52" spans="1:3" x14ac:dyDescent="0.2">
      <c r="A52" s="405" t="s">
        <v>287</v>
      </c>
      <c r="B52" s="418"/>
      <c r="C52" s="410"/>
    </row>
    <row r="53" spans="1:3" x14ac:dyDescent="0.2">
      <c r="A53" s="838" t="s">
        <v>288</v>
      </c>
      <c r="B53" s="839"/>
      <c r="C53" s="92">
        <f>+ROUND(((B48/B49/B50)*B51)*B52,2)</f>
        <v>0</v>
      </c>
    </row>
    <row r="55" spans="1:3" x14ac:dyDescent="0.2">
      <c r="A55" s="835" t="s">
        <v>289</v>
      </c>
      <c r="B55" s="836"/>
      <c r="C55" s="837"/>
    </row>
    <row r="56" spans="1:3" x14ac:dyDescent="0.2">
      <c r="A56" s="425" t="s">
        <v>290</v>
      </c>
      <c r="B56" s="418">
        <f>+B52</f>
        <v>0</v>
      </c>
      <c r="C56" s="410"/>
    </row>
    <row r="57" spans="1:3" x14ac:dyDescent="0.2">
      <c r="A57" s="390" t="s">
        <v>276</v>
      </c>
      <c r="B57" s="394">
        <f>+'Servente Lider 44 seg a sex'!$D$23</f>
        <v>0</v>
      </c>
      <c r="C57" s="410"/>
    </row>
    <row r="58" spans="1:3" x14ac:dyDescent="0.2">
      <c r="A58" s="390" t="s">
        <v>131</v>
      </c>
      <c r="B58" s="394">
        <f>+'Servente Lider 44 seg a sex'!$D$29</f>
        <v>0</v>
      </c>
      <c r="C58" s="410"/>
    </row>
    <row r="59" spans="1:3" x14ac:dyDescent="0.2">
      <c r="A59" s="390" t="s">
        <v>186</v>
      </c>
      <c r="B59" s="394">
        <f>+'Servente Lider 44 seg a sex'!$D$31</f>
        <v>0</v>
      </c>
      <c r="C59" s="410"/>
    </row>
    <row r="60" spans="1:3" x14ac:dyDescent="0.2">
      <c r="A60" s="390" t="s">
        <v>77</v>
      </c>
      <c r="B60" s="394">
        <f>+'Servente Lider 44 seg a sex'!$D$32</f>
        <v>0</v>
      </c>
      <c r="C60" s="410"/>
    </row>
    <row r="61" spans="1:3" x14ac:dyDescent="0.2">
      <c r="A61" s="93" t="s">
        <v>277</v>
      </c>
      <c r="B61" s="94">
        <f>SUM(B57:B60)</f>
        <v>0</v>
      </c>
      <c r="C61" s="410"/>
    </row>
    <row r="62" spans="1:3" x14ac:dyDescent="0.2">
      <c r="A62" s="399" t="s">
        <v>278</v>
      </c>
      <c r="B62" s="393">
        <v>0.4</v>
      </c>
      <c r="C62" s="410"/>
    </row>
    <row r="63" spans="1:3" x14ac:dyDescent="0.2">
      <c r="A63" s="399" t="s">
        <v>279</v>
      </c>
      <c r="B63" s="393">
        <f>+'Servente Lider 44 seg a sex'!$C$44</f>
        <v>0.08</v>
      </c>
      <c r="C63" s="410"/>
    </row>
    <row r="64" spans="1:3" x14ac:dyDescent="0.2">
      <c r="A64" s="816" t="s">
        <v>280</v>
      </c>
      <c r="B64" s="817"/>
      <c r="C64" s="85">
        <f>ROUND(+B61*B62*B63*B56,2)</f>
        <v>0</v>
      </c>
    </row>
    <row r="65" spans="1:3" x14ac:dyDescent="0.2">
      <c r="A65" s="399" t="s">
        <v>281</v>
      </c>
      <c r="B65" s="471"/>
      <c r="C65" s="410"/>
    </row>
    <row r="66" spans="1:3" x14ac:dyDescent="0.2">
      <c r="A66" s="816" t="s">
        <v>282</v>
      </c>
      <c r="B66" s="817"/>
      <c r="C66" s="95">
        <f>ROUND(B65*B63*B61*B56,2)</f>
        <v>0</v>
      </c>
    </row>
    <row r="67" spans="1:3" x14ac:dyDescent="0.2">
      <c r="A67" s="838" t="s">
        <v>291</v>
      </c>
      <c r="B67" s="839"/>
      <c r="C67" s="86">
        <f>+C66+C64</f>
        <v>0</v>
      </c>
    </row>
    <row r="69" spans="1:3" x14ac:dyDescent="0.2">
      <c r="A69" s="835" t="s">
        <v>292</v>
      </c>
      <c r="B69" s="836"/>
      <c r="C69" s="837"/>
    </row>
    <row r="70" spans="1:3" x14ac:dyDescent="0.2">
      <c r="A70" s="840" t="s">
        <v>293</v>
      </c>
      <c r="B70" s="841"/>
      <c r="C70" s="842"/>
    </row>
    <row r="71" spans="1:3" x14ac:dyDescent="0.2">
      <c r="A71" s="843"/>
      <c r="B71" s="844"/>
      <c r="C71" s="845"/>
    </row>
    <row r="72" spans="1:3" x14ac:dyDescent="0.2">
      <c r="A72" s="843"/>
      <c r="B72" s="844"/>
      <c r="C72" s="845"/>
    </row>
    <row r="73" spans="1:3" x14ac:dyDescent="0.2">
      <c r="A73" s="846"/>
      <c r="B73" s="847"/>
      <c r="C73" s="848"/>
    </row>
    <row r="74" spans="1:3" x14ac:dyDescent="0.2">
      <c r="A74" s="427"/>
      <c r="B74" s="427"/>
      <c r="C74" s="427"/>
    </row>
    <row r="75" spans="1:3" x14ac:dyDescent="0.2">
      <c r="A75" s="835" t="s">
        <v>294</v>
      </c>
      <c r="B75" s="836"/>
      <c r="C75" s="837"/>
    </row>
    <row r="76" spans="1:3" x14ac:dyDescent="0.2">
      <c r="A76" s="390" t="s">
        <v>295</v>
      </c>
      <c r="B76" s="394">
        <f>+$B$7</f>
        <v>0</v>
      </c>
      <c r="C76" s="410"/>
    </row>
    <row r="77" spans="1:3" x14ac:dyDescent="0.2">
      <c r="A77" s="390" t="s">
        <v>260</v>
      </c>
      <c r="B77" s="390">
        <v>30</v>
      </c>
      <c r="C77" s="410"/>
    </row>
    <row r="78" spans="1:3" x14ac:dyDescent="0.2">
      <c r="A78" s="390" t="s">
        <v>296</v>
      </c>
      <c r="B78" s="390">
        <v>12</v>
      </c>
      <c r="C78" s="410"/>
    </row>
    <row r="79" spans="1:3" x14ac:dyDescent="0.2">
      <c r="A79" s="405" t="s">
        <v>297</v>
      </c>
      <c r="B79" s="405"/>
      <c r="C79" s="410"/>
    </row>
    <row r="80" spans="1:3" x14ac:dyDescent="0.2">
      <c r="A80" s="838" t="s">
        <v>298</v>
      </c>
      <c r="B80" s="839"/>
      <c r="C80" s="80">
        <f>+ROUND((B76/B77/B78)*B79,2)</f>
        <v>0</v>
      </c>
    </row>
    <row r="82" spans="1:3" x14ac:dyDescent="0.2">
      <c r="A82" s="835" t="s">
        <v>299</v>
      </c>
      <c r="B82" s="836"/>
      <c r="C82" s="837"/>
    </row>
    <row r="83" spans="1:3" x14ac:dyDescent="0.2">
      <c r="A83" s="390" t="s">
        <v>295</v>
      </c>
      <c r="B83" s="394">
        <f>+$B$7</f>
        <v>0</v>
      </c>
      <c r="C83" s="410"/>
    </row>
    <row r="84" spans="1:3" x14ac:dyDescent="0.2">
      <c r="A84" s="390" t="s">
        <v>260</v>
      </c>
      <c r="B84" s="390">
        <v>30</v>
      </c>
      <c r="C84" s="410"/>
    </row>
    <row r="85" spans="1:3" x14ac:dyDescent="0.2">
      <c r="A85" s="390" t="s">
        <v>296</v>
      </c>
      <c r="B85" s="390">
        <v>12</v>
      </c>
      <c r="C85" s="410"/>
    </row>
    <row r="86" spans="1:3" x14ac:dyDescent="0.2">
      <c r="A86" s="399" t="s">
        <v>300</v>
      </c>
      <c r="B86" s="390">
        <v>5</v>
      </c>
      <c r="C86" s="410"/>
    </row>
    <row r="87" spans="1:3" x14ac:dyDescent="0.2">
      <c r="A87" s="405" t="s">
        <v>301</v>
      </c>
      <c r="B87" s="418"/>
      <c r="C87" s="410"/>
    </row>
    <row r="88" spans="1:3" x14ac:dyDescent="0.2">
      <c r="A88" s="405" t="s">
        <v>302</v>
      </c>
      <c r="B88" s="418"/>
      <c r="C88" s="410"/>
    </row>
    <row r="89" spans="1:3" x14ac:dyDescent="0.2">
      <c r="A89" s="838" t="s">
        <v>303</v>
      </c>
      <c r="B89" s="839"/>
      <c r="C89" s="92">
        <f>ROUND(+B83/B84/B85*B86*B87*B88,2)</f>
        <v>0</v>
      </c>
    </row>
    <row r="91" spans="1:3" x14ac:dyDescent="0.2">
      <c r="A91" s="835" t="s">
        <v>304</v>
      </c>
      <c r="B91" s="836"/>
      <c r="C91" s="837"/>
    </row>
    <row r="92" spans="1:3" x14ac:dyDescent="0.2">
      <c r="A92" s="390" t="s">
        <v>295</v>
      </c>
      <c r="B92" s="394">
        <f>+$B$7</f>
        <v>0</v>
      </c>
      <c r="C92" s="410"/>
    </row>
    <row r="93" spans="1:3" x14ac:dyDescent="0.2">
      <c r="A93" s="390" t="s">
        <v>260</v>
      </c>
      <c r="B93" s="390">
        <v>30</v>
      </c>
      <c r="C93" s="410"/>
    </row>
    <row r="94" spans="1:3" x14ac:dyDescent="0.2">
      <c r="A94" s="390" t="s">
        <v>296</v>
      </c>
      <c r="B94" s="390">
        <v>12</v>
      </c>
      <c r="C94" s="410"/>
    </row>
    <row r="95" spans="1:3" x14ac:dyDescent="0.2">
      <c r="A95" s="399" t="s">
        <v>305</v>
      </c>
      <c r="B95" s="390">
        <v>15</v>
      </c>
      <c r="C95" s="410"/>
    </row>
    <row r="96" spans="1:3" x14ac:dyDescent="0.2">
      <c r="A96" s="405" t="s">
        <v>306</v>
      </c>
      <c r="B96" s="418"/>
      <c r="C96" s="410"/>
    </row>
    <row r="97" spans="1:3" x14ac:dyDescent="0.2">
      <c r="A97" s="838" t="s">
        <v>307</v>
      </c>
      <c r="B97" s="839"/>
      <c r="C97" s="92">
        <f>ROUND(+B92/B93/B94*B95*B96,2)</f>
        <v>0</v>
      </c>
    </row>
    <row r="99" spans="1:3" x14ac:dyDescent="0.2">
      <c r="A99" s="835" t="s">
        <v>308</v>
      </c>
      <c r="B99" s="836"/>
      <c r="C99" s="837"/>
    </row>
    <row r="100" spans="1:3" x14ac:dyDescent="0.2">
      <c r="A100" s="390" t="s">
        <v>295</v>
      </c>
      <c r="B100" s="394">
        <f>+$B$7</f>
        <v>0</v>
      </c>
      <c r="C100" s="410"/>
    </row>
    <row r="101" spans="1:3" x14ac:dyDescent="0.2">
      <c r="A101" s="390" t="s">
        <v>260</v>
      </c>
      <c r="B101" s="390">
        <v>30</v>
      </c>
      <c r="C101" s="410"/>
    </row>
    <row r="102" spans="1:3" x14ac:dyDescent="0.2">
      <c r="A102" s="390" t="s">
        <v>296</v>
      </c>
      <c r="B102" s="390">
        <v>12</v>
      </c>
      <c r="C102" s="410"/>
    </row>
    <row r="103" spans="1:3" x14ac:dyDescent="0.2">
      <c r="A103" s="399" t="s">
        <v>305</v>
      </c>
      <c r="B103" s="390">
        <v>5</v>
      </c>
      <c r="C103" s="410"/>
    </row>
    <row r="104" spans="1:3" x14ac:dyDescent="0.2">
      <c r="A104" s="405" t="s">
        <v>309</v>
      </c>
      <c r="B104" s="418"/>
      <c r="C104" s="410"/>
    </row>
    <row r="105" spans="1:3" x14ac:dyDescent="0.2">
      <c r="A105" s="838" t="s">
        <v>310</v>
      </c>
      <c r="B105" s="839"/>
      <c r="C105" s="92">
        <f>ROUND(+B100/B101/B102*B103*B104,2)</f>
        <v>0</v>
      </c>
    </row>
    <row r="107" spans="1:3" x14ac:dyDescent="0.2">
      <c r="A107" s="835" t="s">
        <v>311</v>
      </c>
      <c r="B107" s="836"/>
      <c r="C107" s="837"/>
    </row>
    <row r="108" spans="1:3" x14ac:dyDescent="0.2">
      <c r="A108" s="850" t="s">
        <v>312</v>
      </c>
      <c r="B108" s="851"/>
      <c r="C108" s="852"/>
    </row>
    <row r="109" spans="1:3" x14ac:dyDescent="0.2">
      <c r="A109" s="390" t="s">
        <v>295</v>
      </c>
      <c r="B109" s="394">
        <f>+$B$7</f>
        <v>0</v>
      </c>
      <c r="C109" s="410"/>
    </row>
    <row r="110" spans="1:3" x14ac:dyDescent="0.2">
      <c r="A110" s="390" t="s">
        <v>313</v>
      </c>
      <c r="B110" s="394">
        <f>+B109*(1/3)</f>
        <v>0</v>
      </c>
      <c r="C110" s="410"/>
    </row>
    <row r="111" spans="1:3" x14ac:dyDescent="0.2">
      <c r="A111" s="93" t="s">
        <v>277</v>
      </c>
      <c r="B111" s="94">
        <f>SUM(B109:B110)</f>
        <v>0</v>
      </c>
      <c r="C111" s="410"/>
    </row>
    <row r="112" spans="1:3" x14ac:dyDescent="0.2">
      <c r="A112" s="390" t="s">
        <v>314</v>
      </c>
      <c r="B112" s="390">
        <v>4</v>
      </c>
      <c r="C112" s="410"/>
    </row>
    <row r="113" spans="1:3" x14ac:dyDescent="0.2">
      <c r="A113" s="390" t="s">
        <v>296</v>
      </c>
      <c r="B113" s="390">
        <v>12</v>
      </c>
      <c r="C113" s="410"/>
    </row>
    <row r="114" spans="1:3" x14ac:dyDescent="0.2">
      <c r="A114" s="405" t="s">
        <v>315</v>
      </c>
      <c r="B114" s="418"/>
      <c r="C114" s="410"/>
    </row>
    <row r="115" spans="1:3" x14ac:dyDescent="0.2">
      <c r="A115" s="405" t="s">
        <v>316</v>
      </c>
      <c r="B115" s="418"/>
      <c r="C115" s="410"/>
    </row>
    <row r="116" spans="1:3" x14ac:dyDescent="0.2">
      <c r="A116" s="838" t="s">
        <v>317</v>
      </c>
      <c r="B116" s="839"/>
      <c r="C116" s="92">
        <f>ROUND((((+B111*(B112/B113)/B113)*B114)*B115),2)</f>
        <v>0</v>
      </c>
    </row>
    <row r="117" spans="1:3" x14ac:dyDescent="0.2">
      <c r="A117" s="838" t="s">
        <v>318</v>
      </c>
      <c r="B117" s="849"/>
      <c r="C117" s="839"/>
    </row>
    <row r="118" spans="1:3" x14ac:dyDescent="0.2">
      <c r="A118" s="390" t="s">
        <v>295</v>
      </c>
      <c r="B118" s="394">
        <f>+'Servente Lider 44 seg a sex'!D23</f>
        <v>0</v>
      </c>
      <c r="C118" s="410"/>
    </row>
    <row r="119" spans="1:3" x14ac:dyDescent="0.2">
      <c r="A119" s="390" t="s">
        <v>131</v>
      </c>
      <c r="B119" s="394">
        <f>+'Servente Lider 44 seg a sex'!D29</f>
        <v>0</v>
      </c>
      <c r="C119" s="410"/>
    </row>
    <row r="120" spans="1:3" x14ac:dyDescent="0.2">
      <c r="A120" s="93" t="s">
        <v>277</v>
      </c>
      <c r="B120" s="94">
        <f>SUM(B118:B119)</f>
        <v>0</v>
      </c>
      <c r="C120" s="410"/>
    </row>
    <row r="121" spans="1:3" x14ac:dyDescent="0.2">
      <c r="A121" s="390" t="s">
        <v>314</v>
      </c>
      <c r="B121" s="390">
        <v>4</v>
      </c>
      <c r="C121" s="410"/>
    </row>
    <row r="122" spans="1:3" x14ac:dyDescent="0.2">
      <c r="A122" s="390" t="s">
        <v>296</v>
      </c>
      <c r="B122" s="390">
        <v>12</v>
      </c>
      <c r="C122" s="410"/>
    </row>
    <row r="123" spans="1:3" x14ac:dyDescent="0.2">
      <c r="A123" s="405" t="s">
        <v>315</v>
      </c>
      <c r="B123" s="418">
        <f>+B114</f>
        <v>0</v>
      </c>
      <c r="C123" s="410"/>
    </row>
    <row r="124" spans="1:3" x14ac:dyDescent="0.2">
      <c r="A124" s="405" t="s">
        <v>316</v>
      </c>
      <c r="B124" s="418">
        <f>+B115</f>
        <v>0</v>
      </c>
      <c r="C124" s="410"/>
    </row>
    <row r="125" spans="1:3" x14ac:dyDescent="0.2">
      <c r="A125" s="399" t="s">
        <v>319</v>
      </c>
      <c r="B125" s="393">
        <f>+'Servente Lider 44 seg a sex'!C45</f>
        <v>0.36800000000000005</v>
      </c>
      <c r="C125" s="410"/>
    </row>
    <row r="126" spans="1:3" x14ac:dyDescent="0.2">
      <c r="A126" s="838" t="s">
        <v>320</v>
      </c>
      <c r="B126" s="839"/>
      <c r="C126" s="86">
        <f>ROUND((((B120*(B121/B122)*B123)*B124)*B125),2)</f>
        <v>0</v>
      </c>
    </row>
  </sheetData>
  <mergeCells count="32">
    <mergeCell ref="A117:C117"/>
    <mergeCell ref="A126:B126"/>
    <mergeCell ref="A105:B105"/>
    <mergeCell ref="A107:C107"/>
    <mergeCell ref="A108:C108"/>
    <mergeCell ref="A116:B116"/>
    <mergeCell ref="A99:C99"/>
    <mergeCell ref="A64:B64"/>
    <mergeCell ref="A66:B66"/>
    <mergeCell ref="A67:B67"/>
    <mergeCell ref="A69:C69"/>
    <mergeCell ref="A70:C73"/>
    <mergeCell ref="A75:C75"/>
    <mergeCell ref="A80:B80"/>
    <mergeCell ref="A82:C82"/>
    <mergeCell ref="A89:B89"/>
    <mergeCell ref="A91:C91"/>
    <mergeCell ref="A97:B97"/>
    <mergeCell ref="A9:C9"/>
    <mergeCell ref="A1:C1"/>
    <mergeCell ref="A55:C55"/>
    <mergeCell ref="A16:B16"/>
    <mergeCell ref="A18:C18"/>
    <mergeCell ref="A25:B25"/>
    <mergeCell ref="A27:C27"/>
    <mergeCell ref="A31:B31"/>
    <mergeCell ref="A33:C33"/>
    <mergeCell ref="A42:B42"/>
    <mergeCell ref="A44:B44"/>
    <mergeCell ref="A45:B45"/>
    <mergeCell ref="A47:C47"/>
    <mergeCell ref="A53:B53"/>
  </mergeCells>
  <pageMargins left="0.9055118110236221" right="7.874015748031496E-2" top="0.35433070866141736" bottom="0.39370078740157483" header="0.31496062992125984" footer="0.31496062992125984"/>
  <pageSetup paperSize="9" scale="90" orientation="portrait" r:id="rId1"/>
  <headerFooter>
    <oddFooter>&amp;A</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G173"/>
  <sheetViews>
    <sheetView workbookViewId="0">
      <selection activeCell="C6" sqref="C6:D6"/>
    </sheetView>
  </sheetViews>
  <sheetFormatPr defaultRowHeight="12.75" x14ac:dyDescent="0.2"/>
  <cols>
    <col min="1" max="1" width="6.42578125" style="375" customWidth="1"/>
    <col min="2" max="2" width="57.7109375" style="375" customWidth="1"/>
    <col min="3" max="3" width="10.7109375" style="375" bestFit="1" customWidth="1"/>
    <col min="4" max="4" width="17.85546875" style="375" customWidth="1"/>
    <col min="5" max="5" width="13.42578125" style="375" bestFit="1" customWidth="1"/>
    <col min="6" max="16384" width="9.140625" style="375"/>
  </cols>
  <sheetData>
    <row r="1" spans="1:6" x14ac:dyDescent="0.2">
      <c r="A1" s="783" t="s">
        <v>160</v>
      </c>
      <c r="B1" s="784"/>
      <c r="C1" s="784"/>
      <c r="D1" s="785"/>
      <c r="E1" s="63"/>
      <c r="F1" s="63"/>
    </row>
    <row r="3" spans="1:6" x14ac:dyDescent="0.2">
      <c r="A3" s="786" t="s">
        <v>161</v>
      </c>
      <c r="B3" s="787"/>
      <c r="C3" s="787"/>
      <c r="D3" s="788"/>
    </row>
    <row r="4" spans="1:6" s="378" customFormat="1" ht="25.5" customHeight="1" x14ac:dyDescent="0.25">
      <c r="A4" s="428">
        <v>1</v>
      </c>
      <c r="B4" s="429" t="s">
        <v>162</v>
      </c>
      <c r="C4" s="853" t="s">
        <v>608</v>
      </c>
      <c r="D4" s="854"/>
    </row>
    <row r="5" spans="1:6" s="378" customFormat="1" x14ac:dyDescent="0.2">
      <c r="A5" s="428">
        <v>2</v>
      </c>
      <c r="B5" s="429" t="s">
        <v>163</v>
      </c>
      <c r="C5" s="855" t="s">
        <v>461</v>
      </c>
      <c r="D5" s="856"/>
      <c r="F5" s="434"/>
    </row>
    <row r="6" spans="1:6" s="378" customFormat="1" x14ac:dyDescent="0.2">
      <c r="A6" s="428">
        <v>3</v>
      </c>
      <c r="B6" s="429" t="s">
        <v>599</v>
      </c>
      <c r="C6" s="857">
        <f>+APRESENTACAO!G22</f>
        <v>0</v>
      </c>
      <c r="D6" s="857"/>
      <c r="F6" s="434"/>
    </row>
    <row r="7" spans="1:6" s="378" customFormat="1" x14ac:dyDescent="0.25">
      <c r="A7" s="428">
        <v>5</v>
      </c>
      <c r="B7" s="429" t="s">
        <v>164</v>
      </c>
      <c r="C7" s="857">
        <f>+APRESENTACAO!G23</f>
        <v>0</v>
      </c>
      <c r="D7" s="857"/>
      <c r="F7" s="435"/>
    </row>
    <row r="8" spans="1:6" s="378" customFormat="1" x14ac:dyDescent="0.25">
      <c r="A8" s="428">
        <v>5</v>
      </c>
      <c r="B8" s="429" t="s">
        <v>165</v>
      </c>
      <c r="C8" s="858" t="s">
        <v>51</v>
      </c>
      <c r="D8" s="859"/>
    </row>
    <row r="9" spans="1:6" s="378" customFormat="1" x14ac:dyDescent="0.25">
      <c r="A9" s="428">
        <v>6</v>
      </c>
      <c r="B9" s="429" t="s">
        <v>166</v>
      </c>
      <c r="C9" s="860">
        <v>43524</v>
      </c>
      <c r="D9" s="856"/>
    </row>
    <row r="10" spans="1:6" x14ac:dyDescent="0.2">
      <c r="D10" s="64"/>
    </row>
    <row r="11" spans="1:6" x14ac:dyDescent="0.2">
      <c r="A11" s="797" t="s">
        <v>167</v>
      </c>
      <c r="B11" s="798"/>
      <c r="C11" s="798"/>
      <c r="D11" s="798"/>
    </row>
    <row r="12" spans="1:6" x14ac:dyDescent="0.2">
      <c r="A12" s="379">
        <v>1</v>
      </c>
      <c r="B12" s="380" t="s">
        <v>52</v>
      </c>
      <c r="C12" s="65" t="s">
        <v>69</v>
      </c>
      <c r="D12" s="381" t="s">
        <v>53</v>
      </c>
    </row>
    <row r="13" spans="1:6" x14ac:dyDescent="0.2">
      <c r="A13" s="382" t="s">
        <v>54</v>
      </c>
      <c r="B13" s="799" t="s">
        <v>168</v>
      </c>
      <c r="C13" s="799"/>
      <c r="D13" s="383">
        <f>+C7</f>
        <v>0</v>
      </c>
    </row>
    <row r="14" spans="1:6" x14ac:dyDescent="0.2">
      <c r="A14" s="382" t="s">
        <v>55</v>
      </c>
      <c r="B14" s="384" t="s">
        <v>169</v>
      </c>
      <c r="C14" s="385"/>
      <c r="D14" s="383"/>
      <c r="E14" s="386"/>
    </row>
    <row r="15" spans="1:6" x14ac:dyDescent="0.2">
      <c r="A15" s="382" t="s">
        <v>56</v>
      </c>
      <c r="B15" s="384" t="s">
        <v>170</v>
      </c>
      <c r="C15" s="385"/>
      <c r="D15" s="383">
        <f>+C15*D13</f>
        <v>0</v>
      </c>
    </row>
    <row r="16" spans="1:6" x14ac:dyDescent="0.2">
      <c r="A16" s="382" t="s">
        <v>57</v>
      </c>
      <c r="B16" s="799" t="s">
        <v>171</v>
      </c>
      <c r="C16" s="799"/>
      <c r="D16" s="383"/>
    </row>
    <row r="17" spans="1:6" x14ac:dyDescent="0.2">
      <c r="A17" s="382" t="s">
        <v>58</v>
      </c>
      <c r="B17" s="799" t="s">
        <v>172</v>
      </c>
      <c r="C17" s="799"/>
      <c r="D17" s="383"/>
    </row>
    <row r="18" spans="1:6" x14ac:dyDescent="0.2">
      <c r="A18" s="382" t="s">
        <v>59</v>
      </c>
      <c r="B18" s="781" t="s">
        <v>173</v>
      </c>
      <c r="C18" s="782"/>
      <c r="D18" s="383"/>
    </row>
    <row r="19" spans="1:6" x14ac:dyDescent="0.2">
      <c r="A19" s="382" t="s">
        <v>60</v>
      </c>
      <c r="B19" s="799" t="s">
        <v>174</v>
      </c>
      <c r="C19" s="799"/>
      <c r="D19" s="383"/>
    </row>
    <row r="20" spans="1:6" x14ac:dyDescent="0.2">
      <c r="A20" s="382" t="s">
        <v>62</v>
      </c>
      <c r="B20" s="781" t="s">
        <v>175</v>
      </c>
      <c r="C20" s="782"/>
      <c r="D20" s="387"/>
    </row>
    <row r="21" spans="1:6" x14ac:dyDescent="0.2">
      <c r="A21" s="382" t="s">
        <v>176</v>
      </c>
      <c r="B21" s="384" t="s">
        <v>177</v>
      </c>
      <c r="C21" s="385">
        <v>0.25</v>
      </c>
      <c r="D21" s="383">
        <f>+C6*C21</f>
        <v>0</v>
      </c>
    </row>
    <row r="22" spans="1:6" x14ac:dyDescent="0.2">
      <c r="A22" s="382" t="s">
        <v>178</v>
      </c>
      <c r="B22" s="799" t="s">
        <v>179</v>
      </c>
      <c r="C22" s="799"/>
      <c r="D22" s="388"/>
      <c r="F22" s="389"/>
    </row>
    <row r="23" spans="1:6" x14ac:dyDescent="0.2">
      <c r="A23" s="382" t="s">
        <v>180</v>
      </c>
      <c r="B23" s="799" t="s">
        <v>63</v>
      </c>
      <c r="C23" s="799"/>
      <c r="D23" s="388"/>
    </row>
    <row r="24" spans="1:6" x14ac:dyDescent="0.2">
      <c r="A24" s="800" t="s">
        <v>75</v>
      </c>
      <c r="B24" s="800"/>
      <c r="C24" s="800"/>
      <c r="D24" s="66">
        <f>SUM(D13:D23)</f>
        <v>0</v>
      </c>
    </row>
    <row r="26" spans="1:6" x14ac:dyDescent="0.2">
      <c r="A26" s="797" t="s">
        <v>181</v>
      </c>
      <c r="B26" s="798"/>
      <c r="C26" s="798"/>
      <c r="D26" s="798"/>
    </row>
    <row r="28" spans="1:6" x14ac:dyDescent="0.2">
      <c r="A28" s="797" t="s">
        <v>182</v>
      </c>
      <c r="B28" s="798"/>
      <c r="C28" s="798"/>
      <c r="D28" s="798"/>
    </row>
    <row r="29" spans="1:6" x14ac:dyDescent="0.2">
      <c r="A29" s="67" t="s">
        <v>183</v>
      </c>
      <c r="B29" s="68" t="s">
        <v>184</v>
      </c>
      <c r="C29" s="69" t="s">
        <v>69</v>
      </c>
      <c r="D29" s="70" t="s">
        <v>53</v>
      </c>
    </row>
    <row r="30" spans="1:6" x14ac:dyDescent="0.2">
      <c r="A30" s="382" t="s">
        <v>54</v>
      </c>
      <c r="B30" s="390" t="s">
        <v>131</v>
      </c>
      <c r="C30" s="391" t="e">
        <f>ROUND(+D30/$D$24,4)</f>
        <v>#DIV/0!</v>
      </c>
      <c r="D30" s="388">
        <f>ROUND(+D24/12,2)</f>
        <v>0</v>
      </c>
    </row>
    <row r="31" spans="1:6" x14ac:dyDescent="0.2">
      <c r="A31" s="71" t="s">
        <v>55</v>
      </c>
      <c r="B31" s="392" t="s">
        <v>185</v>
      </c>
      <c r="C31" s="372" t="e">
        <f>ROUND(+D31/$D$24,4)</f>
        <v>#DIV/0!</v>
      </c>
      <c r="D31" s="373">
        <f>+D32+D33</f>
        <v>0</v>
      </c>
    </row>
    <row r="32" spans="1:6" x14ac:dyDescent="0.2">
      <c r="A32" s="382" t="s">
        <v>9</v>
      </c>
      <c r="B32" s="72" t="s">
        <v>186</v>
      </c>
      <c r="C32" s="73" t="e">
        <f>ROUND(+D32/$D$24,4)</f>
        <v>#DIV/0!</v>
      </c>
      <c r="D32" s="74">
        <f>ROUND(+D24/12,2)</f>
        <v>0</v>
      </c>
    </row>
    <row r="33" spans="1:4" x14ac:dyDescent="0.2">
      <c r="A33" s="382" t="s">
        <v>187</v>
      </c>
      <c r="B33" s="72" t="s">
        <v>77</v>
      </c>
      <c r="C33" s="73" t="e">
        <f>ROUND(+D33/$D$24,4)</f>
        <v>#DIV/0!</v>
      </c>
      <c r="D33" s="74">
        <f>ROUND(+(D24*1/3)/12,2)</f>
        <v>0</v>
      </c>
    </row>
    <row r="34" spans="1:4" x14ac:dyDescent="0.2">
      <c r="A34" s="800" t="s">
        <v>75</v>
      </c>
      <c r="B34" s="800"/>
      <c r="C34" s="800"/>
      <c r="D34" s="66">
        <f>+D31+D30</f>
        <v>0</v>
      </c>
    </row>
    <row r="36" spans="1:4" x14ac:dyDescent="0.2">
      <c r="A36" s="801" t="s">
        <v>188</v>
      </c>
      <c r="B36" s="802"/>
      <c r="C36" s="802"/>
      <c r="D36" s="802"/>
    </row>
    <row r="37" spans="1:4" x14ac:dyDescent="0.2">
      <c r="A37" s="67" t="s">
        <v>189</v>
      </c>
      <c r="B37" s="75" t="s">
        <v>190</v>
      </c>
      <c r="C37" s="69" t="s">
        <v>69</v>
      </c>
      <c r="D37" s="70" t="s">
        <v>53</v>
      </c>
    </row>
    <row r="38" spans="1:4" x14ac:dyDescent="0.2">
      <c r="A38" s="382" t="s">
        <v>54</v>
      </c>
      <c r="B38" s="390" t="s">
        <v>70</v>
      </c>
      <c r="C38" s="393">
        <v>0.2</v>
      </c>
      <c r="D38" s="394">
        <f>ROUND(C38*($D$24+$D$34),2)</f>
        <v>0</v>
      </c>
    </row>
    <row r="39" spans="1:4" x14ac:dyDescent="0.2">
      <c r="A39" s="382" t="s">
        <v>55</v>
      </c>
      <c r="B39" s="390" t="s">
        <v>72</v>
      </c>
      <c r="C39" s="393">
        <v>2.5000000000000001E-2</v>
      </c>
      <c r="D39" s="394">
        <f t="shared" ref="D39:D44" si="0">ROUND(C39*($D$24+$D$34),2)</f>
        <v>0</v>
      </c>
    </row>
    <row r="40" spans="1:4" x14ac:dyDescent="0.2">
      <c r="A40" s="382" t="s">
        <v>56</v>
      </c>
      <c r="B40" s="390" t="s">
        <v>191</v>
      </c>
      <c r="C40" s="393">
        <f>3%</f>
        <v>0.03</v>
      </c>
      <c r="D40" s="394">
        <f t="shared" si="0"/>
        <v>0</v>
      </c>
    </row>
    <row r="41" spans="1:4" x14ac:dyDescent="0.2">
      <c r="A41" s="382" t="s">
        <v>57</v>
      </c>
      <c r="B41" s="390" t="s">
        <v>192</v>
      </c>
      <c r="C41" s="393">
        <v>1.4999999999999999E-2</v>
      </c>
      <c r="D41" s="394">
        <f t="shared" si="0"/>
        <v>0</v>
      </c>
    </row>
    <row r="42" spans="1:4" x14ac:dyDescent="0.2">
      <c r="A42" s="382" t="s">
        <v>58</v>
      </c>
      <c r="B42" s="390" t="s">
        <v>193</v>
      </c>
      <c r="C42" s="393">
        <v>0.01</v>
      </c>
      <c r="D42" s="394">
        <f t="shared" si="0"/>
        <v>0</v>
      </c>
    </row>
    <row r="43" spans="1:4" x14ac:dyDescent="0.2">
      <c r="A43" s="382" t="s">
        <v>59</v>
      </c>
      <c r="B43" s="390" t="s">
        <v>74</v>
      </c>
      <c r="C43" s="393">
        <v>6.0000000000000001E-3</v>
      </c>
      <c r="D43" s="394">
        <f t="shared" si="0"/>
        <v>0</v>
      </c>
    </row>
    <row r="44" spans="1:4" x14ac:dyDescent="0.2">
      <c r="A44" s="382" t="s">
        <v>60</v>
      </c>
      <c r="B44" s="390" t="s">
        <v>71</v>
      </c>
      <c r="C44" s="393">
        <v>2E-3</v>
      </c>
      <c r="D44" s="394">
        <f t="shared" si="0"/>
        <v>0</v>
      </c>
    </row>
    <row r="45" spans="1:4" x14ac:dyDescent="0.2">
      <c r="A45" s="382" t="s">
        <v>62</v>
      </c>
      <c r="B45" s="390" t="s">
        <v>73</v>
      </c>
      <c r="C45" s="393">
        <v>0.08</v>
      </c>
      <c r="D45" s="394">
        <f>ROUND(C45*($D$24+$D$34),2)</f>
        <v>0</v>
      </c>
    </row>
    <row r="46" spans="1:4" x14ac:dyDescent="0.2">
      <c r="A46" s="366" t="s">
        <v>75</v>
      </c>
      <c r="B46" s="367"/>
      <c r="C46" s="76">
        <f>SUM(C38:C45)</f>
        <v>0.36800000000000005</v>
      </c>
      <c r="D46" s="77">
        <f>SUM(D38:D45)</f>
        <v>0</v>
      </c>
    </row>
    <row r="47" spans="1:4" x14ac:dyDescent="0.2">
      <c r="A47" s="395"/>
      <c r="B47" s="395"/>
      <c r="C47" s="395"/>
      <c r="D47" s="395"/>
    </row>
    <row r="48" spans="1:4" x14ac:dyDescent="0.2">
      <c r="A48" s="801" t="s">
        <v>194</v>
      </c>
      <c r="B48" s="802"/>
      <c r="C48" s="802"/>
      <c r="D48" s="802"/>
    </row>
    <row r="49" spans="1:6" x14ac:dyDescent="0.2">
      <c r="A49" s="67" t="s">
        <v>195</v>
      </c>
      <c r="B49" s="75" t="s">
        <v>196</v>
      </c>
      <c r="C49" s="69"/>
      <c r="D49" s="70" t="s">
        <v>53</v>
      </c>
    </row>
    <row r="50" spans="1:6" x14ac:dyDescent="0.2">
      <c r="A50" s="396" t="s">
        <v>54</v>
      </c>
      <c r="B50" s="390" t="s">
        <v>65</v>
      </c>
      <c r="C50" s="397"/>
      <c r="D50" s="394">
        <f>+'Mem Calc Encerregado 44h'!C17</f>
        <v>0</v>
      </c>
    </row>
    <row r="51" spans="1:6" s="401" customFormat="1" x14ac:dyDescent="0.2">
      <c r="A51" s="398" t="s">
        <v>3</v>
      </c>
      <c r="B51" s="399" t="s">
        <v>66</v>
      </c>
      <c r="C51" s="391">
        <f>+$C$136+$C$137</f>
        <v>9.2499999999999999E-2</v>
      </c>
      <c r="D51" s="400">
        <f>+(C51*D50)*-1</f>
        <v>0</v>
      </c>
      <c r="F51" s="402"/>
    </row>
    <row r="52" spans="1:6" x14ac:dyDescent="0.2">
      <c r="A52" s="396" t="s">
        <v>55</v>
      </c>
      <c r="B52" s="390" t="s">
        <v>197</v>
      </c>
      <c r="C52" s="397"/>
      <c r="D52" s="394">
        <f>+'Mem Calc Encerregado 44h'!C26</f>
        <v>0</v>
      </c>
      <c r="F52" s="403"/>
    </row>
    <row r="53" spans="1:6" s="401" customFormat="1" x14ac:dyDescent="0.2">
      <c r="A53" s="398" t="s">
        <v>9</v>
      </c>
      <c r="B53" s="399" t="s">
        <v>66</v>
      </c>
      <c r="C53" s="391">
        <f>+$C$136+$C$137</f>
        <v>9.2499999999999999E-2</v>
      </c>
      <c r="D53" s="400">
        <f>+(C53*D52)*-1</f>
        <v>0</v>
      </c>
      <c r="F53" s="404"/>
    </row>
    <row r="54" spans="1:6" x14ac:dyDescent="0.2">
      <c r="A54" s="405" t="s">
        <v>56</v>
      </c>
      <c r="B54" s="581" t="s">
        <v>198</v>
      </c>
      <c r="C54" s="397"/>
      <c r="D54" s="406"/>
      <c r="F54" s="403"/>
    </row>
    <row r="55" spans="1:6" x14ac:dyDescent="0.2">
      <c r="A55" s="398" t="s">
        <v>11</v>
      </c>
      <c r="B55" s="582" t="s">
        <v>66</v>
      </c>
      <c r="C55" s="391">
        <f>+$C$136+$C$137</f>
        <v>9.2499999999999999E-2</v>
      </c>
      <c r="D55" s="400">
        <f>+(C55*D54)*-1</f>
        <v>0</v>
      </c>
      <c r="F55" s="403"/>
    </row>
    <row r="56" spans="1:6" x14ac:dyDescent="0.2">
      <c r="A56" s="405" t="s">
        <v>57</v>
      </c>
      <c r="B56" s="583" t="s">
        <v>668</v>
      </c>
      <c r="C56" s="397"/>
      <c r="D56" s="406"/>
      <c r="F56" s="403"/>
    </row>
    <row r="57" spans="1:6" x14ac:dyDescent="0.2">
      <c r="A57" s="398" t="s">
        <v>199</v>
      </c>
      <c r="B57" s="582" t="s">
        <v>66</v>
      </c>
      <c r="C57" s="391">
        <f>+$C$136+$C$137</f>
        <v>9.2499999999999999E-2</v>
      </c>
      <c r="D57" s="400">
        <f>+(C57*D56)*-1</f>
        <v>0</v>
      </c>
      <c r="F57" s="403"/>
    </row>
    <row r="58" spans="1:6" x14ac:dyDescent="0.2">
      <c r="A58" s="405" t="s">
        <v>58</v>
      </c>
      <c r="B58" s="584" t="s">
        <v>669</v>
      </c>
      <c r="C58" s="397"/>
      <c r="D58" s="370"/>
      <c r="F58" s="407"/>
    </row>
    <row r="59" spans="1:6" x14ac:dyDescent="0.2">
      <c r="A59" s="398" t="s">
        <v>200</v>
      </c>
      <c r="B59" s="582" t="s">
        <v>66</v>
      </c>
      <c r="C59" s="391">
        <f>+$C$136+$C$137</f>
        <v>9.2499999999999999E-2</v>
      </c>
      <c r="D59" s="400">
        <f>+(C59*D58)*-1</f>
        <v>0</v>
      </c>
    </row>
    <row r="60" spans="1:6" x14ac:dyDescent="0.2">
      <c r="A60" s="405" t="s">
        <v>59</v>
      </c>
      <c r="B60" s="803" t="s">
        <v>201</v>
      </c>
      <c r="C60" s="803"/>
      <c r="D60" s="406"/>
    </row>
    <row r="61" spans="1:6" x14ac:dyDescent="0.2">
      <c r="A61" s="398" t="s">
        <v>202</v>
      </c>
      <c r="B61" s="399" t="s">
        <v>66</v>
      </c>
      <c r="C61" s="391">
        <f>+$C$136+$C$137</f>
        <v>9.2499999999999999E-2</v>
      </c>
      <c r="D61" s="400">
        <f>+(C61*D60)*-1</f>
        <v>0</v>
      </c>
    </row>
    <row r="62" spans="1:6" x14ac:dyDescent="0.2">
      <c r="A62" s="786" t="s">
        <v>75</v>
      </c>
      <c r="B62" s="788"/>
      <c r="C62" s="78"/>
      <c r="D62" s="79">
        <f>SUM(D50:D61)</f>
        <v>0</v>
      </c>
    </row>
    <row r="64" spans="1:6" x14ac:dyDescent="0.2">
      <c r="A64" s="797" t="s">
        <v>203</v>
      </c>
      <c r="B64" s="798"/>
      <c r="C64" s="798"/>
      <c r="D64" s="798"/>
    </row>
    <row r="65" spans="1:4" x14ac:dyDescent="0.2">
      <c r="A65" s="80">
        <v>2</v>
      </c>
      <c r="B65" s="806" t="s">
        <v>204</v>
      </c>
      <c r="C65" s="806"/>
      <c r="D65" s="81" t="s">
        <v>53</v>
      </c>
    </row>
    <row r="66" spans="1:4" x14ac:dyDescent="0.2">
      <c r="A66" s="399" t="s">
        <v>183</v>
      </c>
      <c r="B66" s="807" t="s">
        <v>184</v>
      </c>
      <c r="C66" s="807"/>
      <c r="D66" s="394">
        <f>+D34</f>
        <v>0</v>
      </c>
    </row>
    <row r="67" spans="1:4" x14ac:dyDescent="0.2">
      <c r="A67" s="399" t="s">
        <v>189</v>
      </c>
      <c r="B67" s="807" t="s">
        <v>190</v>
      </c>
      <c r="C67" s="807"/>
      <c r="D67" s="394">
        <f>+D46</f>
        <v>0</v>
      </c>
    </row>
    <row r="68" spans="1:4" x14ac:dyDescent="0.2">
      <c r="A68" s="399" t="s">
        <v>195</v>
      </c>
      <c r="B68" s="807" t="s">
        <v>196</v>
      </c>
      <c r="C68" s="807"/>
      <c r="D68" s="408">
        <f>+D62</f>
        <v>0</v>
      </c>
    </row>
    <row r="69" spans="1:4" x14ac:dyDescent="0.2">
      <c r="A69" s="806" t="s">
        <v>75</v>
      </c>
      <c r="B69" s="806"/>
      <c r="C69" s="806"/>
      <c r="D69" s="82">
        <f>SUM(D66:D68)</f>
        <v>0</v>
      </c>
    </row>
    <row r="71" spans="1:4" x14ac:dyDescent="0.2">
      <c r="A71" s="797" t="s">
        <v>205</v>
      </c>
      <c r="B71" s="798"/>
      <c r="C71" s="798"/>
      <c r="D71" s="798"/>
    </row>
    <row r="73" spans="1:4" x14ac:dyDescent="0.2">
      <c r="A73" s="83">
        <v>3</v>
      </c>
      <c r="B73" s="68" t="s">
        <v>79</v>
      </c>
      <c r="C73" s="65" t="s">
        <v>69</v>
      </c>
      <c r="D73" s="65" t="s">
        <v>53</v>
      </c>
    </row>
    <row r="74" spans="1:4" x14ac:dyDescent="0.2">
      <c r="A74" s="382" t="s">
        <v>54</v>
      </c>
      <c r="B74" s="399" t="s">
        <v>206</v>
      </c>
      <c r="C74" s="391" t="e">
        <f>+D74/$D$24</f>
        <v>#DIV/0!</v>
      </c>
      <c r="D74" s="409">
        <f>+'Mem Calc Encerregado 44h'!C32</f>
        <v>0</v>
      </c>
    </row>
    <row r="75" spans="1:4" x14ac:dyDescent="0.2">
      <c r="A75" s="382" t="s">
        <v>55</v>
      </c>
      <c r="B75" s="390" t="s">
        <v>207</v>
      </c>
      <c r="C75" s="410"/>
      <c r="D75" s="388">
        <f>ROUND(+D74*$C$45,2)</f>
        <v>0</v>
      </c>
    </row>
    <row r="76" spans="1:4" ht="25.5" x14ac:dyDescent="0.2">
      <c r="A76" s="382" t="s">
        <v>56</v>
      </c>
      <c r="B76" s="371" t="s">
        <v>208</v>
      </c>
      <c r="C76" s="393" t="e">
        <f>+D76/$D$24</f>
        <v>#DIV/0!</v>
      </c>
      <c r="D76" s="388">
        <f>+'Mem Calc Encerregado 44h'!C46</f>
        <v>0</v>
      </c>
    </row>
    <row r="77" spans="1:4" x14ac:dyDescent="0.2">
      <c r="A77" s="411" t="s">
        <v>57</v>
      </c>
      <c r="B77" s="390" t="s">
        <v>209</v>
      </c>
      <c r="C77" s="393" t="e">
        <f>+D77/$D$24</f>
        <v>#DIV/0!</v>
      </c>
      <c r="D77" s="388">
        <f>+'Mem Calc Encerregado 44h'!C54</f>
        <v>0</v>
      </c>
    </row>
    <row r="78" spans="1:4" ht="25.5" x14ac:dyDescent="0.2">
      <c r="A78" s="411" t="s">
        <v>58</v>
      </c>
      <c r="B78" s="371" t="s">
        <v>210</v>
      </c>
      <c r="C78" s="410"/>
      <c r="D78" s="412"/>
    </row>
    <row r="79" spans="1:4" ht="25.5" x14ac:dyDescent="0.2">
      <c r="A79" s="411" t="s">
        <v>59</v>
      </c>
      <c r="B79" s="371" t="s">
        <v>211</v>
      </c>
      <c r="C79" s="393" t="e">
        <f>+D79/$D$24</f>
        <v>#DIV/0!</v>
      </c>
      <c r="D79" s="394">
        <f>+'Mem Calc Encerregado 44h'!C68</f>
        <v>0</v>
      </c>
    </row>
    <row r="80" spans="1:4" x14ac:dyDescent="0.2">
      <c r="A80" s="786" t="s">
        <v>75</v>
      </c>
      <c r="B80" s="787"/>
      <c r="C80" s="788"/>
      <c r="D80" s="84">
        <f>SUM(D74:D79)</f>
        <v>0</v>
      </c>
    </row>
    <row r="82" spans="1:4" x14ac:dyDescent="0.2">
      <c r="A82" s="797" t="s">
        <v>212</v>
      </c>
      <c r="B82" s="798"/>
      <c r="C82" s="798"/>
      <c r="D82" s="798"/>
    </row>
    <row r="84" spans="1:4" x14ac:dyDescent="0.2">
      <c r="A84" s="808" t="s">
        <v>213</v>
      </c>
      <c r="B84" s="808"/>
      <c r="C84" s="808"/>
      <c r="D84" s="808"/>
    </row>
    <row r="85" spans="1:4" x14ac:dyDescent="0.2">
      <c r="A85" s="83" t="s">
        <v>68</v>
      </c>
      <c r="B85" s="786" t="s">
        <v>214</v>
      </c>
      <c r="C85" s="788"/>
      <c r="D85" s="65" t="s">
        <v>53</v>
      </c>
    </row>
    <row r="86" spans="1:4" x14ac:dyDescent="0.2">
      <c r="A86" s="390" t="s">
        <v>54</v>
      </c>
      <c r="B86" s="804" t="s">
        <v>80</v>
      </c>
      <c r="C86" s="805"/>
      <c r="D86" s="388"/>
    </row>
    <row r="87" spans="1:4" x14ac:dyDescent="0.2">
      <c r="A87" s="399" t="s">
        <v>55</v>
      </c>
      <c r="B87" s="811" t="s">
        <v>214</v>
      </c>
      <c r="C87" s="812"/>
      <c r="D87" s="413">
        <f>+'Mem Calc Encerregado 44h'!C81</f>
        <v>0</v>
      </c>
    </row>
    <row r="88" spans="1:4" s="401" customFormat="1" x14ac:dyDescent="0.2">
      <c r="A88" s="399" t="s">
        <v>56</v>
      </c>
      <c r="B88" s="811" t="s">
        <v>215</v>
      </c>
      <c r="C88" s="812"/>
      <c r="D88" s="413">
        <f>+'Mem Calc Encerregado 44h'!C90</f>
        <v>0</v>
      </c>
    </row>
    <row r="89" spans="1:4" s="401" customFormat="1" x14ac:dyDescent="0.2">
      <c r="A89" s="399" t="s">
        <v>57</v>
      </c>
      <c r="B89" s="811" t="s">
        <v>216</v>
      </c>
      <c r="C89" s="812"/>
      <c r="D89" s="413">
        <f>+'Mem Calc Encerregado 44h'!C98</f>
        <v>0</v>
      </c>
    </row>
    <row r="90" spans="1:4" s="401" customFormat="1" ht="14.25" x14ac:dyDescent="0.2">
      <c r="A90" s="399" t="s">
        <v>58</v>
      </c>
      <c r="B90" s="811" t="s">
        <v>619</v>
      </c>
      <c r="C90" s="812"/>
      <c r="D90" s="413"/>
    </row>
    <row r="91" spans="1:4" s="401" customFormat="1" x14ac:dyDescent="0.2">
      <c r="A91" s="399" t="s">
        <v>59</v>
      </c>
      <c r="B91" s="811" t="s">
        <v>217</v>
      </c>
      <c r="C91" s="812"/>
      <c r="D91" s="413">
        <f>+'Mem Calc Encerregado 44h'!C106</f>
        <v>0</v>
      </c>
    </row>
    <row r="92" spans="1:4" x14ac:dyDescent="0.2">
      <c r="A92" s="390" t="s">
        <v>60</v>
      </c>
      <c r="B92" s="804" t="s">
        <v>63</v>
      </c>
      <c r="C92" s="805"/>
      <c r="D92" s="388"/>
    </row>
    <row r="93" spans="1:4" x14ac:dyDescent="0.2">
      <c r="A93" s="390" t="s">
        <v>62</v>
      </c>
      <c r="B93" s="804" t="s">
        <v>218</v>
      </c>
      <c r="C93" s="805"/>
      <c r="D93" s="412"/>
    </row>
    <row r="94" spans="1:4" x14ac:dyDescent="0.2">
      <c r="A94" s="800" t="s">
        <v>75</v>
      </c>
      <c r="B94" s="800"/>
      <c r="C94" s="800"/>
      <c r="D94" s="66">
        <f>SUM(D86:D93)</f>
        <v>0</v>
      </c>
    </row>
    <row r="95" spans="1:4" x14ac:dyDescent="0.2">
      <c r="D95" s="414"/>
    </row>
    <row r="96" spans="1:4" x14ac:dyDescent="0.2">
      <c r="A96" s="83" t="s">
        <v>219</v>
      </c>
      <c r="B96" s="786" t="s">
        <v>220</v>
      </c>
      <c r="C96" s="788"/>
      <c r="D96" s="65" t="s">
        <v>53</v>
      </c>
    </row>
    <row r="97" spans="1:4" s="401" customFormat="1" x14ac:dyDescent="0.2">
      <c r="A97" s="399" t="s">
        <v>54</v>
      </c>
      <c r="B97" s="813" t="s">
        <v>221</v>
      </c>
      <c r="C97" s="814"/>
      <c r="D97" s="413">
        <f>+'Mem Calc Encerregado 44h'!C118</f>
        <v>0</v>
      </c>
    </row>
    <row r="98" spans="1:4" s="401" customFormat="1" ht="32.25" customHeight="1" x14ac:dyDescent="0.2">
      <c r="A98" s="399" t="s">
        <v>55</v>
      </c>
      <c r="B98" s="809" t="s">
        <v>222</v>
      </c>
      <c r="C98" s="810"/>
      <c r="D98" s="412"/>
    </row>
    <row r="99" spans="1:4" s="401" customFormat="1" ht="35.25" customHeight="1" x14ac:dyDescent="0.2">
      <c r="A99" s="399" t="s">
        <v>56</v>
      </c>
      <c r="B99" s="809" t="s">
        <v>223</v>
      </c>
      <c r="C99" s="810"/>
      <c r="D99" s="412"/>
    </row>
    <row r="100" spans="1:4" x14ac:dyDescent="0.2">
      <c r="A100" s="390" t="s">
        <v>57</v>
      </c>
      <c r="B100" s="804" t="s">
        <v>63</v>
      </c>
      <c r="C100" s="805"/>
      <c r="D100" s="388"/>
    </row>
    <row r="101" spans="1:4" x14ac:dyDescent="0.2">
      <c r="A101" s="800" t="s">
        <v>75</v>
      </c>
      <c r="B101" s="800"/>
      <c r="C101" s="800"/>
      <c r="D101" s="66">
        <f>SUM(D97:D100)</f>
        <v>0</v>
      </c>
    </row>
    <row r="102" spans="1:4" x14ac:dyDescent="0.2">
      <c r="D102" s="414"/>
    </row>
    <row r="103" spans="1:4" x14ac:dyDescent="0.2">
      <c r="A103" s="83" t="s">
        <v>76</v>
      </c>
      <c r="B103" s="800" t="s">
        <v>61</v>
      </c>
      <c r="C103" s="800"/>
      <c r="D103" s="65" t="s">
        <v>53</v>
      </c>
    </row>
    <row r="104" spans="1:4" s="416" customFormat="1" x14ac:dyDescent="0.25">
      <c r="A104" s="411" t="s">
        <v>54</v>
      </c>
      <c r="B104" s="815" t="s">
        <v>224</v>
      </c>
      <c r="C104" s="815"/>
      <c r="D104" s="415"/>
    </row>
    <row r="105" spans="1:4" x14ac:dyDescent="0.2">
      <c r="A105" s="800" t="s">
        <v>75</v>
      </c>
      <c r="B105" s="800"/>
      <c r="C105" s="800"/>
      <c r="D105" s="66">
        <f>SUM(D104:D104)</f>
        <v>0</v>
      </c>
    </row>
    <row r="107" spans="1:4" x14ac:dyDescent="0.2">
      <c r="A107" s="368" t="s">
        <v>225</v>
      </c>
      <c r="B107" s="368"/>
      <c r="C107" s="368"/>
      <c r="D107" s="368"/>
    </row>
    <row r="108" spans="1:4" x14ac:dyDescent="0.2">
      <c r="A108" s="390" t="s">
        <v>68</v>
      </c>
      <c r="B108" s="804" t="s">
        <v>214</v>
      </c>
      <c r="C108" s="805"/>
      <c r="D108" s="394">
        <f>+D94</f>
        <v>0</v>
      </c>
    </row>
    <row r="109" spans="1:4" x14ac:dyDescent="0.2">
      <c r="A109" s="390" t="s">
        <v>219</v>
      </c>
      <c r="B109" s="804" t="s">
        <v>220</v>
      </c>
      <c r="C109" s="805"/>
      <c r="D109" s="394">
        <f>+D101</f>
        <v>0</v>
      </c>
    </row>
    <row r="110" spans="1:4" x14ac:dyDescent="0.2">
      <c r="A110" s="417"/>
      <c r="B110" s="816" t="s">
        <v>226</v>
      </c>
      <c r="C110" s="817"/>
      <c r="D110" s="85">
        <f>+D109+D108</f>
        <v>0</v>
      </c>
    </row>
    <row r="111" spans="1:4" x14ac:dyDescent="0.2">
      <c r="A111" s="390" t="s">
        <v>76</v>
      </c>
      <c r="B111" s="804" t="s">
        <v>61</v>
      </c>
      <c r="C111" s="805"/>
      <c r="D111" s="394">
        <f>+D105</f>
        <v>0</v>
      </c>
    </row>
    <row r="112" spans="1:4" x14ac:dyDescent="0.2">
      <c r="A112" s="818" t="s">
        <v>75</v>
      </c>
      <c r="B112" s="818"/>
      <c r="C112" s="818"/>
      <c r="D112" s="86">
        <f>+D111+D110</f>
        <v>0</v>
      </c>
    </row>
    <row r="114" spans="1:4" x14ac:dyDescent="0.2">
      <c r="A114" s="797" t="s">
        <v>227</v>
      </c>
      <c r="B114" s="798"/>
      <c r="C114" s="798"/>
      <c r="D114" s="798"/>
    </row>
    <row r="116" spans="1:4" x14ac:dyDescent="0.2">
      <c r="A116" s="83">
        <v>5</v>
      </c>
      <c r="B116" s="786" t="s">
        <v>50</v>
      </c>
      <c r="C116" s="788"/>
      <c r="D116" s="65" t="s">
        <v>53</v>
      </c>
    </row>
    <row r="117" spans="1:4" x14ac:dyDescent="0.2">
      <c r="A117" s="390" t="s">
        <v>54</v>
      </c>
      <c r="B117" s="799" t="s">
        <v>228</v>
      </c>
      <c r="C117" s="799"/>
      <c r="D117" s="388">
        <f>+Uniformes!D16</f>
        <v>0</v>
      </c>
    </row>
    <row r="118" spans="1:4" x14ac:dyDescent="0.2">
      <c r="A118" s="390" t="s">
        <v>3</v>
      </c>
      <c r="B118" s="399" t="s">
        <v>66</v>
      </c>
      <c r="C118" s="391">
        <f>+$C$136+$C$137</f>
        <v>9.2499999999999999E-2</v>
      </c>
      <c r="D118" s="400">
        <f>+(C118*D117)*-1</f>
        <v>0</v>
      </c>
    </row>
    <row r="119" spans="1:4" x14ac:dyDescent="0.2">
      <c r="A119" s="390" t="s">
        <v>55</v>
      </c>
      <c r="B119" s="799" t="s">
        <v>229</v>
      </c>
      <c r="C119" s="799"/>
      <c r="D119" s="388"/>
    </row>
    <row r="120" spans="1:4" x14ac:dyDescent="0.2">
      <c r="A120" s="390" t="s">
        <v>9</v>
      </c>
      <c r="B120" s="399" t="s">
        <v>66</v>
      </c>
      <c r="C120" s="391">
        <f>+$C$136+$C$137</f>
        <v>9.2499999999999999E-2</v>
      </c>
      <c r="D120" s="400">
        <f>+(C120*D119)*-1</f>
        <v>0</v>
      </c>
    </row>
    <row r="121" spans="1:4" x14ac:dyDescent="0.2">
      <c r="A121" s="390" t="s">
        <v>56</v>
      </c>
      <c r="B121" s="799" t="s">
        <v>230</v>
      </c>
      <c r="C121" s="799"/>
      <c r="D121" s="388"/>
    </row>
    <row r="122" spans="1:4" x14ac:dyDescent="0.2">
      <c r="A122" s="390" t="s">
        <v>11</v>
      </c>
      <c r="B122" s="399" t="s">
        <v>66</v>
      </c>
      <c r="C122" s="391">
        <f>+$C$136+$C$137</f>
        <v>9.2499999999999999E-2</v>
      </c>
      <c r="D122" s="400">
        <f>+(C122*D121)*-1</f>
        <v>0</v>
      </c>
    </row>
    <row r="123" spans="1:4" x14ac:dyDescent="0.2">
      <c r="A123" s="390" t="s">
        <v>57</v>
      </c>
      <c r="B123" s="799" t="s">
        <v>63</v>
      </c>
      <c r="C123" s="799"/>
      <c r="D123" s="388"/>
    </row>
    <row r="124" spans="1:4" x14ac:dyDescent="0.2">
      <c r="A124" s="390" t="s">
        <v>199</v>
      </c>
      <c r="B124" s="399" t="s">
        <v>66</v>
      </c>
      <c r="C124" s="391">
        <f>+$C$136+$C$137</f>
        <v>9.2499999999999999E-2</v>
      </c>
      <c r="D124" s="400">
        <f>+(C124*D123)*-1</f>
        <v>0</v>
      </c>
    </row>
    <row r="125" spans="1:4" x14ac:dyDescent="0.2">
      <c r="A125" s="800" t="s">
        <v>75</v>
      </c>
      <c r="B125" s="800"/>
      <c r="C125" s="800"/>
      <c r="D125" s="66">
        <f>SUM(D117:D123)</f>
        <v>0</v>
      </c>
    </row>
    <row r="127" spans="1:4" x14ac:dyDescent="0.2">
      <c r="A127" s="797" t="s">
        <v>231</v>
      </c>
      <c r="B127" s="798"/>
      <c r="C127" s="798"/>
      <c r="D127" s="798"/>
    </row>
    <row r="129" spans="1:7" x14ac:dyDescent="0.2">
      <c r="A129" s="83">
        <v>6</v>
      </c>
      <c r="B129" s="68" t="s">
        <v>81</v>
      </c>
      <c r="C129" s="369" t="s">
        <v>69</v>
      </c>
      <c r="D129" s="65" t="s">
        <v>53</v>
      </c>
    </row>
    <row r="130" spans="1:7" x14ac:dyDescent="0.2">
      <c r="A130" s="405" t="s">
        <v>54</v>
      </c>
      <c r="B130" s="405" t="s">
        <v>82</v>
      </c>
      <c r="C130" s="418">
        <v>0.03</v>
      </c>
      <c r="D130" s="406">
        <f>($D$125+$D$112+$D$80+$D$69+$D$24)*C130</f>
        <v>0</v>
      </c>
    </row>
    <row r="131" spans="1:7" x14ac:dyDescent="0.2">
      <c r="A131" s="405" t="s">
        <v>55</v>
      </c>
      <c r="B131" s="405" t="s">
        <v>83</v>
      </c>
      <c r="C131" s="418">
        <v>0.03</v>
      </c>
      <c r="D131" s="406">
        <f>($D$125+$D$112+$D$80+$D$69+$D$24+D130)*C131</f>
        <v>0</v>
      </c>
    </row>
    <row r="132" spans="1:7" s="88" customFormat="1" x14ac:dyDescent="0.25">
      <c r="A132" s="820" t="s">
        <v>84</v>
      </c>
      <c r="B132" s="821"/>
      <c r="C132" s="822"/>
      <c r="D132" s="87">
        <f>++D131+D130+D125+D112+D80+D69+D24</f>
        <v>0</v>
      </c>
    </row>
    <row r="133" spans="1:7" s="88" customFormat="1" x14ac:dyDescent="0.25">
      <c r="A133" s="823" t="s">
        <v>85</v>
      </c>
      <c r="B133" s="824"/>
      <c r="C133" s="825"/>
      <c r="D133" s="87">
        <f>ROUND(D132/(1-(C136+C137+C139+C141+C142)),2)</f>
        <v>0</v>
      </c>
    </row>
    <row r="134" spans="1:7" x14ac:dyDescent="0.2">
      <c r="A134" s="390" t="s">
        <v>56</v>
      </c>
      <c r="B134" s="390" t="s">
        <v>86</v>
      </c>
      <c r="C134" s="393"/>
      <c r="D134" s="390"/>
    </row>
    <row r="135" spans="1:7" x14ac:dyDescent="0.2">
      <c r="A135" s="390" t="s">
        <v>11</v>
      </c>
      <c r="B135" s="390" t="s">
        <v>232</v>
      </c>
      <c r="C135" s="393"/>
      <c r="D135" s="390"/>
    </row>
    <row r="136" spans="1:7" x14ac:dyDescent="0.2">
      <c r="A136" s="405" t="s">
        <v>233</v>
      </c>
      <c r="B136" s="405" t="s">
        <v>87</v>
      </c>
      <c r="C136" s="418">
        <v>1.6500000000000001E-2</v>
      </c>
      <c r="D136" s="406">
        <f>ROUND(C136*$D$133,2)</f>
        <v>0</v>
      </c>
      <c r="G136" s="419"/>
    </row>
    <row r="137" spans="1:7" x14ac:dyDescent="0.2">
      <c r="A137" s="405" t="s">
        <v>234</v>
      </c>
      <c r="B137" s="405" t="s">
        <v>88</v>
      </c>
      <c r="C137" s="418">
        <v>7.5999999999999998E-2</v>
      </c>
      <c r="D137" s="406">
        <f>ROUND(C137*$D$133,2)</f>
        <v>0</v>
      </c>
      <c r="G137" s="419"/>
    </row>
    <row r="138" spans="1:7" x14ac:dyDescent="0.2">
      <c r="A138" s="390" t="s">
        <v>235</v>
      </c>
      <c r="B138" s="390" t="s">
        <v>236</v>
      </c>
      <c r="C138" s="393"/>
      <c r="D138" s="394"/>
      <c r="G138" s="419"/>
    </row>
    <row r="139" spans="1:7" x14ac:dyDescent="0.2">
      <c r="A139" s="390" t="s">
        <v>237</v>
      </c>
      <c r="B139" s="390" t="s">
        <v>238</v>
      </c>
      <c r="C139" s="393"/>
      <c r="D139" s="390"/>
      <c r="G139" s="419"/>
    </row>
    <row r="140" spans="1:7" x14ac:dyDescent="0.2">
      <c r="A140" s="390" t="s">
        <v>239</v>
      </c>
      <c r="B140" s="390" t="s">
        <v>240</v>
      </c>
      <c r="C140" s="393"/>
      <c r="D140" s="390"/>
    </row>
    <row r="141" spans="1:7" x14ac:dyDescent="0.2">
      <c r="A141" s="405" t="s">
        <v>241</v>
      </c>
      <c r="B141" s="405" t="s">
        <v>242</v>
      </c>
      <c r="C141" s="418">
        <v>0.05</v>
      </c>
      <c r="D141" s="406">
        <f>ROUND(C141*$D$133,2)</f>
        <v>0</v>
      </c>
    </row>
    <row r="142" spans="1:7" x14ac:dyDescent="0.2">
      <c r="A142" s="390" t="s">
        <v>243</v>
      </c>
      <c r="B142" s="390" t="s">
        <v>244</v>
      </c>
      <c r="C142" s="393"/>
      <c r="D142" s="390"/>
    </row>
    <row r="143" spans="1:7" x14ac:dyDescent="0.2">
      <c r="A143" s="786" t="s">
        <v>75</v>
      </c>
      <c r="B143" s="787"/>
      <c r="C143" s="89">
        <f>+C142+C141+C139+C137+C136+C131+C130</f>
        <v>0.20250000000000001</v>
      </c>
      <c r="D143" s="66">
        <f>+D141+D139+D137+D136+D131+D130</f>
        <v>0</v>
      </c>
    </row>
    <row r="145" spans="1:5" x14ac:dyDescent="0.2">
      <c r="A145" s="826" t="s">
        <v>245</v>
      </c>
      <c r="B145" s="826"/>
      <c r="C145" s="826"/>
      <c r="D145" s="826"/>
    </row>
    <row r="146" spans="1:5" x14ac:dyDescent="0.2">
      <c r="A146" s="390" t="s">
        <v>54</v>
      </c>
      <c r="B146" s="819" t="s">
        <v>246</v>
      </c>
      <c r="C146" s="819"/>
      <c r="D146" s="388">
        <f>+D24</f>
        <v>0</v>
      </c>
    </row>
    <row r="147" spans="1:5" x14ac:dyDescent="0.2">
      <c r="A147" s="390" t="s">
        <v>247</v>
      </c>
      <c r="B147" s="819" t="s">
        <v>248</v>
      </c>
      <c r="C147" s="819"/>
      <c r="D147" s="388">
        <f>+D69</f>
        <v>0</v>
      </c>
    </row>
    <row r="148" spans="1:5" x14ac:dyDescent="0.2">
      <c r="A148" s="390" t="s">
        <v>56</v>
      </c>
      <c r="B148" s="819" t="s">
        <v>249</v>
      </c>
      <c r="C148" s="819"/>
      <c r="D148" s="388">
        <f>+D80</f>
        <v>0</v>
      </c>
    </row>
    <row r="149" spans="1:5" x14ac:dyDescent="0.2">
      <c r="A149" s="390" t="s">
        <v>57</v>
      </c>
      <c r="B149" s="819" t="s">
        <v>250</v>
      </c>
      <c r="C149" s="819"/>
      <c r="D149" s="388">
        <f>+D112</f>
        <v>0</v>
      </c>
    </row>
    <row r="150" spans="1:5" x14ac:dyDescent="0.2">
      <c r="A150" s="390" t="s">
        <v>58</v>
      </c>
      <c r="B150" s="819" t="s">
        <v>251</v>
      </c>
      <c r="C150" s="819"/>
      <c r="D150" s="388">
        <f>+D125</f>
        <v>0</v>
      </c>
    </row>
    <row r="151" spans="1:5" x14ac:dyDescent="0.2">
      <c r="B151" s="828" t="s">
        <v>252</v>
      </c>
      <c r="C151" s="828"/>
      <c r="D151" s="90">
        <f>SUM(D146:D150)</f>
        <v>0</v>
      </c>
    </row>
    <row r="152" spans="1:5" x14ac:dyDescent="0.2">
      <c r="A152" s="390" t="s">
        <v>59</v>
      </c>
      <c r="B152" s="819" t="s">
        <v>253</v>
      </c>
      <c r="C152" s="819"/>
      <c r="D152" s="388">
        <f>+D143</f>
        <v>0</v>
      </c>
    </row>
    <row r="154" spans="1:5" x14ac:dyDescent="0.2">
      <c r="A154" s="827" t="s">
        <v>254</v>
      </c>
      <c r="B154" s="827"/>
      <c r="C154" s="827"/>
      <c r="D154" s="91">
        <f>ROUND(+D152+D151,2)</f>
        <v>0</v>
      </c>
    </row>
    <row r="156" spans="1:5" s="433" customFormat="1" x14ac:dyDescent="0.2">
      <c r="A156" s="871"/>
      <c r="B156" s="871"/>
      <c r="C156" s="871"/>
      <c r="D156" s="871"/>
      <c r="E156" s="432"/>
    </row>
    <row r="157" spans="1:5" x14ac:dyDescent="0.2">
      <c r="A157" s="421"/>
      <c r="B157" s="421"/>
      <c r="C157" s="421"/>
      <c r="D157" s="421"/>
      <c r="E157" s="421"/>
    </row>
    <row r="158" spans="1:5" x14ac:dyDescent="0.2">
      <c r="A158" s="830"/>
      <c r="B158" s="830"/>
      <c r="C158" s="830"/>
      <c r="D158" s="830"/>
      <c r="E158" s="421"/>
    </row>
    <row r="159" spans="1:5" x14ac:dyDescent="0.2">
      <c r="A159" s="421"/>
      <c r="B159" s="421"/>
      <c r="C159" s="421"/>
      <c r="D159" s="421"/>
      <c r="E159" s="421"/>
    </row>
    <row r="160" spans="1:5" x14ac:dyDescent="0.2">
      <c r="A160" s="870"/>
      <c r="B160" s="870"/>
      <c r="C160" s="870"/>
      <c r="D160" s="870"/>
      <c r="E160" s="421"/>
    </row>
    <row r="161" spans="1:5" x14ac:dyDescent="0.2">
      <c r="A161" s="421"/>
      <c r="B161" s="421"/>
      <c r="C161" s="421"/>
      <c r="D161" s="421"/>
      <c r="E161" s="421"/>
    </row>
    <row r="162" spans="1:5" x14ac:dyDescent="0.2">
      <c r="A162" s="421"/>
      <c r="B162" s="421"/>
      <c r="C162" s="421"/>
      <c r="D162" s="421"/>
      <c r="E162" s="421"/>
    </row>
    <row r="163" spans="1:5" x14ac:dyDescent="0.2">
      <c r="A163" s="421"/>
      <c r="B163" s="421"/>
      <c r="C163" s="421"/>
      <c r="D163" s="421"/>
      <c r="E163" s="421"/>
    </row>
    <row r="164" spans="1:5" x14ac:dyDescent="0.2">
      <c r="A164" s="421"/>
      <c r="B164" s="421"/>
      <c r="C164" s="421"/>
      <c r="D164" s="421"/>
      <c r="E164" s="421"/>
    </row>
    <row r="165" spans="1:5" x14ac:dyDescent="0.2">
      <c r="A165" s="421"/>
      <c r="B165" s="421"/>
      <c r="C165" s="421"/>
      <c r="D165" s="421"/>
      <c r="E165" s="421"/>
    </row>
    <row r="166" spans="1:5" x14ac:dyDescent="0.2">
      <c r="A166" s="421"/>
      <c r="B166" s="421"/>
      <c r="C166" s="421"/>
      <c r="D166" s="421"/>
      <c r="E166" s="421"/>
    </row>
    <row r="167" spans="1:5" x14ac:dyDescent="0.2">
      <c r="A167" s="421"/>
      <c r="B167" s="421"/>
      <c r="C167" s="421"/>
      <c r="D167" s="421"/>
      <c r="E167" s="421"/>
    </row>
    <row r="168" spans="1:5" x14ac:dyDescent="0.2">
      <c r="A168" s="421"/>
      <c r="B168" s="421"/>
      <c r="C168" s="421"/>
      <c r="D168" s="421"/>
      <c r="E168" s="421"/>
    </row>
    <row r="169" spans="1:5" x14ac:dyDescent="0.2">
      <c r="A169" s="421"/>
      <c r="B169" s="421"/>
      <c r="C169" s="421"/>
      <c r="D169" s="421"/>
      <c r="E169" s="421"/>
    </row>
    <row r="170" spans="1:5" x14ac:dyDescent="0.2">
      <c r="A170" s="421"/>
      <c r="B170" s="421"/>
      <c r="C170" s="421"/>
      <c r="D170" s="421"/>
      <c r="E170" s="421"/>
    </row>
    <row r="171" spans="1:5" x14ac:dyDescent="0.2">
      <c r="A171" s="421"/>
      <c r="B171" s="421"/>
      <c r="C171" s="421"/>
      <c r="D171" s="421"/>
      <c r="E171" s="421"/>
    </row>
    <row r="172" spans="1:5" x14ac:dyDescent="0.2">
      <c r="A172" s="421"/>
      <c r="B172" s="421"/>
      <c r="C172" s="421"/>
      <c r="D172" s="421"/>
      <c r="E172" s="421"/>
    </row>
    <row r="173" spans="1:5" x14ac:dyDescent="0.2">
      <c r="A173" s="421"/>
      <c r="B173" s="421"/>
      <c r="C173" s="421"/>
      <c r="D173" s="421"/>
      <c r="E173" s="421"/>
    </row>
  </sheetData>
  <mergeCells count="82">
    <mergeCell ref="C7:D7"/>
    <mergeCell ref="A1:D1"/>
    <mergeCell ref="A3:D3"/>
    <mergeCell ref="C4:D4"/>
    <mergeCell ref="C5:D5"/>
    <mergeCell ref="C6:D6"/>
    <mergeCell ref="A24:C24"/>
    <mergeCell ref="C8:D8"/>
    <mergeCell ref="C9:D9"/>
    <mergeCell ref="A11:D11"/>
    <mergeCell ref="B13:C13"/>
    <mergeCell ref="B16:C16"/>
    <mergeCell ref="B17:C17"/>
    <mergeCell ref="B18:C18"/>
    <mergeCell ref="B19:C19"/>
    <mergeCell ref="B20:C20"/>
    <mergeCell ref="B22:C22"/>
    <mergeCell ref="B23:C23"/>
    <mergeCell ref="B68:C68"/>
    <mergeCell ref="A26:D26"/>
    <mergeCell ref="A28:D28"/>
    <mergeCell ref="A34:C34"/>
    <mergeCell ref="A36:D36"/>
    <mergeCell ref="A48:D48"/>
    <mergeCell ref="B60:C60"/>
    <mergeCell ref="A62:B62"/>
    <mergeCell ref="A64:D64"/>
    <mergeCell ref="B65:C65"/>
    <mergeCell ref="B66:C66"/>
    <mergeCell ref="B67:C67"/>
    <mergeCell ref="B91:C91"/>
    <mergeCell ref="A69:C69"/>
    <mergeCell ref="A71:D71"/>
    <mergeCell ref="A80:C80"/>
    <mergeCell ref="A82:D82"/>
    <mergeCell ref="A84:D84"/>
    <mergeCell ref="B85:C85"/>
    <mergeCell ref="B86:C86"/>
    <mergeCell ref="B87:C87"/>
    <mergeCell ref="B88:C88"/>
    <mergeCell ref="B89:C89"/>
    <mergeCell ref="B90:C90"/>
    <mergeCell ref="A105:C105"/>
    <mergeCell ref="B92:C92"/>
    <mergeCell ref="B93:C93"/>
    <mergeCell ref="A94:C94"/>
    <mergeCell ref="B96:C96"/>
    <mergeCell ref="B97:C97"/>
    <mergeCell ref="B98:C98"/>
    <mergeCell ref="B99:C99"/>
    <mergeCell ref="B100:C100"/>
    <mergeCell ref="A101:C101"/>
    <mergeCell ref="B103:C103"/>
    <mergeCell ref="B104:C104"/>
    <mergeCell ref="B151:C151"/>
    <mergeCell ref="A125:C125"/>
    <mergeCell ref="B108:C108"/>
    <mergeCell ref="B109:C109"/>
    <mergeCell ref="B110:C110"/>
    <mergeCell ref="B111:C111"/>
    <mergeCell ref="A112:C112"/>
    <mergeCell ref="A114:D114"/>
    <mergeCell ref="B116:C116"/>
    <mergeCell ref="B117:C117"/>
    <mergeCell ref="B119:C119"/>
    <mergeCell ref="B121:C121"/>
    <mergeCell ref="B123:C123"/>
    <mergeCell ref="B146:C146"/>
    <mergeCell ref="B147:C147"/>
    <mergeCell ref="B148:C148"/>
    <mergeCell ref="B149:C149"/>
    <mergeCell ref="B150:C150"/>
    <mergeCell ref="A127:D127"/>
    <mergeCell ref="A132:C132"/>
    <mergeCell ref="A133:C133"/>
    <mergeCell ref="A143:B143"/>
    <mergeCell ref="A145:D145"/>
    <mergeCell ref="A160:D160"/>
    <mergeCell ref="A154:C154"/>
    <mergeCell ref="A156:D156"/>
    <mergeCell ref="A158:D158"/>
    <mergeCell ref="B152:C152"/>
  </mergeCells>
  <pageMargins left="1.17" right="0.51181102362204722" top="0.18" bottom="0.55000000000000004" header="0.17" footer="0.31496062992125984"/>
  <pageSetup paperSize="9" scale="85" orientation="portrait" r:id="rId1"/>
  <headerFooter>
    <oddFooter>&amp;A</oddFooter>
  </headerFooter>
  <rowBreaks count="1" manualBreakCount="1">
    <brk id="113" max="1638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C133"/>
  <sheetViews>
    <sheetView workbookViewId="0">
      <selection activeCell="B11" sqref="B11"/>
    </sheetView>
  </sheetViews>
  <sheetFormatPr defaultRowHeight="12.75" x14ac:dyDescent="0.2"/>
  <cols>
    <col min="1" max="1" width="73.7109375" style="375" customWidth="1"/>
    <col min="2" max="2" width="14" style="375" bestFit="1" customWidth="1"/>
    <col min="3" max="3" width="13.7109375" style="375" bestFit="1" customWidth="1"/>
    <col min="4" max="4" width="10.7109375" style="375" bestFit="1" customWidth="1"/>
    <col min="5" max="5" width="79" style="375" customWidth="1"/>
    <col min="6" max="16384" width="9.140625" style="375"/>
  </cols>
  <sheetData>
    <row r="1" spans="1:3" x14ac:dyDescent="0.2">
      <c r="A1" s="861" t="s">
        <v>609</v>
      </c>
      <c r="B1" s="861"/>
      <c r="C1" s="861"/>
    </row>
    <row r="3" spans="1:3" x14ac:dyDescent="0.2">
      <c r="A3" s="390" t="s">
        <v>255</v>
      </c>
      <c r="B3" s="390">
        <v>220</v>
      </c>
    </row>
    <row r="4" spans="1:3" x14ac:dyDescent="0.2">
      <c r="A4" s="390" t="s">
        <v>256</v>
      </c>
      <c r="B4" s="390">
        <v>365.25</v>
      </c>
    </row>
    <row r="5" spans="1:3" x14ac:dyDescent="0.2">
      <c r="A5" s="390" t="s">
        <v>257</v>
      </c>
      <c r="B5" s="374">
        <f>(365.25/12)/(7/5)</f>
        <v>21.741071428571431</v>
      </c>
    </row>
    <row r="6" spans="1:3" x14ac:dyDescent="0.2">
      <c r="A6" s="399" t="s">
        <v>168</v>
      </c>
      <c r="B6" s="394">
        <f>+'Encarregado 44h seg a sex'!D13</f>
        <v>0</v>
      </c>
    </row>
    <row r="7" spans="1:3" x14ac:dyDescent="0.2">
      <c r="A7" s="399" t="s">
        <v>258</v>
      </c>
      <c r="B7" s="394">
        <f>+'Encarregado 44h seg a sex'!D24</f>
        <v>0</v>
      </c>
    </row>
    <row r="10" spans="1:3" x14ac:dyDescent="0.2">
      <c r="A10" s="831" t="s">
        <v>262</v>
      </c>
      <c r="B10" s="832"/>
      <c r="C10" s="833"/>
    </row>
    <row r="11" spans="1:3" x14ac:dyDescent="0.2">
      <c r="A11" s="390" t="s">
        <v>259</v>
      </c>
      <c r="B11" s="390">
        <f>+$B$4</f>
        <v>365.25</v>
      </c>
      <c r="C11" s="410"/>
    </row>
    <row r="12" spans="1:3" x14ac:dyDescent="0.2">
      <c r="A12" s="390" t="s">
        <v>260</v>
      </c>
      <c r="B12" s="399">
        <v>12</v>
      </c>
      <c r="C12" s="410"/>
    </row>
    <row r="13" spans="1:3" x14ac:dyDescent="0.2">
      <c r="A13" s="390" t="s">
        <v>261</v>
      </c>
      <c r="B13" s="393">
        <v>1</v>
      </c>
      <c r="C13" s="410"/>
    </row>
    <row r="14" spans="1:3" x14ac:dyDescent="0.2">
      <c r="A14" s="399" t="s">
        <v>263</v>
      </c>
      <c r="B14" s="374">
        <f>(365.25/12)/(7/5)</f>
        <v>21.741071428571431</v>
      </c>
      <c r="C14" s="410"/>
    </row>
    <row r="15" spans="1:3" x14ac:dyDescent="0.2">
      <c r="A15" s="423" t="s">
        <v>264</v>
      </c>
      <c r="B15" s="424"/>
      <c r="C15" s="410"/>
    </row>
    <row r="16" spans="1:3" x14ac:dyDescent="0.2">
      <c r="A16" s="390" t="s">
        <v>265</v>
      </c>
      <c r="B16" s="393">
        <v>0.06</v>
      </c>
      <c r="C16" s="410"/>
    </row>
    <row r="17" spans="1:3" x14ac:dyDescent="0.2">
      <c r="A17" s="838" t="s">
        <v>266</v>
      </c>
      <c r="B17" s="839"/>
      <c r="C17" s="92">
        <f>ROUND((B14*(B15*2)-($B$6*B16)),2)</f>
        <v>0</v>
      </c>
    </row>
    <row r="19" spans="1:3" x14ac:dyDescent="0.2">
      <c r="A19" s="831" t="s">
        <v>267</v>
      </c>
      <c r="B19" s="832"/>
      <c r="C19" s="833"/>
    </row>
    <row r="20" spans="1:3" x14ac:dyDescent="0.2">
      <c r="A20" s="390" t="s">
        <v>259</v>
      </c>
      <c r="B20" s="390">
        <f>+$B$4</f>
        <v>365.25</v>
      </c>
      <c r="C20" s="410"/>
    </row>
    <row r="21" spans="1:3" x14ac:dyDescent="0.2">
      <c r="A21" s="390" t="s">
        <v>260</v>
      </c>
      <c r="B21" s="399">
        <v>12</v>
      </c>
      <c r="C21" s="410"/>
    </row>
    <row r="22" spans="1:3" x14ac:dyDescent="0.2">
      <c r="A22" s="390" t="s">
        <v>261</v>
      </c>
      <c r="B22" s="393">
        <v>1</v>
      </c>
      <c r="C22" s="410"/>
    </row>
    <row r="23" spans="1:3" x14ac:dyDescent="0.2">
      <c r="A23" s="399" t="s">
        <v>263</v>
      </c>
      <c r="B23" s="374">
        <f>(365.25/12)/(7/5)</f>
        <v>21.741071428571431</v>
      </c>
      <c r="C23" s="410"/>
    </row>
    <row r="24" spans="1:3" x14ac:dyDescent="0.2">
      <c r="A24" s="423" t="s">
        <v>268</v>
      </c>
      <c r="B24" s="424"/>
      <c r="C24" s="410"/>
    </row>
    <row r="25" spans="1:3" x14ac:dyDescent="0.2">
      <c r="A25" s="390" t="s">
        <v>269</v>
      </c>
      <c r="B25" s="393">
        <v>0.1</v>
      </c>
      <c r="C25" s="410"/>
    </row>
    <row r="26" spans="1:3" x14ac:dyDescent="0.2">
      <c r="A26" s="838" t="s">
        <v>268</v>
      </c>
      <c r="B26" s="839"/>
      <c r="C26" s="92">
        <f>ROUND((B23*(B24)-((B23*B24)*B25)),2)</f>
        <v>0</v>
      </c>
    </row>
    <row r="28" spans="1:3" x14ac:dyDescent="0.2">
      <c r="A28" s="831" t="s">
        <v>270</v>
      </c>
      <c r="B28" s="832"/>
      <c r="C28" s="833"/>
    </row>
    <row r="29" spans="1:3" x14ac:dyDescent="0.2">
      <c r="A29" s="390" t="s">
        <v>64</v>
      </c>
      <c r="B29" s="394">
        <f>+B7</f>
        <v>0</v>
      </c>
      <c r="C29" s="410"/>
    </row>
    <row r="30" spans="1:3" x14ac:dyDescent="0.2">
      <c r="A30" s="390" t="s">
        <v>271</v>
      </c>
      <c r="B30" s="390">
        <v>12</v>
      </c>
      <c r="C30" s="410"/>
    </row>
    <row r="31" spans="1:3" x14ac:dyDescent="0.2">
      <c r="A31" s="405" t="s">
        <v>272</v>
      </c>
      <c r="B31" s="418"/>
      <c r="C31" s="410"/>
    </row>
    <row r="32" spans="1:3" x14ac:dyDescent="0.2">
      <c r="A32" s="838" t="s">
        <v>273</v>
      </c>
      <c r="B32" s="839"/>
      <c r="C32" s="92">
        <f>ROUND(+(B29/B30)*B31,2)</f>
        <v>0</v>
      </c>
    </row>
    <row r="34" spans="1:3" x14ac:dyDescent="0.2">
      <c r="A34" s="835" t="s">
        <v>274</v>
      </c>
      <c r="B34" s="836"/>
      <c r="C34" s="837"/>
    </row>
    <row r="35" spans="1:3" s="401" customFormat="1" x14ac:dyDescent="0.2">
      <c r="A35" s="425" t="s">
        <v>275</v>
      </c>
      <c r="B35" s="418">
        <f>+B31</f>
        <v>0</v>
      </c>
      <c r="C35" s="410"/>
    </row>
    <row r="36" spans="1:3" x14ac:dyDescent="0.2">
      <c r="A36" s="390" t="s">
        <v>276</v>
      </c>
      <c r="B36" s="394">
        <f>+'Encarregado 44h seg a sex'!$D$24</f>
        <v>0</v>
      </c>
      <c r="C36" s="410"/>
    </row>
    <row r="37" spans="1:3" x14ac:dyDescent="0.2">
      <c r="A37" s="390" t="s">
        <v>131</v>
      </c>
      <c r="B37" s="394">
        <f>+'Encarregado 44h seg a sex'!$D$30</f>
        <v>0</v>
      </c>
      <c r="C37" s="410"/>
    </row>
    <row r="38" spans="1:3" x14ac:dyDescent="0.2">
      <c r="A38" s="390" t="s">
        <v>186</v>
      </c>
      <c r="B38" s="394">
        <f>+'Encarregado 44h seg a sex'!$D$32</f>
        <v>0</v>
      </c>
      <c r="C38" s="410"/>
    </row>
    <row r="39" spans="1:3" x14ac:dyDescent="0.2">
      <c r="A39" s="390" t="s">
        <v>77</v>
      </c>
      <c r="B39" s="394">
        <f>+'Encarregado 44h seg a sex'!$D$33</f>
        <v>0</v>
      </c>
      <c r="C39" s="410"/>
    </row>
    <row r="40" spans="1:3" x14ac:dyDescent="0.2">
      <c r="A40" s="93" t="s">
        <v>277</v>
      </c>
      <c r="B40" s="94">
        <f>SUM(B36:B39)</f>
        <v>0</v>
      </c>
      <c r="C40" s="410"/>
    </row>
    <row r="41" spans="1:3" x14ac:dyDescent="0.2">
      <c r="A41" s="399" t="s">
        <v>278</v>
      </c>
      <c r="B41" s="393">
        <v>0.4</v>
      </c>
      <c r="C41" s="410"/>
    </row>
    <row r="42" spans="1:3" x14ac:dyDescent="0.2">
      <c r="A42" s="399" t="s">
        <v>279</v>
      </c>
      <c r="B42" s="393">
        <f>+'Encarregado 44h seg a sex'!$C$45</f>
        <v>0.08</v>
      </c>
      <c r="C42" s="410"/>
    </row>
    <row r="43" spans="1:3" x14ac:dyDescent="0.2">
      <c r="A43" s="816" t="s">
        <v>280</v>
      </c>
      <c r="B43" s="817"/>
      <c r="C43" s="85">
        <f>ROUND(+B40*B41*B42*B35,2)</f>
        <v>0</v>
      </c>
    </row>
    <row r="44" spans="1:3" x14ac:dyDescent="0.2">
      <c r="A44" s="399" t="s">
        <v>281</v>
      </c>
      <c r="B44" s="471"/>
      <c r="C44" s="410"/>
    </row>
    <row r="45" spans="1:3" x14ac:dyDescent="0.2">
      <c r="A45" s="816" t="s">
        <v>282</v>
      </c>
      <c r="B45" s="817"/>
      <c r="C45" s="95">
        <f>ROUND(B44*B42*B40*B35,2)</f>
        <v>0</v>
      </c>
    </row>
    <row r="46" spans="1:3" x14ac:dyDescent="0.2">
      <c r="A46" s="838" t="s">
        <v>283</v>
      </c>
      <c r="B46" s="839"/>
      <c r="C46" s="86">
        <f>+C45+C43</f>
        <v>0</v>
      </c>
    </row>
    <row r="48" spans="1:3" x14ac:dyDescent="0.2">
      <c r="A48" s="831" t="s">
        <v>284</v>
      </c>
      <c r="B48" s="832"/>
      <c r="C48" s="833"/>
    </row>
    <row r="49" spans="1:3" x14ac:dyDescent="0.2">
      <c r="A49" s="390" t="s">
        <v>64</v>
      </c>
      <c r="B49" s="394">
        <f>+B7</f>
        <v>0</v>
      </c>
      <c r="C49" s="410"/>
    </row>
    <row r="50" spans="1:3" x14ac:dyDescent="0.2">
      <c r="A50" s="390" t="s">
        <v>285</v>
      </c>
      <c r="B50" s="426">
        <v>30</v>
      </c>
      <c r="C50" s="410"/>
    </row>
    <row r="51" spans="1:3" x14ac:dyDescent="0.2">
      <c r="A51" s="390" t="s">
        <v>271</v>
      </c>
      <c r="B51" s="390">
        <v>12</v>
      </c>
      <c r="C51" s="410"/>
    </row>
    <row r="52" spans="1:3" x14ac:dyDescent="0.2">
      <c r="A52" s="390" t="s">
        <v>286</v>
      </c>
      <c r="B52" s="390">
        <v>7</v>
      </c>
      <c r="C52" s="410"/>
    </row>
    <row r="53" spans="1:3" x14ac:dyDescent="0.2">
      <c r="A53" s="405" t="s">
        <v>287</v>
      </c>
      <c r="B53" s="418"/>
      <c r="C53" s="410"/>
    </row>
    <row r="54" spans="1:3" x14ac:dyDescent="0.2">
      <c r="A54" s="838" t="s">
        <v>288</v>
      </c>
      <c r="B54" s="839"/>
      <c r="C54" s="92">
        <f>+ROUND(((B49/B50/B51)*B52)*B53,2)</f>
        <v>0</v>
      </c>
    </row>
    <row r="56" spans="1:3" x14ac:dyDescent="0.2">
      <c r="A56" s="835" t="s">
        <v>289</v>
      </c>
      <c r="B56" s="836"/>
      <c r="C56" s="837"/>
    </row>
    <row r="57" spans="1:3" x14ac:dyDescent="0.2">
      <c r="A57" s="425" t="s">
        <v>290</v>
      </c>
      <c r="B57" s="418">
        <f>+B53</f>
        <v>0</v>
      </c>
      <c r="C57" s="410"/>
    </row>
    <row r="58" spans="1:3" x14ac:dyDescent="0.2">
      <c r="A58" s="390" t="s">
        <v>276</v>
      </c>
      <c r="B58" s="394">
        <f>+'Encarregado 44h seg a sex'!$D$24</f>
        <v>0</v>
      </c>
      <c r="C58" s="410"/>
    </row>
    <row r="59" spans="1:3" x14ac:dyDescent="0.2">
      <c r="A59" s="390" t="s">
        <v>131</v>
      </c>
      <c r="B59" s="394">
        <f>+'Encarregado 44h seg a sex'!$D$30</f>
        <v>0</v>
      </c>
      <c r="C59" s="410"/>
    </row>
    <row r="60" spans="1:3" x14ac:dyDescent="0.2">
      <c r="A60" s="390" t="s">
        <v>186</v>
      </c>
      <c r="B60" s="394">
        <f>+'Encarregado 44h seg a sex'!$D$32</f>
        <v>0</v>
      </c>
      <c r="C60" s="410"/>
    </row>
    <row r="61" spans="1:3" x14ac:dyDescent="0.2">
      <c r="A61" s="390" t="s">
        <v>77</v>
      </c>
      <c r="B61" s="394">
        <f>+'Encarregado 44h seg a sex'!$D$33</f>
        <v>0</v>
      </c>
      <c r="C61" s="410"/>
    </row>
    <row r="62" spans="1:3" x14ac:dyDescent="0.2">
      <c r="A62" s="93" t="s">
        <v>277</v>
      </c>
      <c r="B62" s="94">
        <f>SUM(B58:B61)</f>
        <v>0</v>
      </c>
      <c r="C62" s="410"/>
    </row>
    <row r="63" spans="1:3" x14ac:dyDescent="0.2">
      <c r="A63" s="399" t="s">
        <v>278</v>
      </c>
      <c r="B63" s="393">
        <v>0.4</v>
      </c>
      <c r="C63" s="410"/>
    </row>
    <row r="64" spans="1:3" x14ac:dyDescent="0.2">
      <c r="A64" s="399" t="s">
        <v>279</v>
      </c>
      <c r="B64" s="393">
        <f>+'Encarregado 44h seg a sex'!$C$45</f>
        <v>0.08</v>
      </c>
      <c r="C64" s="410"/>
    </row>
    <row r="65" spans="1:3" x14ac:dyDescent="0.2">
      <c r="A65" s="816" t="s">
        <v>280</v>
      </c>
      <c r="B65" s="817"/>
      <c r="C65" s="85">
        <f>ROUND(+B62*B63*B64*B57,2)</f>
        <v>0</v>
      </c>
    </row>
    <row r="66" spans="1:3" x14ac:dyDescent="0.2">
      <c r="A66" s="399" t="s">
        <v>281</v>
      </c>
      <c r="B66" s="471"/>
      <c r="C66" s="410"/>
    </row>
    <row r="67" spans="1:3" x14ac:dyDescent="0.2">
      <c r="A67" s="816" t="s">
        <v>282</v>
      </c>
      <c r="B67" s="817"/>
      <c r="C67" s="95">
        <f>ROUND(B66*B64*B62*B57,2)</f>
        <v>0</v>
      </c>
    </row>
    <row r="68" spans="1:3" x14ac:dyDescent="0.2">
      <c r="A68" s="838" t="s">
        <v>291</v>
      </c>
      <c r="B68" s="839"/>
      <c r="C68" s="86">
        <f>+C67+C65</f>
        <v>0</v>
      </c>
    </row>
    <row r="70" spans="1:3" x14ac:dyDescent="0.2">
      <c r="A70" s="835" t="s">
        <v>292</v>
      </c>
      <c r="B70" s="836"/>
      <c r="C70" s="837"/>
    </row>
    <row r="71" spans="1:3" x14ac:dyDescent="0.2">
      <c r="A71" s="840" t="s">
        <v>293</v>
      </c>
      <c r="B71" s="841"/>
      <c r="C71" s="842"/>
    </row>
    <row r="72" spans="1:3" x14ac:dyDescent="0.2">
      <c r="A72" s="843"/>
      <c r="B72" s="844"/>
      <c r="C72" s="845"/>
    </row>
    <row r="73" spans="1:3" x14ac:dyDescent="0.2">
      <c r="A73" s="843"/>
      <c r="B73" s="844"/>
      <c r="C73" s="845"/>
    </row>
    <row r="74" spans="1:3" x14ac:dyDescent="0.2">
      <c r="A74" s="846"/>
      <c r="B74" s="847"/>
      <c r="C74" s="848"/>
    </row>
    <row r="75" spans="1:3" x14ac:dyDescent="0.2">
      <c r="A75" s="427"/>
      <c r="B75" s="427"/>
      <c r="C75" s="427"/>
    </row>
    <row r="76" spans="1:3" x14ac:dyDescent="0.2">
      <c r="A76" s="835" t="s">
        <v>294</v>
      </c>
      <c r="B76" s="836"/>
      <c r="C76" s="837"/>
    </row>
    <row r="77" spans="1:3" x14ac:dyDescent="0.2">
      <c r="A77" s="390" t="s">
        <v>295</v>
      </c>
      <c r="B77" s="394">
        <f>+$B$7</f>
        <v>0</v>
      </c>
      <c r="C77" s="410"/>
    </row>
    <row r="78" spans="1:3" x14ac:dyDescent="0.2">
      <c r="A78" s="390" t="s">
        <v>260</v>
      </c>
      <c r="B78" s="390">
        <v>30</v>
      </c>
      <c r="C78" s="410"/>
    </row>
    <row r="79" spans="1:3" x14ac:dyDescent="0.2">
      <c r="A79" s="390" t="s">
        <v>296</v>
      </c>
      <c r="B79" s="390">
        <v>12</v>
      </c>
      <c r="C79" s="410"/>
    </row>
    <row r="80" spans="1:3" x14ac:dyDescent="0.2">
      <c r="A80" s="405" t="s">
        <v>297</v>
      </c>
      <c r="B80" s="405"/>
      <c r="C80" s="410"/>
    </row>
    <row r="81" spans="1:3" x14ac:dyDescent="0.2">
      <c r="A81" s="838" t="s">
        <v>298</v>
      </c>
      <c r="B81" s="839"/>
      <c r="C81" s="80">
        <f>+ROUND((B77/B78/B79)*B80,2)</f>
        <v>0</v>
      </c>
    </row>
    <row r="83" spans="1:3" x14ac:dyDescent="0.2">
      <c r="A83" s="835" t="s">
        <v>299</v>
      </c>
      <c r="B83" s="836"/>
      <c r="C83" s="837"/>
    </row>
    <row r="84" spans="1:3" x14ac:dyDescent="0.2">
      <c r="A84" s="390" t="s">
        <v>295</v>
      </c>
      <c r="B84" s="394">
        <f>+$B$7</f>
        <v>0</v>
      </c>
      <c r="C84" s="410"/>
    </row>
    <row r="85" spans="1:3" x14ac:dyDescent="0.2">
      <c r="A85" s="390" t="s">
        <v>260</v>
      </c>
      <c r="B85" s="390">
        <v>30</v>
      </c>
      <c r="C85" s="410"/>
    </row>
    <row r="86" spans="1:3" x14ac:dyDescent="0.2">
      <c r="A86" s="390" t="s">
        <v>296</v>
      </c>
      <c r="B86" s="390">
        <v>12</v>
      </c>
      <c r="C86" s="410"/>
    </row>
    <row r="87" spans="1:3" x14ac:dyDescent="0.2">
      <c r="A87" s="399" t="s">
        <v>300</v>
      </c>
      <c r="B87" s="390">
        <v>5</v>
      </c>
      <c r="C87" s="410"/>
    </row>
    <row r="88" spans="1:3" x14ac:dyDescent="0.2">
      <c r="A88" s="405" t="s">
        <v>301</v>
      </c>
      <c r="B88" s="418"/>
      <c r="C88" s="410"/>
    </row>
    <row r="89" spans="1:3" x14ac:dyDescent="0.2">
      <c r="A89" s="405" t="s">
        <v>302</v>
      </c>
      <c r="B89" s="418"/>
      <c r="C89" s="410"/>
    </row>
    <row r="90" spans="1:3" x14ac:dyDescent="0.2">
      <c r="A90" s="838" t="s">
        <v>303</v>
      </c>
      <c r="B90" s="839"/>
      <c r="C90" s="92">
        <f>ROUND(+B84/B85/B86*B87*B88*B89,2)</f>
        <v>0</v>
      </c>
    </row>
    <row r="92" spans="1:3" x14ac:dyDescent="0.2">
      <c r="A92" s="835" t="s">
        <v>304</v>
      </c>
      <c r="B92" s="836"/>
      <c r="C92" s="837"/>
    </row>
    <row r="93" spans="1:3" x14ac:dyDescent="0.2">
      <c r="A93" s="390" t="s">
        <v>295</v>
      </c>
      <c r="B93" s="394">
        <f>+$B$7</f>
        <v>0</v>
      </c>
      <c r="C93" s="410"/>
    </row>
    <row r="94" spans="1:3" x14ac:dyDescent="0.2">
      <c r="A94" s="390" t="s">
        <v>260</v>
      </c>
      <c r="B94" s="390">
        <v>30</v>
      </c>
      <c r="C94" s="410"/>
    </row>
    <row r="95" spans="1:3" x14ac:dyDescent="0.2">
      <c r="A95" s="390" t="s">
        <v>296</v>
      </c>
      <c r="B95" s="390">
        <v>12</v>
      </c>
      <c r="C95" s="410"/>
    </row>
    <row r="96" spans="1:3" x14ac:dyDescent="0.2">
      <c r="A96" s="399" t="s">
        <v>305</v>
      </c>
      <c r="B96" s="390">
        <v>15</v>
      </c>
      <c r="C96" s="410"/>
    </row>
    <row r="97" spans="1:3" x14ac:dyDescent="0.2">
      <c r="A97" s="405" t="s">
        <v>306</v>
      </c>
      <c r="B97" s="418"/>
      <c r="C97" s="410"/>
    </row>
    <row r="98" spans="1:3" x14ac:dyDescent="0.2">
      <c r="A98" s="838" t="s">
        <v>307</v>
      </c>
      <c r="B98" s="839"/>
      <c r="C98" s="92">
        <f>ROUND(+B93/B94/B95*B96*B97,2)</f>
        <v>0</v>
      </c>
    </row>
    <row r="100" spans="1:3" x14ac:dyDescent="0.2">
      <c r="A100" s="835" t="s">
        <v>308</v>
      </c>
      <c r="B100" s="836"/>
      <c r="C100" s="837"/>
    </row>
    <row r="101" spans="1:3" x14ac:dyDescent="0.2">
      <c r="A101" s="390" t="s">
        <v>295</v>
      </c>
      <c r="B101" s="394">
        <f>+$B$7</f>
        <v>0</v>
      </c>
      <c r="C101" s="410"/>
    </row>
    <row r="102" spans="1:3" x14ac:dyDescent="0.2">
      <c r="A102" s="390" t="s">
        <v>260</v>
      </c>
      <c r="B102" s="390">
        <v>30</v>
      </c>
      <c r="C102" s="410"/>
    </row>
    <row r="103" spans="1:3" x14ac:dyDescent="0.2">
      <c r="A103" s="390" t="s">
        <v>296</v>
      </c>
      <c r="B103" s="390">
        <v>12</v>
      </c>
      <c r="C103" s="410"/>
    </row>
    <row r="104" spans="1:3" x14ac:dyDescent="0.2">
      <c r="A104" s="399" t="s">
        <v>305</v>
      </c>
      <c r="B104" s="390">
        <v>5</v>
      </c>
      <c r="C104" s="410"/>
    </row>
    <row r="105" spans="1:3" x14ac:dyDescent="0.2">
      <c r="A105" s="405" t="s">
        <v>309</v>
      </c>
      <c r="B105" s="418"/>
      <c r="C105" s="410"/>
    </row>
    <row r="106" spans="1:3" x14ac:dyDescent="0.2">
      <c r="A106" s="838" t="s">
        <v>310</v>
      </c>
      <c r="B106" s="839"/>
      <c r="C106" s="92">
        <f>ROUND(+B101/B102/B103*B104*B105,2)</f>
        <v>0</v>
      </c>
    </row>
    <row r="109" spans="1:3" x14ac:dyDescent="0.2">
      <c r="A109" s="835" t="s">
        <v>311</v>
      </c>
      <c r="B109" s="836"/>
      <c r="C109" s="837"/>
    </row>
    <row r="110" spans="1:3" x14ac:dyDescent="0.2">
      <c r="A110" s="850" t="s">
        <v>312</v>
      </c>
      <c r="B110" s="851"/>
      <c r="C110" s="852"/>
    </row>
    <row r="111" spans="1:3" x14ac:dyDescent="0.2">
      <c r="A111" s="390" t="s">
        <v>295</v>
      </c>
      <c r="B111" s="394">
        <f>+$B$7</f>
        <v>0</v>
      </c>
      <c r="C111" s="410"/>
    </row>
    <row r="112" spans="1:3" x14ac:dyDescent="0.2">
      <c r="A112" s="390" t="s">
        <v>313</v>
      </c>
      <c r="B112" s="394">
        <f>+B111*(1/3)</f>
        <v>0</v>
      </c>
      <c r="C112" s="410"/>
    </row>
    <row r="113" spans="1:3" x14ac:dyDescent="0.2">
      <c r="A113" s="93" t="s">
        <v>277</v>
      </c>
      <c r="B113" s="94">
        <f>SUM(B111:B112)</f>
        <v>0</v>
      </c>
      <c r="C113" s="410"/>
    </row>
    <row r="114" spans="1:3" x14ac:dyDescent="0.2">
      <c r="A114" s="390" t="s">
        <v>314</v>
      </c>
      <c r="B114" s="390">
        <v>4</v>
      </c>
      <c r="C114" s="410"/>
    </row>
    <row r="115" spans="1:3" x14ac:dyDescent="0.2">
      <c r="A115" s="390" t="s">
        <v>296</v>
      </c>
      <c r="B115" s="390">
        <v>12</v>
      </c>
      <c r="C115" s="410"/>
    </row>
    <row r="116" spans="1:3" x14ac:dyDescent="0.2">
      <c r="A116" s="405" t="s">
        <v>315</v>
      </c>
      <c r="B116" s="418"/>
      <c r="C116" s="410"/>
    </row>
    <row r="117" spans="1:3" x14ac:dyDescent="0.2">
      <c r="A117" s="405" t="s">
        <v>316</v>
      </c>
      <c r="B117" s="418"/>
      <c r="C117" s="410"/>
    </row>
    <row r="118" spans="1:3" x14ac:dyDescent="0.2">
      <c r="A118" s="838" t="s">
        <v>317</v>
      </c>
      <c r="B118" s="839"/>
      <c r="C118" s="92">
        <f>ROUND((((+B113*(B114/B115)/B115)*B116)*B117),2)</f>
        <v>0</v>
      </c>
    </row>
    <row r="119" spans="1:3" x14ac:dyDescent="0.2">
      <c r="A119" s="838" t="s">
        <v>318</v>
      </c>
      <c r="B119" s="849"/>
      <c r="C119" s="839"/>
    </row>
    <row r="120" spans="1:3" x14ac:dyDescent="0.2">
      <c r="A120" s="390" t="s">
        <v>295</v>
      </c>
      <c r="B120" s="394">
        <f>+'Encarregado 44h seg a sex'!D24</f>
        <v>0</v>
      </c>
      <c r="C120" s="410"/>
    </row>
    <row r="121" spans="1:3" x14ac:dyDescent="0.2">
      <c r="A121" s="390" t="s">
        <v>131</v>
      </c>
      <c r="B121" s="394">
        <f>+'Encarregado 44h seg a sex'!D30</f>
        <v>0</v>
      </c>
      <c r="C121" s="410"/>
    </row>
    <row r="122" spans="1:3" x14ac:dyDescent="0.2">
      <c r="A122" s="93" t="s">
        <v>277</v>
      </c>
      <c r="B122" s="94">
        <f>SUM(B120:B121)</f>
        <v>0</v>
      </c>
      <c r="C122" s="410"/>
    </row>
    <row r="123" spans="1:3" x14ac:dyDescent="0.2">
      <c r="A123" s="390" t="s">
        <v>314</v>
      </c>
      <c r="B123" s="390">
        <v>4</v>
      </c>
      <c r="C123" s="410"/>
    </row>
    <row r="124" spans="1:3" x14ac:dyDescent="0.2">
      <c r="A124" s="390" t="s">
        <v>296</v>
      </c>
      <c r="B124" s="390">
        <v>12</v>
      </c>
      <c r="C124" s="410"/>
    </row>
    <row r="125" spans="1:3" x14ac:dyDescent="0.2">
      <c r="A125" s="405" t="s">
        <v>315</v>
      </c>
      <c r="B125" s="418">
        <f>+B116</f>
        <v>0</v>
      </c>
      <c r="C125" s="410"/>
    </row>
    <row r="126" spans="1:3" x14ac:dyDescent="0.2">
      <c r="A126" s="405" t="s">
        <v>316</v>
      </c>
      <c r="B126" s="418">
        <f>+B117</f>
        <v>0</v>
      </c>
      <c r="C126" s="410"/>
    </row>
    <row r="127" spans="1:3" x14ac:dyDescent="0.2">
      <c r="A127" s="399" t="s">
        <v>319</v>
      </c>
      <c r="B127" s="393">
        <f>+'Encarregado 44h seg a sex'!C46</f>
        <v>0.36800000000000005</v>
      </c>
      <c r="C127" s="410"/>
    </row>
    <row r="128" spans="1:3" x14ac:dyDescent="0.2">
      <c r="A128" s="838" t="s">
        <v>320</v>
      </c>
      <c r="B128" s="839"/>
      <c r="C128" s="86">
        <f>ROUND((((B122*(B123/B124)*B125)*B126)*B127),2)</f>
        <v>0</v>
      </c>
    </row>
    <row r="130" spans="1:3" ht="39.75" customHeight="1" x14ac:dyDescent="0.2">
      <c r="A130" s="829" t="s">
        <v>623</v>
      </c>
      <c r="B130" s="830"/>
      <c r="C130" s="830"/>
    </row>
    <row r="132" spans="1:3" x14ac:dyDescent="0.2">
      <c r="C132" s="474"/>
    </row>
    <row r="133" spans="1:3" x14ac:dyDescent="0.2">
      <c r="C133" s="414"/>
    </row>
  </sheetData>
  <mergeCells count="33">
    <mergeCell ref="A48:C48"/>
    <mergeCell ref="A1:C1"/>
    <mergeCell ref="A10:C10"/>
    <mergeCell ref="A17:B17"/>
    <mergeCell ref="A19:C19"/>
    <mergeCell ref="A26:B26"/>
    <mergeCell ref="A28:C28"/>
    <mergeCell ref="A32:B32"/>
    <mergeCell ref="A34:C34"/>
    <mergeCell ref="A43:B43"/>
    <mergeCell ref="A45:B45"/>
    <mergeCell ref="A46:B46"/>
    <mergeCell ref="A92:C92"/>
    <mergeCell ref="A54:B54"/>
    <mergeCell ref="A56:C56"/>
    <mergeCell ref="A65:B65"/>
    <mergeCell ref="A67:B67"/>
    <mergeCell ref="A68:B68"/>
    <mergeCell ref="A70:C70"/>
    <mergeCell ref="A71:C74"/>
    <mergeCell ref="A76:C76"/>
    <mergeCell ref="A81:B81"/>
    <mergeCell ref="A83:C83"/>
    <mergeCell ref="A90:B90"/>
    <mergeCell ref="A119:C119"/>
    <mergeCell ref="A128:B128"/>
    <mergeCell ref="A130:C130"/>
    <mergeCell ref="A98:B98"/>
    <mergeCell ref="A100:C100"/>
    <mergeCell ref="A106:B106"/>
    <mergeCell ref="A109:C109"/>
    <mergeCell ref="A110:C110"/>
    <mergeCell ref="A118:B118"/>
  </mergeCells>
  <pageMargins left="0.91" right="0.14000000000000001" top="0.37" bottom="0.32" header="0.31496062992125984" footer="0.13"/>
  <pageSetup paperSize="9" scale="85" orientation="portrait" r:id="rId1"/>
  <headerFooter>
    <oddFooter>&amp;A</oddFooter>
  </headerFooter>
  <rowBreaks count="2" manualBreakCount="2">
    <brk id="55" max="16383" man="1"/>
    <brk id="118" max="16383"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90"/>
  <sheetViews>
    <sheetView topLeftCell="A59" zoomScaleNormal="100" workbookViewId="0">
      <selection activeCell="F98" sqref="F98"/>
    </sheetView>
  </sheetViews>
  <sheetFormatPr defaultRowHeight="11.25" x14ac:dyDescent="0.2"/>
  <cols>
    <col min="1" max="1" width="9.140625" style="7"/>
    <col min="2" max="2" width="47.140625" style="7" customWidth="1"/>
    <col min="3" max="3" width="4.42578125" style="7" customWidth="1"/>
    <col min="4" max="4" width="6.85546875" style="7" customWidth="1"/>
    <col min="5" max="16" width="5.7109375" style="7" customWidth="1"/>
    <col min="17" max="18" width="9.140625" style="7"/>
    <col min="19" max="20" width="12.7109375" style="8" customWidth="1"/>
    <col min="21" max="31" width="12.7109375" style="7" customWidth="1"/>
    <col min="32" max="16384" width="9.140625" style="7"/>
  </cols>
  <sheetData>
    <row r="1" spans="1:31" ht="26.25" thickBot="1" x14ac:dyDescent="0.25">
      <c r="A1" s="898" t="s">
        <v>600</v>
      </c>
      <c r="B1" s="899"/>
      <c r="C1" s="899"/>
      <c r="D1" s="899"/>
      <c r="E1" s="899"/>
      <c r="F1" s="899"/>
      <c r="G1" s="899"/>
      <c r="H1" s="899"/>
      <c r="I1" s="899"/>
      <c r="J1" s="899"/>
      <c r="K1" s="899"/>
      <c r="L1" s="899"/>
      <c r="M1" s="899"/>
      <c r="N1" s="899"/>
      <c r="O1" s="899"/>
      <c r="P1" s="899"/>
      <c r="Q1" s="899"/>
      <c r="R1" s="899"/>
      <c r="S1" s="899"/>
      <c r="T1" s="283"/>
      <c r="U1" s="283"/>
      <c r="V1" s="283"/>
      <c r="W1" s="283"/>
      <c r="X1" s="283"/>
      <c r="Y1" s="283"/>
      <c r="Z1" s="283"/>
      <c r="AA1" s="283"/>
      <c r="AB1" s="896" t="s">
        <v>594</v>
      </c>
      <c r="AC1" s="896"/>
      <c r="AD1" s="897">
        <f>+'Insumo LOTE I - Custo'!K85</f>
        <v>0</v>
      </c>
      <c r="AE1" s="897"/>
    </row>
    <row r="2" spans="1:31" x14ac:dyDescent="0.2">
      <c r="A2" s="878"/>
      <c r="B2" s="891" t="s">
        <v>356</v>
      </c>
      <c r="C2" s="888" t="s">
        <v>326</v>
      </c>
      <c r="D2" s="886" t="s">
        <v>468</v>
      </c>
      <c r="E2" s="890" t="s">
        <v>439</v>
      </c>
      <c r="F2" s="890"/>
      <c r="G2" s="890"/>
      <c r="H2" s="890"/>
      <c r="I2" s="890"/>
      <c r="J2" s="890"/>
      <c r="K2" s="890"/>
      <c r="L2" s="890"/>
      <c r="M2" s="890"/>
      <c r="N2" s="890"/>
      <c r="O2" s="890"/>
      <c r="P2" s="890"/>
      <c r="Q2" s="886" t="s">
        <v>440</v>
      </c>
      <c r="R2" s="886" t="s">
        <v>456</v>
      </c>
      <c r="S2" s="884" t="s">
        <v>438</v>
      </c>
      <c r="T2" s="876" t="s">
        <v>457</v>
      </c>
      <c r="U2" s="876"/>
      <c r="V2" s="876"/>
      <c r="W2" s="876"/>
      <c r="X2" s="876"/>
      <c r="Y2" s="876"/>
      <c r="Z2" s="876"/>
      <c r="AA2" s="876"/>
      <c r="AB2" s="876"/>
      <c r="AC2" s="876"/>
      <c r="AD2" s="876"/>
      <c r="AE2" s="877"/>
    </row>
    <row r="3" spans="1:31" ht="12" thickBot="1" x14ac:dyDescent="0.25">
      <c r="A3" s="879"/>
      <c r="B3" s="892"/>
      <c r="C3" s="889"/>
      <c r="D3" s="887"/>
      <c r="E3" s="263" t="s">
        <v>469</v>
      </c>
      <c r="F3" s="263" t="s">
        <v>470</v>
      </c>
      <c r="G3" s="263" t="s">
        <v>471</v>
      </c>
      <c r="H3" s="263" t="s">
        <v>472</v>
      </c>
      <c r="I3" s="263" t="s">
        <v>473</v>
      </c>
      <c r="J3" s="263" t="s">
        <v>474</v>
      </c>
      <c r="K3" s="263" t="s">
        <v>475</v>
      </c>
      <c r="L3" s="263" t="s">
        <v>476</v>
      </c>
      <c r="M3" s="263" t="s">
        <v>477</v>
      </c>
      <c r="N3" s="263" t="s">
        <v>478</v>
      </c>
      <c r="O3" s="263" t="s">
        <v>479</v>
      </c>
      <c r="P3" s="263" t="s">
        <v>480</v>
      </c>
      <c r="Q3" s="887"/>
      <c r="R3" s="887"/>
      <c r="S3" s="885"/>
      <c r="T3" s="263" t="s">
        <v>469</v>
      </c>
      <c r="U3" s="263" t="s">
        <v>470</v>
      </c>
      <c r="V3" s="263" t="s">
        <v>471</v>
      </c>
      <c r="W3" s="263" t="s">
        <v>472</v>
      </c>
      <c r="X3" s="263" t="s">
        <v>473</v>
      </c>
      <c r="Y3" s="263" t="s">
        <v>474</v>
      </c>
      <c r="Z3" s="263" t="s">
        <v>475</v>
      </c>
      <c r="AA3" s="263" t="s">
        <v>476</v>
      </c>
      <c r="AB3" s="263" t="s">
        <v>477</v>
      </c>
      <c r="AC3" s="263" t="s">
        <v>478</v>
      </c>
      <c r="AD3" s="263" t="s">
        <v>479</v>
      </c>
      <c r="AE3" s="264" t="s">
        <v>480</v>
      </c>
    </row>
    <row r="4" spans="1:31" x14ac:dyDescent="0.2">
      <c r="A4" s="893" t="s">
        <v>358</v>
      </c>
      <c r="B4" s="268" t="s">
        <v>496</v>
      </c>
      <c r="C4" s="190" t="s">
        <v>330</v>
      </c>
      <c r="D4" s="191">
        <f>+'Insumo LOTE I - Custo'!D3</f>
        <v>0</v>
      </c>
      <c r="E4" s="192"/>
      <c r="F4" s="192"/>
      <c r="G4" s="192"/>
      <c r="H4" s="192"/>
      <c r="I4" s="192"/>
      <c r="J4" s="192"/>
      <c r="K4" s="192"/>
      <c r="L4" s="192"/>
      <c r="M4" s="192"/>
      <c r="N4" s="192"/>
      <c r="O4" s="192"/>
      <c r="P4" s="192"/>
      <c r="Q4" s="191">
        <f>+D4*12</f>
        <v>0</v>
      </c>
      <c r="R4" s="193">
        <f>+Q4-SUM(E4:P4)</f>
        <v>0</v>
      </c>
      <c r="S4" s="188">
        <f>+'Insumos Cotação'!O11</f>
        <v>0</v>
      </c>
      <c r="T4" s="194">
        <f>+E4*$S4</f>
        <v>0</v>
      </c>
      <c r="U4" s="194">
        <f t="shared" ref="U4:U49" si="0">+F4*$S4</f>
        <v>0</v>
      </c>
      <c r="V4" s="194">
        <f t="shared" ref="V4:V49" si="1">+G4*$S4</f>
        <v>0</v>
      </c>
      <c r="W4" s="194">
        <f t="shared" ref="W4:W49" si="2">+H4*$S4</f>
        <v>0</v>
      </c>
      <c r="X4" s="194">
        <f t="shared" ref="X4:X49" si="3">+I4*$S4</f>
        <v>0</v>
      </c>
      <c r="Y4" s="194">
        <f t="shared" ref="Y4:Y49" si="4">+J4*$S4</f>
        <v>0</v>
      </c>
      <c r="Z4" s="194">
        <f t="shared" ref="Z4:Z49" si="5">+K4*$S4</f>
        <v>0</v>
      </c>
      <c r="AA4" s="194">
        <f t="shared" ref="AA4:AA49" si="6">+L4*$S4</f>
        <v>0</v>
      </c>
      <c r="AB4" s="194">
        <f t="shared" ref="AB4:AB49" si="7">+M4*$S4</f>
        <v>0</v>
      </c>
      <c r="AC4" s="194">
        <f t="shared" ref="AC4:AC49" si="8">+N4*$S4</f>
        <v>0</v>
      </c>
      <c r="AD4" s="194">
        <f t="shared" ref="AD4:AD49" si="9">+O4*$S4</f>
        <v>0</v>
      </c>
      <c r="AE4" s="195">
        <f t="shared" ref="AE4:AE49" si="10">+P4*$S4</f>
        <v>0</v>
      </c>
    </row>
    <row r="5" spans="1:31" x14ac:dyDescent="0.2">
      <c r="A5" s="894"/>
      <c r="B5" s="269" t="s">
        <v>495</v>
      </c>
      <c r="C5" s="197" t="s">
        <v>330</v>
      </c>
      <c r="D5" s="198">
        <f>+'Insumo LOTE I - Custo'!D4</f>
        <v>6</v>
      </c>
      <c r="E5" s="199"/>
      <c r="F5" s="199"/>
      <c r="G5" s="199"/>
      <c r="H5" s="199"/>
      <c r="I5" s="199"/>
      <c r="J5" s="199"/>
      <c r="K5" s="199"/>
      <c r="L5" s="199"/>
      <c r="M5" s="199"/>
      <c r="N5" s="199"/>
      <c r="O5" s="199"/>
      <c r="P5" s="199"/>
      <c r="Q5" s="198">
        <f t="shared" ref="Q5:Q49" si="11">+D5*12</f>
        <v>72</v>
      </c>
      <c r="R5" s="200">
        <f t="shared" ref="R5:R70" si="12">+Q5-SUM(E5:P5)</f>
        <v>72</v>
      </c>
      <c r="S5" s="187">
        <f>+'Insumos Cotação'!O12</f>
        <v>0</v>
      </c>
      <c r="T5" s="201">
        <f t="shared" ref="T5:T49" si="13">+E5*$S5</f>
        <v>0</v>
      </c>
      <c r="U5" s="201">
        <f t="shared" si="0"/>
        <v>0</v>
      </c>
      <c r="V5" s="201">
        <f t="shared" si="1"/>
        <v>0</v>
      </c>
      <c r="W5" s="201">
        <f t="shared" si="2"/>
        <v>0</v>
      </c>
      <c r="X5" s="201">
        <f t="shared" si="3"/>
        <v>0</v>
      </c>
      <c r="Y5" s="201">
        <f t="shared" si="4"/>
        <v>0</v>
      </c>
      <c r="Z5" s="201">
        <f t="shared" si="5"/>
        <v>0</v>
      </c>
      <c r="AA5" s="201">
        <f t="shared" si="6"/>
        <v>0</v>
      </c>
      <c r="AB5" s="201">
        <f t="shared" si="7"/>
        <v>0</v>
      </c>
      <c r="AC5" s="201">
        <f t="shared" si="8"/>
        <v>0</v>
      </c>
      <c r="AD5" s="201">
        <f t="shared" si="9"/>
        <v>0</v>
      </c>
      <c r="AE5" s="202">
        <f t="shared" si="10"/>
        <v>0</v>
      </c>
    </row>
    <row r="6" spans="1:31" x14ac:dyDescent="0.2">
      <c r="A6" s="894"/>
      <c r="B6" s="269" t="s">
        <v>494</v>
      </c>
      <c r="C6" s="197" t="s">
        <v>330</v>
      </c>
      <c r="D6" s="198">
        <f>+'Insumo LOTE I - Custo'!D5</f>
        <v>60</v>
      </c>
      <c r="E6" s="199"/>
      <c r="F6" s="199"/>
      <c r="G6" s="199"/>
      <c r="H6" s="199"/>
      <c r="I6" s="199"/>
      <c r="J6" s="199"/>
      <c r="K6" s="199"/>
      <c r="L6" s="199"/>
      <c r="M6" s="199"/>
      <c r="N6" s="199"/>
      <c r="O6" s="199"/>
      <c r="P6" s="199"/>
      <c r="Q6" s="198">
        <f t="shared" si="11"/>
        <v>720</v>
      </c>
      <c r="R6" s="200">
        <f t="shared" si="12"/>
        <v>720</v>
      </c>
      <c r="S6" s="187">
        <f>+'Insumos Cotação'!O13</f>
        <v>0</v>
      </c>
      <c r="T6" s="201">
        <f t="shared" si="13"/>
        <v>0</v>
      </c>
      <c r="U6" s="201">
        <f t="shared" si="0"/>
        <v>0</v>
      </c>
      <c r="V6" s="201">
        <f t="shared" si="1"/>
        <v>0</v>
      </c>
      <c r="W6" s="201">
        <f t="shared" si="2"/>
        <v>0</v>
      </c>
      <c r="X6" s="201">
        <f t="shared" si="3"/>
        <v>0</v>
      </c>
      <c r="Y6" s="201">
        <f t="shared" si="4"/>
        <v>0</v>
      </c>
      <c r="Z6" s="201">
        <f t="shared" si="5"/>
        <v>0</v>
      </c>
      <c r="AA6" s="201">
        <f t="shared" si="6"/>
        <v>0</v>
      </c>
      <c r="AB6" s="201">
        <f t="shared" si="7"/>
        <v>0</v>
      </c>
      <c r="AC6" s="201">
        <f t="shared" si="8"/>
        <v>0</v>
      </c>
      <c r="AD6" s="201">
        <f t="shared" si="9"/>
        <v>0</v>
      </c>
      <c r="AE6" s="202">
        <f t="shared" si="10"/>
        <v>0</v>
      </c>
    </row>
    <row r="7" spans="1:31" x14ac:dyDescent="0.2">
      <c r="A7" s="894"/>
      <c r="B7" s="215" t="s">
        <v>493</v>
      </c>
      <c r="C7" s="197" t="s">
        <v>326</v>
      </c>
      <c r="D7" s="198">
        <f>+'Insumo LOTE I - Custo'!D6</f>
        <v>0</v>
      </c>
      <c r="E7" s="199"/>
      <c r="F7" s="199"/>
      <c r="G7" s="199"/>
      <c r="H7" s="199"/>
      <c r="I7" s="199"/>
      <c r="J7" s="199"/>
      <c r="K7" s="199"/>
      <c r="L7" s="199"/>
      <c r="M7" s="199"/>
      <c r="N7" s="199"/>
      <c r="O7" s="199"/>
      <c r="P7" s="199"/>
      <c r="Q7" s="198">
        <f t="shared" si="11"/>
        <v>0</v>
      </c>
      <c r="R7" s="200">
        <f t="shared" si="12"/>
        <v>0</v>
      </c>
      <c r="S7" s="187">
        <f>+'Insumos Cotação'!O14</f>
        <v>0</v>
      </c>
      <c r="T7" s="201">
        <f t="shared" si="13"/>
        <v>0</v>
      </c>
      <c r="U7" s="201">
        <f t="shared" si="0"/>
        <v>0</v>
      </c>
      <c r="V7" s="201">
        <f t="shared" si="1"/>
        <v>0</v>
      </c>
      <c r="W7" s="201">
        <f t="shared" si="2"/>
        <v>0</v>
      </c>
      <c r="X7" s="201">
        <f t="shared" si="3"/>
        <v>0</v>
      </c>
      <c r="Y7" s="201">
        <f t="shared" si="4"/>
        <v>0</v>
      </c>
      <c r="Z7" s="201">
        <f t="shared" si="5"/>
        <v>0</v>
      </c>
      <c r="AA7" s="201">
        <f t="shared" si="6"/>
        <v>0</v>
      </c>
      <c r="AB7" s="201">
        <f t="shared" si="7"/>
        <v>0</v>
      </c>
      <c r="AC7" s="201">
        <f t="shared" si="8"/>
        <v>0</v>
      </c>
      <c r="AD7" s="201">
        <f t="shared" si="9"/>
        <v>0</v>
      </c>
      <c r="AE7" s="202">
        <f t="shared" si="10"/>
        <v>0</v>
      </c>
    </row>
    <row r="8" spans="1:31" x14ac:dyDescent="0.2">
      <c r="A8" s="894"/>
      <c r="B8" s="215" t="s">
        <v>492</v>
      </c>
      <c r="C8" s="197" t="s">
        <v>326</v>
      </c>
      <c r="D8" s="198">
        <f>+'Insumo LOTE I - Custo'!D7</f>
        <v>1</v>
      </c>
      <c r="E8" s="199"/>
      <c r="F8" s="199"/>
      <c r="G8" s="199"/>
      <c r="H8" s="199"/>
      <c r="I8" s="199"/>
      <c r="J8" s="199"/>
      <c r="K8" s="199"/>
      <c r="L8" s="199"/>
      <c r="M8" s="199"/>
      <c r="N8" s="199"/>
      <c r="O8" s="199"/>
      <c r="P8" s="199"/>
      <c r="Q8" s="198">
        <f t="shared" si="11"/>
        <v>12</v>
      </c>
      <c r="R8" s="200">
        <f t="shared" si="12"/>
        <v>12</v>
      </c>
      <c r="S8" s="187">
        <f>+'Insumos Cotação'!O15</f>
        <v>0</v>
      </c>
      <c r="T8" s="201">
        <f t="shared" si="13"/>
        <v>0</v>
      </c>
      <c r="U8" s="201">
        <f t="shared" si="0"/>
        <v>0</v>
      </c>
      <c r="V8" s="201">
        <f t="shared" si="1"/>
        <v>0</v>
      </c>
      <c r="W8" s="201">
        <f t="shared" si="2"/>
        <v>0</v>
      </c>
      <c r="X8" s="201">
        <f t="shared" si="3"/>
        <v>0</v>
      </c>
      <c r="Y8" s="201">
        <f t="shared" si="4"/>
        <v>0</v>
      </c>
      <c r="Z8" s="201">
        <f t="shared" si="5"/>
        <v>0</v>
      </c>
      <c r="AA8" s="201">
        <f t="shared" si="6"/>
        <v>0</v>
      </c>
      <c r="AB8" s="201">
        <f t="shared" si="7"/>
        <v>0</v>
      </c>
      <c r="AC8" s="201">
        <f t="shared" si="8"/>
        <v>0</v>
      </c>
      <c r="AD8" s="201">
        <f t="shared" si="9"/>
        <v>0</v>
      </c>
      <c r="AE8" s="202">
        <f t="shared" si="10"/>
        <v>0</v>
      </c>
    </row>
    <row r="9" spans="1:31" x14ac:dyDescent="0.2">
      <c r="A9" s="894"/>
      <c r="B9" s="215" t="s">
        <v>491</v>
      </c>
      <c r="C9" s="197" t="s">
        <v>326</v>
      </c>
      <c r="D9" s="198">
        <f>+'Insumo LOTE I - Custo'!D8</f>
        <v>0</v>
      </c>
      <c r="E9" s="199"/>
      <c r="F9" s="199"/>
      <c r="G9" s="199"/>
      <c r="H9" s="199"/>
      <c r="I9" s="199"/>
      <c r="J9" s="199"/>
      <c r="K9" s="199"/>
      <c r="L9" s="199"/>
      <c r="M9" s="199"/>
      <c r="N9" s="199"/>
      <c r="O9" s="199"/>
      <c r="P9" s="199"/>
      <c r="Q9" s="198">
        <f t="shared" si="11"/>
        <v>0</v>
      </c>
      <c r="R9" s="200">
        <f t="shared" si="12"/>
        <v>0</v>
      </c>
      <c r="S9" s="187">
        <f>+'Insumos Cotação'!O16</f>
        <v>0</v>
      </c>
      <c r="T9" s="201">
        <f t="shared" si="13"/>
        <v>0</v>
      </c>
      <c r="U9" s="201">
        <f t="shared" si="0"/>
        <v>0</v>
      </c>
      <c r="V9" s="201">
        <f t="shared" si="1"/>
        <v>0</v>
      </c>
      <c r="W9" s="201">
        <f t="shared" si="2"/>
        <v>0</v>
      </c>
      <c r="X9" s="201">
        <f t="shared" si="3"/>
        <v>0</v>
      </c>
      <c r="Y9" s="201">
        <f t="shared" si="4"/>
        <v>0</v>
      </c>
      <c r="Z9" s="201">
        <f t="shared" si="5"/>
        <v>0</v>
      </c>
      <c r="AA9" s="201">
        <f t="shared" si="6"/>
        <v>0</v>
      </c>
      <c r="AB9" s="201">
        <f t="shared" si="7"/>
        <v>0</v>
      </c>
      <c r="AC9" s="201">
        <f t="shared" si="8"/>
        <v>0</v>
      </c>
      <c r="AD9" s="201">
        <f t="shared" si="9"/>
        <v>0</v>
      </c>
      <c r="AE9" s="202">
        <f t="shared" si="10"/>
        <v>0</v>
      </c>
    </row>
    <row r="10" spans="1:31" x14ac:dyDescent="0.2">
      <c r="A10" s="894"/>
      <c r="B10" s="215" t="s">
        <v>490</v>
      </c>
      <c r="C10" s="197" t="s">
        <v>326</v>
      </c>
      <c r="D10" s="198">
        <f>+'Insumo LOTE I - Custo'!D9</f>
        <v>1</v>
      </c>
      <c r="E10" s="199"/>
      <c r="F10" s="199"/>
      <c r="G10" s="199"/>
      <c r="H10" s="199"/>
      <c r="I10" s="199"/>
      <c r="J10" s="199"/>
      <c r="K10" s="199"/>
      <c r="L10" s="199"/>
      <c r="M10" s="199"/>
      <c r="N10" s="199"/>
      <c r="O10" s="199"/>
      <c r="P10" s="199"/>
      <c r="Q10" s="198">
        <f t="shared" si="11"/>
        <v>12</v>
      </c>
      <c r="R10" s="200">
        <f t="shared" si="12"/>
        <v>12</v>
      </c>
      <c r="S10" s="187">
        <f>+'Insumos Cotação'!O17</f>
        <v>0</v>
      </c>
      <c r="T10" s="201">
        <f t="shared" si="13"/>
        <v>0</v>
      </c>
      <c r="U10" s="201">
        <f t="shared" si="0"/>
        <v>0</v>
      </c>
      <c r="V10" s="201">
        <f t="shared" si="1"/>
        <v>0</v>
      </c>
      <c r="W10" s="201">
        <f t="shared" si="2"/>
        <v>0</v>
      </c>
      <c r="X10" s="201">
        <f t="shared" si="3"/>
        <v>0</v>
      </c>
      <c r="Y10" s="201">
        <f t="shared" si="4"/>
        <v>0</v>
      </c>
      <c r="Z10" s="201">
        <f t="shared" si="5"/>
        <v>0</v>
      </c>
      <c r="AA10" s="201">
        <f t="shared" si="6"/>
        <v>0</v>
      </c>
      <c r="AB10" s="201">
        <f t="shared" si="7"/>
        <v>0</v>
      </c>
      <c r="AC10" s="201">
        <f t="shared" si="8"/>
        <v>0</v>
      </c>
      <c r="AD10" s="201">
        <f t="shared" si="9"/>
        <v>0</v>
      </c>
      <c r="AE10" s="202">
        <f t="shared" si="10"/>
        <v>0</v>
      </c>
    </row>
    <row r="11" spans="1:31" x14ac:dyDescent="0.2">
      <c r="A11" s="894"/>
      <c r="B11" s="215" t="s">
        <v>489</v>
      </c>
      <c r="C11" s="197" t="s">
        <v>326</v>
      </c>
      <c r="D11" s="198">
        <f>+'Insumo LOTE I - Custo'!D10</f>
        <v>1</v>
      </c>
      <c r="E11" s="199"/>
      <c r="F11" s="199"/>
      <c r="G11" s="199"/>
      <c r="H11" s="199"/>
      <c r="I11" s="199"/>
      <c r="J11" s="199"/>
      <c r="K11" s="199"/>
      <c r="L11" s="199"/>
      <c r="M11" s="199"/>
      <c r="N11" s="199"/>
      <c r="O11" s="199"/>
      <c r="P11" s="199"/>
      <c r="Q11" s="198">
        <f t="shared" si="11"/>
        <v>12</v>
      </c>
      <c r="R11" s="200">
        <f t="shared" si="12"/>
        <v>12</v>
      </c>
      <c r="S11" s="187">
        <f>+'Insumos Cotação'!O18</f>
        <v>0</v>
      </c>
      <c r="T11" s="201">
        <f t="shared" si="13"/>
        <v>0</v>
      </c>
      <c r="U11" s="201">
        <f t="shared" si="0"/>
        <v>0</v>
      </c>
      <c r="V11" s="201">
        <f t="shared" si="1"/>
        <v>0</v>
      </c>
      <c r="W11" s="201">
        <f t="shared" si="2"/>
        <v>0</v>
      </c>
      <c r="X11" s="201">
        <f t="shared" si="3"/>
        <v>0</v>
      </c>
      <c r="Y11" s="201">
        <f t="shared" si="4"/>
        <v>0</v>
      </c>
      <c r="Z11" s="201">
        <f t="shared" si="5"/>
        <v>0</v>
      </c>
      <c r="AA11" s="201">
        <f t="shared" si="6"/>
        <v>0</v>
      </c>
      <c r="AB11" s="201">
        <f t="shared" si="7"/>
        <v>0</v>
      </c>
      <c r="AC11" s="201">
        <f t="shared" si="8"/>
        <v>0</v>
      </c>
      <c r="AD11" s="201">
        <f t="shared" si="9"/>
        <v>0</v>
      </c>
      <c r="AE11" s="202">
        <f t="shared" si="10"/>
        <v>0</v>
      </c>
    </row>
    <row r="12" spans="1:31" x14ac:dyDescent="0.2">
      <c r="A12" s="894"/>
      <c r="B12" s="215" t="s">
        <v>483</v>
      </c>
      <c r="C12" s="197" t="s">
        <v>326</v>
      </c>
      <c r="D12" s="198">
        <f>+'Insumo LOTE I - Custo'!D11</f>
        <v>0</v>
      </c>
      <c r="E12" s="199"/>
      <c r="F12" s="199"/>
      <c r="G12" s="199"/>
      <c r="H12" s="199"/>
      <c r="I12" s="199"/>
      <c r="J12" s="199"/>
      <c r="K12" s="199"/>
      <c r="L12" s="199"/>
      <c r="M12" s="199"/>
      <c r="N12" s="199"/>
      <c r="O12" s="199"/>
      <c r="P12" s="199"/>
      <c r="Q12" s="198">
        <f t="shared" si="11"/>
        <v>0</v>
      </c>
      <c r="R12" s="200">
        <f t="shared" si="12"/>
        <v>0</v>
      </c>
      <c r="S12" s="187">
        <f>+'Insumos Cotação'!O19</f>
        <v>0</v>
      </c>
      <c r="T12" s="201">
        <f t="shared" si="13"/>
        <v>0</v>
      </c>
      <c r="U12" s="201">
        <f t="shared" si="0"/>
        <v>0</v>
      </c>
      <c r="V12" s="201">
        <f t="shared" si="1"/>
        <v>0</v>
      </c>
      <c r="W12" s="201">
        <f t="shared" si="2"/>
        <v>0</v>
      </c>
      <c r="X12" s="201">
        <f t="shared" si="3"/>
        <v>0</v>
      </c>
      <c r="Y12" s="201">
        <f t="shared" si="4"/>
        <v>0</v>
      </c>
      <c r="Z12" s="201">
        <f t="shared" si="5"/>
        <v>0</v>
      </c>
      <c r="AA12" s="201">
        <f t="shared" si="6"/>
        <v>0</v>
      </c>
      <c r="AB12" s="201">
        <f t="shared" si="7"/>
        <v>0</v>
      </c>
      <c r="AC12" s="201">
        <f t="shared" si="8"/>
        <v>0</v>
      </c>
      <c r="AD12" s="201">
        <f t="shared" si="9"/>
        <v>0</v>
      </c>
      <c r="AE12" s="202">
        <f t="shared" si="10"/>
        <v>0</v>
      </c>
    </row>
    <row r="13" spans="1:31" x14ac:dyDescent="0.2">
      <c r="A13" s="894"/>
      <c r="B13" s="215" t="s">
        <v>488</v>
      </c>
      <c r="C13" s="197" t="s">
        <v>326</v>
      </c>
      <c r="D13" s="198">
        <f>+'Insumo LOTE I - Custo'!D12</f>
        <v>5</v>
      </c>
      <c r="E13" s="199"/>
      <c r="F13" s="199"/>
      <c r="G13" s="199"/>
      <c r="H13" s="199"/>
      <c r="I13" s="199"/>
      <c r="J13" s="199"/>
      <c r="K13" s="199"/>
      <c r="L13" s="199"/>
      <c r="M13" s="199"/>
      <c r="N13" s="199"/>
      <c r="O13" s="199"/>
      <c r="P13" s="199"/>
      <c r="Q13" s="198">
        <f t="shared" si="11"/>
        <v>60</v>
      </c>
      <c r="R13" s="200">
        <f t="shared" si="12"/>
        <v>60</v>
      </c>
      <c r="S13" s="187">
        <f>+'Insumos Cotação'!O20</f>
        <v>0</v>
      </c>
      <c r="T13" s="201">
        <f t="shared" si="13"/>
        <v>0</v>
      </c>
      <c r="U13" s="201">
        <f t="shared" si="0"/>
        <v>0</v>
      </c>
      <c r="V13" s="201">
        <f t="shared" si="1"/>
        <v>0</v>
      </c>
      <c r="W13" s="201">
        <f t="shared" si="2"/>
        <v>0</v>
      </c>
      <c r="X13" s="201">
        <f t="shared" si="3"/>
        <v>0</v>
      </c>
      <c r="Y13" s="201">
        <f t="shared" si="4"/>
        <v>0</v>
      </c>
      <c r="Z13" s="201">
        <f t="shared" si="5"/>
        <v>0</v>
      </c>
      <c r="AA13" s="201">
        <f t="shared" si="6"/>
        <v>0</v>
      </c>
      <c r="AB13" s="201">
        <f t="shared" si="7"/>
        <v>0</v>
      </c>
      <c r="AC13" s="201">
        <f t="shared" si="8"/>
        <v>0</v>
      </c>
      <c r="AD13" s="201">
        <f t="shared" si="9"/>
        <v>0</v>
      </c>
      <c r="AE13" s="202">
        <f t="shared" si="10"/>
        <v>0</v>
      </c>
    </row>
    <row r="14" spans="1:31" x14ac:dyDescent="0.2">
      <c r="A14" s="894"/>
      <c r="B14" s="215" t="s">
        <v>22</v>
      </c>
      <c r="C14" s="197" t="s">
        <v>326</v>
      </c>
      <c r="D14" s="198">
        <f>+'Insumo LOTE I - Custo'!D13</f>
        <v>0</v>
      </c>
      <c r="E14" s="199"/>
      <c r="F14" s="199"/>
      <c r="G14" s="199"/>
      <c r="H14" s="199"/>
      <c r="I14" s="199"/>
      <c r="J14" s="199"/>
      <c r="K14" s="199"/>
      <c r="L14" s="199"/>
      <c r="M14" s="199"/>
      <c r="N14" s="199"/>
      <c r="O14" s="199"/>
      <c r="P14" s="199"/>
      <c r="Q14" s="198">
        <f t="shared" si="11"/>
        <v>0</v>
      </c>
      <c r="R14" s="200">
        <f t="shared" si="12"/>
        <v>0</v>
      </c>
      <c r="S14" s="187">
        <f>+'Insumos Cotação'!O21</f>
        <v>0</v>
      </c>
      <c r="T14" s="201">
        <f t="shared" si="13"/>
        <v>0</v>
      </c>
      <c r="U14" s="201">
        <f t="shared" si="0"/>
        <v>0</v>
      </c>
      <c r="V14" s="201">
        <f t="shared" si="1"/>
        <v>0</v>
      </c>
      <c r="W14" s="201">
        <f t="shared" si="2"/>
        <v>0</v>
      </c>
      <c r="X14" s="201">
        <f t="shared" si="3"/>
        <v>0</v>
      </c>
      <c r="Y14" s="201">
        <f t="shared" si="4"/>
        <v>0</v>
      </c>
      <c r="Z14" s="201">
        <f t="shared" si="5"/>
        <v>0</v>
      </c>
      <c r="AA14" s="201">
        <f t="shared" si="6"/>
        <v>0</v>
      </c>
      <c r="AB14" s="201">
        <f t="shared" si="7"/>
        <v>0</v>
      </c>
      <c r="AC14" s="201">
        <f t="shared" si="8"/>
        <v>0</v>
      </c>
      <c r="AD14" s="201">
        <f t="shared" si="9"/>
        <v>0</v>
      </c>
      <c r="AE14" s="202">
        <f t="shared" si="10"/>
        <v>0</v>
      </c>
    </row>
    <row r="15" spans="1:31" x14ac:dyDescent="0.2">
      <c r="A15" s="894"/>
      <c r="B15" s="215" t="s">
        <v>23</v>
      </c>
      <c r="C15" s="197" t="s">
        <v>326</v>
      </c>
      <c r="D15" s="198">
        <f>+'Insumo LOTE I - Custo'!D14</f>
        <v>6</v>
      </c>
      <c r="E15" s="199"/>
      <c r="F15" s="199"/>
      <c r="G15" s="199"/>
      <c r="H15" s="199"/>
      <c r="I15" s="199"/>
      <c r="J15" s="199"/>
      <c r="K15" s="199"/>
      <c r="L15" s="199"/>
      <c r="M15" s="199"/>
      <c r="N15" s="199"/>
      <c r="O15" s="199"/>
      <c r="P15" s="199"/>
      <c r="Q15" s="198">
        <f t="shared" si="11"/>
        <v>72</v>
      </c>
      <c r="R15" s="200">
        <f t="shared" si="12"/>
        <v>72</v>
      </c>
      <c r="S15" s="187">
        <f>+'Insumos Cotação'!O22</f>
        <v>0</v>
      </c>
      <c r="T15" s="201">
        <f t="shared" si="13"/>
        <v>0</v>
      </c>
      <c r="U15" s="201">
        <f t="shared" si="0"/>
        <v>0</v>
      </c>
      <c r="V15" s="201">
        <f t="shared" si="1"/>
        <v>0</v>
      </c>
      <c r="W15" s="201">
        <f t="shared" si="2"/>
        <v>0</v>
      </c>
      <c r="X15" s="201">
        <f t="shared" si="3"/>
        <v>0</v>
      </c>
      <c r="Y15" s="201">
        <f t="shared" si="4"/>
        <v>0</v>
      </c>
      <c r="Z15" s="201">
        <f t="shared" si="5"/>
        <v>0</v>
      </c>
      <c r="AA15" s="201">
        <f t="shared" si="6"/>
        <v>0</v>
      </c>
      <c r="AB15" s="201">
        <f t="shared" si="7"/>
        <v>0</v>
      </c>
      <c r="AC15" s="201">
        <f t="shared" si="8"/>
        <v>0</v>
      </c>
      <c r="AD15" s="201">
        <f t="shared" si="9"/>
        <v>0</v>
      </c>
      <c r="AE15" s="202">
        <f t="shared" si="10"/>
        <v>0</v>
      </c>
    </row>
    <row r="16" spans="1:31" x14ac:dyDescent="0.2">
      <c r="A16" s="894"/>
      <c r="B16" s="215" t="s">
        <v>487</v>
      </c>
      <c r="C16" s="197" t="s">
        <v>326</v>
      </c>
      <c r="D16" s="198">
        <f>+'Insumo LOTE I - Custo'!D15</f>
        <v>6</v>
      </c>
      <c r="E16" s="199"/>
      <c r="F16" s="199"/>
      <c r="G16" s="199"/>
      <c r="H16" s="199"/>
      <c r="I16" s="199"/>
      <c r="J16" s="199"/>
      <c r="K16" s="199"/>
      <c r="L16" s="199"/>
      <c r="M16" s="199"/>
      <c r="N16" s="199"/>
      <c r="O16" s="199"/>
      <c r="P16" s="199"/>
      <c r="Q16" s="198">
        <f t="shared" si="11"/>
        <v>72</v>
      </c>
      <c r="R16" s="200">
        <f t="shared" si="12"/>
        <v>72</v>
      </c>
      <c r="S16" s="187">
        <f>+'Insumos Cotação'!O23</f>
        <v>0</v>
      </c>
      <c r="T16" s="201">
        <f t="shared" si="13"/>
        <v>0</v>
      </c>
      <c r="U16" s="201">
        <f t="shared" si="0"/>
        <v>0</v>
      </c>
      <c r="V16" s="201">
        <f t="shared" si="1"/>
        <v>0</v>
      </c>
      <c r="W16" s="201">
        <f t="shared" si="2"/>
        <v>0</v>
      </c>
      <c r="X16" s="201">
        <f t="shared" si="3"/>
        <v>0</v>
      </c>
      <c r="Y16" s="201">
        <f t="shared" si="4"/>
        <v>0</v>
      </c>
      <c r="Z16" s="201">
        <f t="shared" si="5"/>
        <v>0</v>
      </c>
      <c r="AA16" s="201">
        <f t="shared" si="6"/>
        <v>0</v>
      </c>
      <c r="AB16" s="201">
        <f t="shared" si="7"/>
        <v>0</v>
      </c>
      <c r="AC16" s="201">
        <f t="shared" si="8"/>
        <v>0</v>
      </c>
      <c r="AD16" s="201">
        <f t="shared" si="9"/>
        <v>0</v>
      </c>
      <c r="AE16" s="202">
        <f t="shared" si="10"/>
        <v>0</v>
      </c>
    </row>
    <row r="17" spans="1:31" x14ac:dyDescent="0.2">
      <c r="A17" s="894"/>
      <c r="B17" s="215" t="s">
        <v>486</v>
      </c>
      <c r="C17" s="197" t="s">
        <v>326</v>
      </c>
      <c r="D17" s="198">
        <f>+'Insumo LOTE I - Custo'!D16</f>
        <v>6</v>
      </c>
      <c r="E17" s="199"/>
      <c r="F17" s="199"/>
      <c r="G17" s="199"/>
      <c r="H17" s="199"/>
      <c r="I17" s="199"/>
      <c r="J17" s="199"/>
      <c r="K17" s="199"/>
      <c r="L17" s="199"/>
      <c r="M17" s="199"/>
      <c r="N17" s="199"/>
      <c r="O17" s="199"/>
      <c r="P17" s="199"/>
      <c r="Q17" s="198">
        <f t="shared" si="11"/>
        <v>72</v>
      </c>
      <c r="R17" s="200">
        <f t="shared" si="12"/>
        <v>72</v>
      </c>
      <c r="S17" s="187">
        <f>+'Insumos Cotação'!O24</f>
        <v>0</v>
      </c>
      <c r="T17" s="201">
        <f t="shared" si="13"/>
        <v>0</v>
      </c>
      <c r="U17" s="201">
        <f t="shared" si="0"/>
        <v>0</v>
      </c>
      <c r="V17" s="201">
        <f t="shared" si="1"/>
        <v>0</v>
      </c>
      <c r="W17" s="201">
        <f t="shared" si="2"/>
        <v>0</v>
      </c>
      <c r="X17" s="201">
        <f t="shared" si="3"/>
        <v>0</v>
      </c>
      <c r="Y17" s="201">
        <f t="shared" si="4"/>
        <v>0</v>
      </c>
      <c r="Z17" s="201">
        <f t="shared" si="5"/>
        <v>0</v>
      </c>
      <c r="AA17" s="201">
        <f t="shared" si="6"/>
        <v>0</v>
      </c>
      <c r="AB17" s="201">
        <f t="shared" si="7"/>
        <v>0</v>
      </c>
      <c r="AC17" s="201">
        <f t="shared" si="8"/>
        <v>0</v>
      </c>
      <c r="AD17" s="201">
        <f t="shared" si="9"/>
        <v>0</v>
      </c>
      <c r="AE17" s="202">
        <f t="shared" si="10"/>
        <v>0</v>
      </c>
    </row>
    <row r="18" spans="1:31" x14ac:dyDescent="0.2">
      <c r="A18" s="894"/>
      <c r="B18" s="215" t="s">
        <v>485</v>
      </c>
      <c r="C18" s="197" t="s">
        <v>326</v>
      </c>
      <c r="D18" s="198">
        <f>+'Insumo LOTE I - Custo'!D17</f>
        <v>6</v>
      </c>
      <c r="E18" s="199"/>
      <c r="F18" s="199"/>
      <c r="G18" s="199"/>
      <c r="H18" s="199"/>
      <c r="I18" s="199"/>
      <c r="J18" s="199"/>
      <c r="K18" s="199"/>
      <c r="L18" s="199"/>
      <c r="M18" s="199"/>
      <c r="N18" s="199"/>
      <c r="O18" s="199"/>
      <c r="P18" s="199"/>
      <c r="Q18" s="198">
        <f t="shared" si="11"/>
        <v>72</v>
      </c>
      <c r="R18" s="200">
        <f t="shared" si="12"/>
        <v>72</v>
      </c>
      <c r="S18" s="187">
        <f>+'Insumos Cotação'!O25</f>
        <v>0</v>
      </c>
      <c r="T18" s="201">
        <f t="shared" si="13"/>
        <v>0</v>
      </c>
      <c r="U18" s="201">
        <f t="shared" si="0"/>
        <v>0</v>
      </c>
      <c r="V18" s="201">
        <f t="shared" si="1"/>
        <v>0</v>
      </c>
      <c r="W18" s="201">
        <f t="shared" si="2"/>
        <v>0</v>
      </c>
      <c r="X18" s="201">
        <f t="shared" si="3"/>
        <v>0</v>
      </c>
      <c r="Y18" s="201">
        <f t="shared" si="4"/>
        <v>0</v>
      </c>
      <c r="Z18" s="201">
        <f t="shared" si="5"/>
        <v>0</v>
      </c>
      <c r="AA18" s="201">
        <f t="shared" si="6"/>
        <v>0</v>
      </c>
      <c r="AB18" s="201">
        <f t="shared" si="7"/>
        <v>0</v>
      </c>
      <c r="AC18" s="201">
        <f t="shared" si="8"/>
        <v>0</v>
      </c>
      <c r="AD18" s="201">
        <f t="shared" si="9"/>
        <v>0</v>
      </c>
      <c r="AE18" s="202">
        <f t="shared" si="10"/>
        <v>0</v>
      </c>
    </row>
    <row r="19" spans="1:31" x14ac:dyDescent="0.2">
      <c r="A19" s="894"/>
      <c r="B19" s="215" t="s">
        <v>484</v>
      </c>
      <c r="C19" s="197" t="s">
        <v>326</v>
      </c>
      <c r="D19" s="198">
        <f>+'Insumo LOTE I - Custo'!D18</f>
        <v>0</v>
      </c>
      <c r="E19" s="199"/>
      <c r="F19" s="199"/>
      <c r="G19" s="199"/>
      <c r="H19" s="199"/>
      <c r="I19" s="199"/>
      <c r="J19" s="199"/>
      <c r="K19" s="199"/>
      <c r="L19" s="199"/>
      <c r="M19" s="199"/>
      <c r="N19" s="199"/>
      <c r="O19" s="199"/>
      <c r="P19" s="199"/>
      <c r="Q19" s="198">
        <f t="shared" si="11"/>
        <v>0</v>
      </c>
      <c r="R19" s="200">
        <f t="shared" si="12"/>
        <v>0</v>
      </c>
      <c r="S19" s="187">
        <f>+'Insumos Cotação'!O26</f>
        <v>0</v>
      </c>
      <c r="T19" s="201">
        <f t="shared" si="13"/>
        <v>0</v>
      </c>
      <c r="U19" s="201">
        <f t="shared" si="0"/>
        <v>0</v>
      </c>
      <c r="V19" s="201">
        <f t="shared" si="1"/>
        <v>0</v>
      </c>
      <c r="W19" s="201">
        <f t="shared" si="2"/>
        <v>0</v>
      </c>
      <c r="X19" s="201">
        <f t="shared" si="3"/>
        <v>0</v>
      </c>
      <c r="Y19" s="201">
        <f t="shared" si="4"/>
        <v>0</v>
      </c>
      <c r="Z19" s="201">
        <f t="shared" si="5"/>
        <v>0</v>
      </c>
      <c r="AA19" s="201">
        <f t="shared" si="6"/>
        <v>0</v>
      </c>
      <c r="AB19" s="201">
        <f t="shared" si="7"/>
        <v>0</v>
      </c>
      <c r="AC19" s="201">
        <f t="shared" si="8"/>
        <v>0</v>
      </c>
      <c r="AD19" s="201">
        <f t="shared" si="9"/>
        <v>0</v>
      </c>
      <c r="AE19" s="202">
        <f t="shared" si="10"/>
        <v>0</v>
      </c>
    </row>
    <row r="20" spans="1:31" x14ac:dyDescent="0.2">
      <c r="A20" s="894"/>
      <c r="B20" s="215" t="s">
        <v>24</v>
      </c>
      <c r="C20" s="197" t="s">
        <v>326</v>
      </c>
      <c r="D20" s="198">
        <f>+'Insumo LOTE I - Custo'!D19</f>
        <v>10</v>
      </c>
      <c r="E20" s="199"/>
      <c r="F20" s="199"/>
      <c r="G20" s="199"/>
      <c r="H20" s="199"/>
      <c r="I20" s="199"/>
      <c r="J20" s="199"/>
      <c r="K20" s="199"/>
      <c r="L20" s="199"/>
      <c r="M20" s="199"/>
      <c r="N20" s="199"/>
      <c r="O20" s="199"/>
      <c r="P20" s="199"/>
      <c r="Q20" s="198">
        <f t="shared" si="11"/>
        <v>120</v>
      </c>
      <c r="R20" s="200">
        <f t="shared" si="12"/>
        <v>120</v>
      </c>
      <c r="S20" s="187">
        <f>+'Insumos Cotação'!O27</f>
        <v>0</v>
      </c>
      <c r="T20" s="201">
        <f t="shared" si="13"/>
        <v>0</v>
      </c>
      <c r="U20" s="201">
        <f t="shared" si="0"/>
        <v>0</v>
      </c>
      <c r="V20" s="201">
        <f t="shared" si="1"/>
        <v>0</v>
      </c>
      <c r="W20" s="201">
        <f t="shared" si="2"/>
        <v>0</v>
      </c>
      <c r="X20" s="201">
        <f t="shared" si="3"/>
        <v>0</v>
      </c>
      <c r="Y20" s="201">
        <f t="shared" si="4"/>
        <v>0</v>
      </c>
      <c r="Z20" s="201">
        <f t="shared" si="5"/>
        <v>0</v>
      </c>
      <c r="AA20" s="201">
        <f t="shared" si="6"/>
        <v>0</v>
      </c>
      <c r="AB20" s="201">
        <f t="shared" si="7"/>
        <v>0</v>
      </c>
      <c r="AC20" s="201">
        <f t="shared" si="8"/>
        <v>0</v>
      </c>
      <c r="AD20" s="201">
        <f t="shared" si="9"/>
        <v>0</v>
      </c>
      <c r="AE20" s="202">
        <f t="shared" si="10"/>
        <v>0</v>
      </c>
    </row>
    <row r="21" spans="1:31" x14ac:dyDescent="0.2">
      <c r="A21" s="894"/>
      <c r="B21" s="269" t="s">
        <v>25</v>
      </c>
      <c r="C21" s="197" t="s">
        <v>326</v>
      </c>
      <c r="D21" s="198">
        <f>+'Insumo LOTE I - Custo'!D20</f>
        <v>15</v>
      </c>
      <c r="E21" s="199"/>
      <c r="F21" s="199"/>
      <c r="G21" s="199"/>
      <c r="H21" s="199"/>
      <c r="I21" s="199"/>
      <c r="J21" s="199"/>
      <c r="K21" s="199"/>
      <c r="L21" s="199"/>
      <c r="M21" s="199"/>
      <c r="N21" s="199"/>
      <c r="O21" s="199"/>
      <c r="P21" s="199"/>
      <c r="Q21" s="198">
        <f t="shared" si="11"/>
        <v>180</v>
      </c>
      <c r="R21" s="200">
        <f t="shared" si="12"/>
        <v>180</v>
      </c>
      <c r="S21" s="187">
        <f>+'Insumos Cotação'!O28</f>
        <v>0</v>
      </c>
      <c r="T21" s="201">
        <f t="shared" si="13"/>
        <v>0</v>
      </c>
      <c r="U21" s="201">
        <f t="shared" si="0"/>
        <v>0</v>
      </c>
      <c r="V21" s="201">
        <f t="shared" si="1"/>
        <v>0</v>
      </c>
      <c r="W21" s="201">
        <f t="shared" si="2"/>
        <v>0</v>
      </c>
      <c r="X21" s="201">
        <f t="shared" si="3"/>
        <v>0</v>
      </c>
      <c r="Y21" s="201">
        <f t="shared" si="4"/>
        <v>0</v>
      </c>
      <c r="Z21" s="201">
        <f t="shared" si="5"/>
        <v>0</v>
      </c>
      <c r="AA21" s="201">
        <f t="shared" si="6"/>
        <v>0</v>
      </c>
      <c r="AB21" s="201">
        <f t="shared" si="7"/>
        <v>0</v>
      </c>
      <c r="AC21" s="201">
        <f t="shared" si="8"/>
        <v>0</v>
      </c>
      <c r="AD21" s="201">
        <f t="shared" si="9"/>
        <v>0</v>
      </c>
      <c r="AE21" s="202">
        <f t="shared" si="10"/>
        <v>0</v>
      </c>
    </row>
    <row r="22" spans="1:31" x14ac:dyDescent="0.2">
      <c r="A22" s="894"/>
      <c r="B22" s="269" t="s">
        <v>499</v>
      </c>
      <c r="C22" s="197" t="s">
        <v>326</v>
      </c>
      <c r="D22" s="198">
        <f>+'Insumo LOTE I - Custo'!D21</f>
        <v>6</v>
      </c>
      <c r="E22" s="199"/>
      <c r="F22" s="199"/>
      <c r="G22" s="199"/>
      <c r="H22" s="199"/>
      <c r="I22" s="199"/>
      <c r="J22" s="199"/>
      <c r="K22" s="199"/>
      <c r="L22" s="199"/>
      <c r="M22" s="199"/>
      <c r="N22" s="199"/>
      <c r="O22" s="199"/>
      <c r="P22" s="199"/>
      <c r="Q22" s="198">
        <f t="shared" si="11"/>
        <v>72</v>
      </c>
      <c r="R22" s="200">
        <f t="shared" si="12"/>
        <v>72</v>
      </c>
      <c r="S22" s="187">
        <f>+'Insumos Cotação'!O29</f>
        <v>0</v>
      </c>
      <c r="T22" s="201">
        <f t="shared" si="13"/>
        <v>0</v>
      </c>
      <c r="U22" s="201">
        <f t="shared" si="0"/>
        <v>0</v>
      </c>
      <c r="V22" s="201">
        <f t="shared" si="1"/>
        <v>0</v>
      </c>
      <c r="W22" s="201">
        <f t="shared" si="2"/>
        <v>0</v>
      </c>
      <c r="X22" s="201">
        <f t="shared" si="3"/>
        <v>0</v>
      </c>
      <c r="Y22" s="201">
        <f t="shared" si="4"/>
        <v>0</v>
      </c>
      <c r="Z22" s="201">
        <f t="shared" si="5"/>
        <v>0</v>
      </c>
      <c r="AA22" s="201">
        <f t="shared" si="6"/>
        <v>0</v>
      </c>
      <c r="AB22" s="201">
        <f t="shared" si="7"/>
        <v>0</v>
      </c>
      <c r="AC22" s="201">
        <f t="shared" si="8"/>
        <v>0</v>
      </c>
      <c r="AD22" s="201">
        <f t="shared" si="9"/>
        <v>0</v>
      </c>
      <c r="AE22" s="202">
        <f t="shared" si="10"/>
        <v>0</v>
      </c>
    </row>
    <row r="23" spans="1:31" x14ac:dyDescent="0.2">
      <c r="A23" s="894"/>
      <c r="B23" s="269" t="s">
        <v>497</v>
      </c>
      <c r="C23" s="197" t="s">
        <v>326</v>
      </c>
      <c r="D23" s="198">
        <f>+'Insumo LOTE I - Custo'!D22</f>
        <v>3</v>
      </c>
      <c r="E23" s="199"/>
      <c r="F23" s="199"/>
      <c r="G23" s="199"/>
      <c r="H23" s="199"/>
      <c r="I23" s="199"/>
      <c r="J23" s="199"/>
      <c r="K23" s="199"/>
      <c r="L23" s="199"/>
      <c r="M23" s="199"/>
      <c r="N23" s="199"/>
      <c r="O23" s="199"/>
      <c r="P23" s="199"/>
      <c r="Q23" s="198">
        <f t="shared" si="11"/>
        <v>36</v>
      </c>
      <c r="R23" s="200">
        <f t="shared" si="12"/>
        <v>36</v>
      </c>
      <c r="S23" s="187">
        <f>+'Insumos Cotação'!O30</f>
        <v>0</v>
      </c>
      <c r="T23" s="201">
        <f t="shared" si="13"/>
        <v>0</v>
      </c>
      <c r="U23" s="201">
        <f t="shared" si="0"/>
        <v>0</v>
      </c>
      <c r="V23" s="201">
        <f t="shared" si="1"/>
        <v>0</v>
      </c>
      <c r="W23" s="201">
        <f t="shared" si="2"/>
        <v>0</v>
      </c>
      <c r="X23" s="201">
        <f t="shared" si="3"/>
        <v>0</v>
      </c>
      <c r="Y23" s="201">
        <f t="shared" si="4"/>
        <v>0</v>
      </c>
      <c r="Z23" s="201">
        <f t="shared" si="5"/>
        <v>0</v>
      </c>
      <c r="AA23" s="201">
        <f t="shared" si="6"/>
        <v>0</v>
      </c>
      <c r="AB23" s="201">
        <f t="shared" si="7"/>
        <v>0</v>
      </c>
      <c r="AC23" s="201">
        <f t="shared" si="8"/>
        <v>0</v>
      </c>
      <c r="AD23" s="201">
        <f t="shared" si="9"/>
        <v>0</v>
      </c>
      <c r="AE23" s="202">
        <f t="shared" si="10"/>
        <v>0</v>
      </c>
    </row>
    <row r="24" spans="1:31" x14ac:dyDescent="0.2">
      <c r="A24" s="894"/>
      <c r="B24" s="269" t="s">
        <v>498</v>
      </c>
      <c r="C24" s="197" t="s">
        <v>326</v>
      </c>
      <c r="D24" s="198">
        <f>+'Insumo LOTE I - Custo'!D23</f>
        <v>3</v>
      </c>
      <c r="E24" s="199"/>
      <c r="F24" s="199"/>
      <c r="G24" s="199"/>
      <c r="H24" s="199"/>
      <c r="I24" s="199"/>
      <c r="J24" s="199"/>
      <c r="K24" s="199"/>
      <c r="L24" s="199"/>
      <c r="M24" s="199"/>
      <c r="N24" s="199"/>
      <c r="O24" s="199"/>
      <c r="P24" s="199"/>
      <c r="Q24" s="198">
        <f t="shared" si="11"/>
        <v>36</v>
      </c>
      <c r="R24" s="200">
        <f t="shared" si="12"/>
        <v>36</v>
      </c>
      <c r="S24" s="187">
        <f>+'Insumos Cotação'!O31</f>
        <v>0</v>
      </c>
      <c r="T24" s="201">
        <f t="shared" si="13"/>
        <v>0</v>
      </c>
      <c r="U24" s="201">
        <f t="shared" si="0"/>
        <v>0</v>
      </c>
      <c r="V24" s="201">
        <f t="shared" si="1"/>
        <v>0</v>
      </c>
      <c r="W24" s="201">
        <f t="shared" si="2"/>
        <v>0</v>
      </c>
      <c r="X24" s="201">
        <f t="shared" si="3"/>
        <v>0</v>
      </c>
      <c r="Y24" s="201">
        <f t="shared" si="4"/>
        <v>0</v>
      </c>
      <c r="Z24" s="201">
        <f t="shared" si="5"/>
        <v>0</v>
      </c>
      <c r="AA24" s="201">
        <f t="shared" si="6"/>
        <v>0</v>
      </c>
      <c r="AB24" s="201">
        <f t="shared" si="7"/>
        <v>0</v>
      </c>
      <c r="AC24" s="201">
        <f t="shared" si="8"/>
        <v>0</v>
      </c>
      <c r="AD24" s="201">
        <f t="shared" si="9"/>
        <v>0</v>
      </c>
      <c r="AE24" s="202">
        <f t="shared" si="10"/>
        <v>0</v>
      </c>
    </row>
    <row r="25" spans="1:31" x14ac:dyDescent="0.2">
      <c r="A25" s="894"/>
      <c r="B25" s="269" t="s">
        <v>26</v>
      </c>
      <c r="C25" s="197" t="s">
        <v>326</v>
      </c>
      <c r="D25" s="198">
        <f>+'Insumo LOTE I - Custo'!D24</f>
        <v>8</v>
      </c>
      <c r="E25" s="199"/>
      <c r="F25" s="199"/>
      <c r="G25" s="199"/>
      <c r="H25" s="199"/>
      <c r="I25" s="199"/>
      <c r="J25" s="199"/>
      <c r="K25" s="199"/>
      <c r="L25" s="199"/>
      <c r="M25" s="199"/>
      <c r="N25" s="199"/>
      <c r="O25" s="199"/>
      <c r="P25" s="199"/>
      <c r="Q25" s="198">
        <f t="shared" si="11"/>
        <v>96</v>
      </c>
      <c r="R25" s="200">
        <f t="shared" si="12"/>
        <v>96</v>
      </c>
      <c r="S25" s="187">
        <f>+'Insumos Cotação'!O32</f>
        <v>0</v>
      </c>
      <c r="T25" s="201">
        <f t="shared" si="13"/>
        <v>0</v>
      </c>
      <c r="U25" s="201">
        <f t="shared" si="0"/>
        <v>0</v>
      </c>
      <c r="V25" s="201">
        <f t="shared" si="1"/>
        <v>0</v>
      </c>
      <c r="W25" s="201">
        <f t="shared" si="2"/>
        <v>0</v>
      </c>
      <c r="X25" s="201">
        <f t="shared" si="3"/>
        <v>0</v>
      </c>
      <c r="Y25" s="201">
        <f t="shared" si="4"/>
        <v>0</v>
      </c>
      <c r="Z25" s="201">
        <f t="shared" si="5"/>
        <v>0</v>
      </c>
      <c r="AA25" s="201">
        <f t="shared" si="6"/>
        <v>0</v>
      </c>
      <c r="AB25" s="201">
        <f t="shared" si="7"/>
        <v>0</v>
      </c>
      <c r="AC25" s="201">
        <f t="shared" si="8"/>
        <v>0</v>
      </c>
      <c r="AD25" s="201">
        <f t="shared" si="9"/>
        <v>0</v>
      </c>
      <c r="AE25" s="202">
        <f t="shared" si="10"/>
        <v>0</v>
      </c>
    </row>
    <row r="26" spans="1:31" x14ac:dyDescent="0.2">
      <c r="A26" s="894"/>
      <c r="B26" s="269" t="s">
        <v>27</v>
      </c>
      <c r="C26" s="197" t="s">
        <v>326</v>
      </c>
      <c r="D26" s="198">
        <f>+'Insumo LOTE I - Custo'!D25</f>
        <v>5</v>
      </c>
      <c r="E26" s="199"/>
      <c r="F26" s="199"/>
      <c r="G26" s="199"/>
      <c r="H26" s="199"/>
      <c r="I26" s="199"/>
      <c r="J26" s="199"/>
      <c r="K26" s="199"/>
      <c r="L26" s="199"/>
      <c r="M26" s="199"/>
      <c r="N26" s="199"/>
      <c r="O26" s="199"/>
      <c r="P26" s="199"/>
      <c r="Q26" s="198">
        <f t="shared" si="11"/>
        <v>60</v>
      </c>
      <c r="R26" s="200">
        <f t="shared" si="12"/>
        <v>60</v>
      </c>
      <c r="S26" s="187">
        <f>+'Insumos Cotação'!O33</f>
        <v>0</v>
      </c>
      <c r="T26" s="201">
        <f t="shared" si="13"/>
        <v>0</v>
      </c>
      <c r="U26" s="201">
        <f t="shared" si="0"/>
        <v>0</v>
      </c>
      <c r="V26" s="201">
        <f t="shared" si="1"/>
        <v>0</v>
      </c>
      <c r="W26" s="201">
        <f t="shared" si="2"/>
        <v>0</v>
      </c>
      <c r="X26" s="201">
        <f t="shared" si="3"/>
        <v>0</v>
      </c>
      <c r="Y26" s="201">
        <f t="shared" si="4"/>
        <v>0</v>
      </c>
      <c r="Z26" s="201">
        <f t="shared" si="5"/>
        <v>0</v>
      </c>
      <c r="AA26" s="201">
        <f t="shared" si="6"/>
        <v>0</v>
      </c>
      <c r="AB26" s="201">
        <f t="shared" si="7"/>
        <v>0</v>
      </c>
      <c r="AC26" s="201">
        <f t="shared" si="8"/>
        <v>0</v>
      </c>
      <c r="AD26" s="201">
        <f t="shared" si="9"/>
        <v>0</v>
      </c>
      <c r="AE26" s="202">
        <f t="shared" si="10"/>
        <v>0</v>
      </c>
    </row>
    <row r="27" spans="1:31" x14ac:dyDescent="0.2">
      <c r="A27" s="894"/>
      <c r="B27" s="269" t="s">
        <v>28</v>
      </c>
      <c r="C27" s="197" t="s">
        <v>331</v>
      </c>
      <c r="D27" s="198">
        <f>+'Insumo LOTE I - Custo'!D26</f>
        <v>1</v>
      </c>
      <c r="E27" s="199"/>
      <c r="F27" s="199"/>
      <c r="G27" s="199"/>
      <c r="H27" s="199"/>
      <c r="I27" s="199"/>
      <c r="J27" s="199"/>
      <c r="K27" s="199"/>
      <c r="L27" s="199"/>
      <c r="M27" s="199"/>
      <c r="N27" s="199"/>
      <c r="O27" s="199"/>
      <c r="P27" s="199"/>
      <c r="Q27" s="198">
        <f t="shared" si="11"/>
        <v>12</v>
      </c>
      <c r="R27" s="200">
        <f t="shared" si="12"/>
        <v>12</v>
      </c>
      <c r="S27" s="187">
        <f>+'Insumos Cotação'!O34</f>
        <v>0</v>
      </c>
      <c r="T27" s="201">
        <f t="shared" si="13"/>
        <v>0</v>
      </c>
      <c r="U27" s="201">
        <f t="shared" si="0"/>
        <v>0</v>
      </c>
      <c r="V27" s="201">
        <f t="shared" si="1"/>
        <v>0</v>
      </c>
      <c r="W27" s="201">
        <f t="shared" si="2"/>
        <v>0</v>
      </c>
      <c r="X27" s="201">
        <f t="shared" si="3"/>
        <v>0</v>
      </c>
      <c r="Y27" s="201">
        <f t="shared" si="4"/>
        <v>0</v>
      </c>
      <c r="Z27" s="201">
        <f t="shared" si="5"/>
        <v>0</v>
      </c>
      <c r="AA27" s="201">
        <f t="shared" si="6"/>
        <v>0</v>
      </c>
      <c r="AB27" s="201">
        <f t="shared" si="7"/>
        <v>0</v>
      </c>
      <c r="AC27" s="201">
        <f t="shared" si="8"/>
        <v>0</v>
      </c>
      <c r="AD27" s="201">
        <f t="shared" si="9"/>
        <v>0</v>
      </c>
      <c r="AE27" s="202">
        <f t="shared" si="10"/>
        <v>0</v>
      </c>
    </row>
    <row r="28" spans="1:31" x14ac:dyDescent="0.2">
      <c r="A28" s="894"/>
      <c r="B28" s="269" t="s">
        <v>29</v>
      </c>
      <c r="C28" s="197" t="s">
        <v>326</v>
      </c>
      <c r="D28" s="198">
        <f>+'Insumo LOTE I - Custo'!D27</f>
        <v>100</v>
      </c>
      <c r="E28" s="199"/>
      <c r="F28" s="199"/>
      <c r="G28" s="199"/>
      <c r="H28" s="199"/>
      <c r="I28" s="199"/>
      <c r="J28" s="199"/>
      <c r="K28" s="199"/>
      <c r="L28" s="199"/>
      <c r="M28" s="199"/>
      <c r="N28" s="199"/>
      <c r="O28" s="199"/>
      <c r="P28" s="199"/>
      <c r="Q28" s="198">
        <f t="shared" si="11"/>
        <v>1200</v>
      </c>
      <c r="R28" s="200">
        <f t="shared" si="12"/>
        <v>1200</v>
      </c>
      <c r="S28" s="187">
        <f>+'Insumos Cotação'!O35</f>
        <v>0</v>
      </c>
      <c r="T28" s="201">
        <f t="shared" si="13"/>
        <v>0</v>
      </c>
      <c r="U28" s="201">
        <f t="shared" si="0"/>
        <v>0</v>
      </c>
      <c r="V28" s="201">
        <f t="shared" si="1"/>
        <v>0</v>
      </c>
      <c r="W28" s="201">
        <f t="shared" si="2"/>
        <v>0</v>
      </c>
      <c r="X28" s="201">
        <f t="shared" si="3"/>
        <v>0</v>
      </c>
      <c r="Y28" s="201">
        <f t="shared" si="4"/>
        <v>0</v>
      </c>
      <c r="Z28" s="201">
        <f t="shared" si="5"/>
        <v>0</v>
      </c>
      <c r="AA28" s="201">
        <f t="shared" si="6"/>
        <v>0</v>
      </c>
      <c r="AB28" s="201">
        <f t="shared" si="7"/>
        <v>0</v>
      </c>
      <c r="AC28" s="201">
        <f t="shared" si="8"/>
        <v>0</v>
      </c>
      <c r="AD28" s="201">
        <f t="shared" si="9"/>
        <v>0</v>
      </c>
      <c r="AE28" s="202">
        <f t="shared" si="10"/>
        <v>0</v>
      </c>
    </row>
    <row r="29" spans="1:31" x14ac:dyDescent="0.2">
      <c r="A29" s="894"/>
      <c r="B29" s="269" t="s">
        <v>30</v>
      </c>
      <c r="C29" s="197" t="s">
        <v>331</v>
      </c>
      <c r="D29" s="198">
        <f>+'Insumo LOTE I - Custo'!D28</f>
        <v>7</v>
      </c>
      <c r="E29" s="199"/>
      <c r="F29" s="199"/>
      <c r="G29" s="199"/>
      <c r="H29" s="199"/>
      <c r="I29" s="199"/>
      <c r="J29" s="199"/>
      <c r="K29" s="199"/>
      <c r="L29" s="199"/>
      <c r="M29" s="199"/>
      <c r="N29" s="199"/>
      <c r="O29" s="199"/>
      <c r="P29" s="199"/>
      <c r="Q29" s="198">
        <f t="shared" si="11"/>
        <v>84</v>
      </c>
      <c r="R29" s="200">
        <f t="shared" si="12"/>
        <v>84</v>
      </c>
      <c r="S29" s="187">
        <f>+'Insumos Cotação'!O36</f>
        <v>0</v>
      </c>
      <c r="T29" s="201">
        <f t="shared" si="13"/>
        <v>0</v>
      </c>
      <c r="U29" s="201">
        <f t="shared" si="0"/>
        <v>0</v>
      </c>
      <c r="V29" s="201">
        <f t="shared" si="1"/>
        <v>0</v>
      </c>
      <c r="W29" s="201">
        <f t="shared" si="2"/>
        <v>0</v>
      </c>
      <c r="X29" s="201">
        <f t="shared" si="3"/>
        <v>0</v>
      </c>
      <c r="Y29" s="201">
        <f t="shared" si="4"/>
        <v>0</v>
      </c>
      <c r="Z29" s="201">
        <f t="shared" si="5"/>
        <v>0</v>
      </c>
      <c r="AA29" s="201">
        <f t="shared" si="6"/>
        <v>0</v>
      </c>
      <c r="AB29" s="201">
        <f t="shared" si="7"/>
        <v>0</v>
      </c>
      <c r="AC29" s="201">
        <f t="shared" si="8"/>
        <v>0</v>
      </c>
      <c r="AD29" s="201">
        <f t="shared" si="9"/>
        <v>0</v>
      </c>
      <c r="AE29" s="202">
        <f t="shared" si="10"/>
        <v>0</v>
      </c>
    </row>
    <row r="30" spans="1:31" x14ac:dyDescent="0.2">
      <c r="A30" s="894"/>
      <c r="B30" s="269" t="s">
        <v>31</v>
      </c>
      <c r="C30" s="197" t="s">
        <v>331</v>
      </c>
      <c r="D30" s="198">
        <f>+'Insumo LOTE I - Custo'!D29</f>
        <v>10</v>
      </c>
      <c r="E30" s="199"/>
      <c r="F30" s="199"/>
      <c r="G30" s="199"/>
      <c r="H30" s="199"/>
      <c r="I30" s="199"/>
      <c r="J30" s="199"/>
      <c r="K30" s="199"/>
      <c r="L30" s="199"/>
      <c r="M30" s="199"/>
      <c r="N30" s="199"/>
      <c r="O30" s="199"/>
      <c r="P30" s="199"/>
      <c r="Q30" s="198">
        <f t="shared" si="11"/>
        <v>120</v>
      </c>
      <c r="R30" s="200">
        <f t="shared" si="12"/>
        <v>120</v>
      </c>
      <c r="S30" s="187">
        <f>+'Insumos Cotação'!O37</f>
        <v>0</v>
      </c>
      <c r="T30" s="201">
        <f t="shared" si="13"/>
        <v>0</v>
      </c>
      <c r="U30" s="201">
        <f t="shared" si="0"/>
        <v>0</v>
      </c>
      <c r="V30" s="201">
        <f t="shared" si="1"/>
        <v>0</v>
      </c>
      <c r="W30" s="201">
        <f t="shared" si="2"/>
        <v>0</v>
      </c>
      <c r="X30" s="201">
        <f t="shared" si="3"/>
        <v>0</v>
      </c>
      <c r="Y30" s="201">
        <f t="shared" si="4"/>
        <v>0</v>
      </c>
      <c r="Z30" s="201">
        <f t="shared" si="5"/>
        <v>0</v>
      </c>
      <c r="AA30" s="201">
        <f t="shared" si="6"/>
        <v>0</v>
      </c>
      <c r="AB30" s="201">
        <f t="shared" si="7"/>
        <v>0</v>
      </c>
      <c r="AC30" s="201">
        <f t="shared" si="8"/>
        <v>0</v>
      </c>
      <c r="AD30" s="201">
        <f t="shared" si="9"/>
        <v>0</v>
      </c>
      <c r="AE30" s="202">
        <f t="shared" si="10"/>
        <v>0</v>
      </c>
    </row>
    <row r="31" spans="1:31" x14ac:dyDescent="0.2">
      <c r="A31" s="894"/>
      <c r="B31" s="269" t="s">
        <v>500</v>
      </c>
      <c r="C31" s="197" t="s">
        <v>326</v>
      </c>
      <c r="D31" s="198">
        <f>+'Insumo LOTE I - Custo'!D30</f>
        <v>2</v>
      </c>
      <c r="E31" s="199"/>
      <c r="F31" s="199"/>
      <c r="G31" s="199"/>
      <c r="H31" s="199"/>
      <c r="I31" s="199"/>
      <c r="J31" s="199"/>
      <c r="K31" s="199"/>
      <c r="L31" s="199"/>
      <c r="M31" s="199"/>
      <c r="N31" s="199"/>
      <c r="O31" s="199"/>
      <c r="P31" s="199"/>
      <c r="Q31" s="198">
        <f t="shared" si="11"/>
        <v>24</v>
      </c>
      <c r="R31" s="200">
        <f t="shared" si="12"/>
        <v>24</v>
      </c>
      <c r="S31" s="187">
        <f>+'Insumos Cotação'!O38</f>
        <v>0</v>
      </c>
      <c r="T31" s="201">
        <f t="shared" si="13"/>
        <v>0</v>
      </c>
      <c r="U31" s="201">
        <f t="shared" si="0"/>
        <v>0</v>
      </c>
      <c r="V31" s="201">
        <f t="shared" si="1"/>
        <v>0</v>
      </c>
      <c r="W31" s="201">
        <f t="shared" si="2"/>
        <v>0</v>
      </c>
      <c r="X31" s="201">
        <f t="shared" si="3"/>
        <v>0</v>
      </c>
      <c r="Y31" s="201">
        <f t="shared" si="4"/>
        <v>0</v>
      </c>
      <c r="Z31" s="201">
        <f t="shared" si="5"/>
        <v>0</v>
      </c>
      <c r="AA31" s="201">
        <f t="shared" si="6"/>
        <v>0</v>
      </c>
      <c r="AB31" s="201">
        <f t="shared" si="7"/>
        <v>0</v>
      </c>
      <c r="AC31" s="201">
        <f t="shared" si="8"/>
        <v>0</v>
      </c>
      <c r="AD31" s="201">
        <f t="shared" si="9"/>
        <v>0</v>
      </c>
      <c r="AE31" s="202">
        <f t="shared" si="10"/>
        <v>0</v>
      </c>
    </row>
    <row r="32" spans="1:31" x14ac:dyDescent="0.2">
      <c r="A32" s="894"/>
      <c r="B32" s="269" t="s">
        <v>501</v>
      </c>
      <c r="C32" s="197" t="s">
        <v>332</v>
      </c>
      <c r="D32" s="198">
        <f>+'Insumo LOTE I - Custo'!D31</f>
        <v>4</v>
      </c>
      <c r="E32" s="199"/>
      <c r="F32" s="199"/>
      <c r="G32" s="199"/>
      <c r="H32" s="199"/>
      <c r="I32" s="199"/>
      <c r="J32" s="199"/>
      <c r="K32" s="199"/>
      <c r="L32" s="199"/>
      <c r="M32" s="199"/>
      <c r="N32" s="199"/>
      <c r="O32" s="199"/>
      <c r="P32" s="199"/>
      <c r="Q32" s="198">
        <f t="shared" si="11"/>
        <v>48</v>
      </c>
      <c r="R32" s="200">
        <f t="shared" si="12"/>
        <v>48</v>
      </c>
      <c r="S32" s="187">
        <f>+'Insumos Cotação'!O39</f>
        <v>0</v>
      </c>
      <c r="T32" s="201">
        <f t="shared" si="13"/>
        <v>0</v>
      </c>
      <c r="U32" s="201">
        <f t="shared" si="0"/>
        <v>0</v>
      </c>
      <c r="V32" s="201">
        <f t="shared" si="1"/>
        <v>0</v>
      </c>
      <c r="W32" s="201">
        <f t="shared" si="2"/>
        <v>0</v>
      </c>
      <c r="X32" s="201">
        <f t="shared" si="3"/>
        <v>0</v>
      </c>
      <c r="Y32" s="201">
        <f t="shared" si="4"/>
        <v>0</v>
      </c>
      <c r="Z32" s="201">
        <f t="shared" si="5"/>
        <v>0</v>
      </c>
      <c r="AA32" s="201">
        <f t="shared" si="6"/>
        <v>0</v>
      </c>
      <c r="AB32" s="201">
        <f t="shared" si="7"/>
        <v>0</v>
      </c>
      <c r="AC32" s="201">
        <f t="shared" si="8"/>
        <v>0</v>
      </c>
      <c r="AD32" s="201">
        <f t="shared" si="9"/>
        <v>0</v>
      </c>
      <c r="AE32" s="202">
        <f t="shared" si="10"/>
        <v>0</v>
      </c>
    </row>
    <row r="33" spans="1:31" x14ac:dyDescent="0.2">
      <c r="A33" s="894"/>
      <c r="B33" s="269" t="s">
        <v>502</v>
      </c>
      <c r="C33" s="197" t="s">
        <v>326</v>
      </c>
      <c r="D33" s="198">
        <f>+'Insumo LOTE I - Custo'!D32</f>
        <v>35</v>
      </c>
      <c r="E33" s="199"/>
      <c r="F33" s="199"/>
      <c r="G33" s="199"/>
      <c r="H33" s="199"/>
      <c r="I33" s="199"/>
      <c r="J33" s="199"/>
      <c r="K33" s="199"/>
      <c r="L33" s="199"/>
      <c r="M33" s="199"/>
      <c r="N33" s="199"/>
      <c r="O33" s="199"/>
      <c r="P33" s="199"/>
      <c r="Q33" s="198">
        <f t="shared" si="11"/>
        <v>420</v>
      </c>
      <c r="R33" s="200">
        <f t="shared" si="12"/>
        <v>420</v>
      </c>
      <c r="S33" s="187">
        <f>+'Insumos Cotação'!O40</f>
        <v>0</v>
      </c>
      <c r="T33" s="201">
        <f t="shared" si="13"/>
        <v>0</v>
      </c>
      <c r="U33" s="201">
        <f t="shared" si="0"/>
        <v>0</v>
      </c>
      <c r="V33" s="201">
        <f t="shared" si="1"/>
        <v>0</v>
      </c>
      <c r="W33" s="201">
        <f t="shared" si="2"/>
        <v>0</v>
      </c>
      <c r="X33" s="201">
        <f t="shared" si="3"/>
        <v>0</v>
      </c>
      <c r="Y33" s="201">
        <f t="shared" si="4"/>
        <v>0</v>
      </c>
      <c r="Z33" s="201">
        <f t="shared" si="5"/>
        <v>0</v>
      </c>
      <c r="AA33" s="201">
        <f t="shared" si="6"/>
        <v>0</v>
      </c>
      <c r="AB33" s="201">
        <f t="shared" si="7"/>
        <v>0</v>
      </c>
      <c r="AC33" s="201">
        <f t="shared" si="8"/>
        <v>0</v>
      </c>
      <c r="AD33" s="201">
        <f t="shared" si="9"/>
        <v>0</v>
      </c>
      <c r="AE33" s="202">
        <f t="shared" si="10"/>
        <v>0</v>
      </c>
    </row>
    <row r="34" spans="1:31" x14ac:dyDescent="0.2">
      <c r="A34" s="894"/>
      <c r="B34" s="269" t="s">
        <v>503</v>
      </c>
      <c r="C34" s="197" t="s">
        <v>326</v>
      </c>
      <c r="D34" s="198">
        <f>+'Insumo LOTE I - Custo'!D33</f>
        <v>2</v>
      </c>
      <c r="E34" s="199"/>
      <c r="F34" s="199"/>
      <c r="G34" s="199"/>
      <c r="H34" s="199"/>
      <c r="I34" s="199"/>
      <c r="J34" s="199"/>
      <c r="K34" s="199"/>
      <c r="L34" s="199"/>
      <c r="M34" s="199"/>
      <c r="N34" s="199"/>
      <c r="O34" s="199"/>
      <c r="P34" s="199"/>
      <c r="Q34" s="198">
        <f t="shared" si="11"/>
        <v>24</v>
      </c>
      <c r="R34" s="200">
        <f t="shared" si="12"/>
        <v>24</v>
      </c>
      <c r="S34" s="187">
        <f>+'Insumos Cotação'!O41</f>
        <v>0</v>
      </c>
      <c r="T34" s="201">
        <f t="shared" si="13"/>
        <v>0</v>
      </c>
      <c r="U34" s="201">
        <f t="shared" si="0"/>
        <v>0</v>
      </c>
      <c r="V34" s="201">
        <f t="shared" si="1"/>
        <v>0</v>
      </c>
      <c r="W34" s="201">
        <f t="shared" si="2"/>
        <v>0</v>
      </c>
      <c r="X34" s="201">
        <f t="shared" si="3"/>
        <v>0</v>
      </c>
      <c r="Y34" s="201">
        <f t="shared" si="4"/>
        <v>0</v>
      </c>
      <c r="Z34" s="201">
        <f t="shared" si="5"/>
        <v>0</v>
      </c>
      <c r="AA34" s="201">
        <f t="shared" si="6"/>
        <v>0</v>
      </c>
      <c r="AB34" s="201">
        <f t="shared" si="7"/>
        <v>0</v>
      </c>
      <c r="AC34" s="201">
        <f t="shared" si="8"/>
        <v>0</v>
      </c>
      <c r="AD34" s="201">
        <f t="shared" si="9"/>
        <v>0</v>
      </c>
      <c r="AE34" s="202">
        <f t="shared" si="10"/>
        <v>0</v>
      </c>
    </row>
    <row r="35" spans="1:31" x14ac:dyDescent="0.2">
      <c r="A35" s="894"/>
      <c r="B35" s="269" t="s">
        <v>504</v>
      </c>
      <c r="C35" s="197" t="s">
        <v>330</v>
      </c>
      <c r="D35" s="198">
        <f>+'Insumo LOTE I - Custo'!D34</f>
        <v>0</v>
      </c>
      <c r="E35" s="199"/>
      <c r="F35" s="199"/>
      <c r="G35" s="199"/>
      <c r="H35" s="199"/>
      <c r="I35" s="199"/>
      <c r="J35" s="199"/>
      <c r="K35" s="199"/>
      <c r="L35" s="199"/>
      <c r="M35" s="199"/>
      <c r="N35" s="199"/>
      <c r="O35" s="199"/>
      <c r="P35" s="199"/>
      <c r="Q35" s="198">
        <f t="shared" si="11"/>
        <v>0</v>
      </c>
      <c r="R35" s="200">
        <f t="shared" si="12"/>
        <v>0</v>
      </c>
      <c r="S35" s="187">
        <f>+'Insumos Cotação'!O42</f>
        <v>0</v>
      </c>
      <c r="T35" s="201">
        <f t="shared" si="13"/>
        <v>0</v>
      </c>
      <c r="U35" s="201">
        <f t="shared" si="0"/>
        <v>0</v>
      </c>
      <c r="V35" s="201">
        <f t="shared" si="1"/>
        <v>0</v>
      </c>
      <c r="W35" s="201">
        <f t="shared" si="2"/>
        <v>0</v>
      </c>
      <c r="X35" s="201">
        <f t="shared" si="3"/>
        <v>0</v>
      </c>
      <c r="Y35" s="201">
        <f t="shared" si="4"/>
        <v>0</v>
      </c>
      <c r="Z35" s="201">
        <f t="shared" si="5"/>
        <v>0</v>
      </c>
      <c r="AA35" s="201">
        <f t="shared" si="6"/>
        <v>0</v>
      </c>
      <c r="AB35" s="201">
        <f t="shared" si="7"/>
        <v>0</v>
      </c>
      <c r="AC35" s="201">
        <f t="shared" si="8"/>
        <v>0</v>
      </c>
      <c r="AD35" s="201">
        <f t="shared" si="9"/>
        <v>0</v>
      </c>
      <c r="AE35" s="202">
        <f t="shared" si="10"/>
        <v>0</v>
      </c>
    </row>
    <row r="36" spans="1:31" x14ac:dyDescent="0.2">
      <c r="A36" s="894"/>
      <c r="B36" s="269" t="s">
        <v>509</v>
      </c>
      <c r="C36" s="197" t="s">
        <v>330</v>
      </c>
      <c r="D36" s="198">
        <f>+'Insumo LOTE I - Custo'!D35</f>
        <v>1</v>
      </c>
      <c r="E36" s="199"/>
      <c r="F36" s="199"/>
      <c r="G36" s="199"/>
      <c r="H36" s="199"/>
      <c r="I36" s="199"/>
      <c r="J36" s="199"/>
      <c r="K36" s="199"/>
      <c r="L36" s="199"/>
      <c r="M36" s="199"/>
      <c r="N36" s="199"/>
      <c r="O36" s="199"/>
      <c r="P36" s="199"/>
      <c r="Q36" s="198">
        <f t="shared" si="11"/>
        <v>12</v>
      </c>
      <c r="R36" s="200">
        <f t="shared" si="12"/>
        <v>12</v>
      </c>
      <c r="S36" s="187">
        <f>+'Insumos Cotação'!O43</f>
        <v>0</v>
      </c>
      <c r="T36" s="201">
        <f t="shared" si="13"/>
        <v>0</v>
      </c>
      <c r="U36" s="201">
        <f t="shared" si="0"/>
        <v>0</v>
      </c>
      <c r="V36" s="201">
        <f t="shared" si="1"/>
        <v>0</v>
      </c>
      <c r="W36" s="201">
        <f t="shared" si="2"/>
        <v>0</v>
      </c>
      <c r="X36" s="201">
        <f t="shared" si="3"/>
        <v>0</v>
      </c>
      <c r="Y36" s="201">
        <f t="shared" si="4"/>
        <v>0</v>
      </c>
      <c r="Z36" s="201">
        <f t="shared" si="5"/>
        <v>0</v>
      </c>
      <c r="AA36" s="201">
        <f t="shared" si="6"/>
        <v>0</v>
      </c>
      <c r="AB36" s="201">
        <f t="shared" si="7"/>
        <v>0</v>
      </c>
      <c r="AC36" s="201">
        <f t="shared" si="8"/>
        <v>0</v>
      </c>
      <c r="AD36" s="201">
        <f t="shared" si="9"/>
        <v>0</v>
      </c>
      <c r="AE36" s="202">
        <f t="shared" si="10"/>
        <v>0</v>
      </c>
    </row>
    <row r="37" spans="1:31" x14ac:dyDescent="0.2">
      <c r="A37" s="894"/>
      <c r="B37" s="269" t="s">
        <v>508</v>
      </c>
      <c r="C37" s="197" t="s">
        <v>332</v>
      </c>
      <c r="D37" s="198">
        <f>+'Insumo LOTE I - Custo'!D36</f>
        <v>1</v>
      </c>
      <c r="E37" s="199"/>
      <c r="F37" s="199"/>
      <c r="G37" s="199"/>
      <c r="H37" s="199"/>
      <c r="I37" s="199"/>
      <c r="J37" s="199"/>
      <c r="K37" s="199"/>
      <c r="L37" s="199"/>
      <c r="M37" s="199"/>
      <c r="N37" s="199"/>
      <c r="O37" s="199"/>
      <c r="P37" s="199"/>
      <c r="Q37" s="198">
        <f t="shared" si="11"/>
        <v>12</v>
      </c>
      <c r="R37" s="200">
        <f t="shared" si="12"/>
        <v>12</v>
      </c>
      <c r="S37" s="187">
        <f>+'Insumos Cotação'!O44</f>
        <v>0</v>
      </c>
      <c r="T37" s="201">
        <f t="shared" si="13"/>
        <v>0</v>
      </c>
      <c r="U37" s="201">
        <f t="shared" si="0"/>
        <v>0</v>
      </c>
      <c r="V37" s="201">
        <f t="shared" si="1"/>
        <v>0</v>
      </c>
      <c r="W37" s="201">
        <f t="shared" si="2"/>
        <v>0</v>
      </c>
      <c r="X37" s="201">
        <f t="shared" si="3"/>
        <v>0</v>
      </c>
      <c r="Y37" s="201">
        <f t="shared" si="4"/>
        <v>0</v>
      </c>
      <c r="Z37" s="201">
        <f t="shared" si="5"/>
        <v>0</v>
      </c>
      <c r="AA37" s="201">
        <f t="shared" si="6"/>
        <v>0</v>
      </c>
      <c r="AB37" s="201">
        <f t="shared" si="7"/>
        <v>0</v>
      </c>
      <c r="AC37" s="201">
        <f t="shared" si="8"/>
        <v>0</v>
      </c>
      <c r="AD37" s="201">
        <f t="shared" si="9"/>
        <v>0</v>
      </c>
      <c r="AE37" s="202">
        <f t="shared" si="10"/>
        <v>0</v>
      </c>
    </row>
    <row r="38" spans="1:31" x14ac:dyDescent="0.2">
      <c r="A38" s="894"/>
      <c r="B38" s="269" t="s">
        <v>507</v>
      </c>
      <c r="C38" s="197" t="s">
        <v>326</v>
      </c>
      <c r="D38" s="198">
        <f>+'Insumo LOTE I - Custo'!D37</f>
        <v>1</v>
      </c>
      <c r="E38" s="199"/>
      <c r="F38" s="199"/>
      <c r="G38" s="199"/>
      <c r="H38" s="199"/>
      <c r="I38" s="199"/>
      <c r="J38" s="199"/>
      <c r="K38" s="199"/>
      <c r="L38" s="199"/>
      <c r="M38" s="199"/>
      <c r="N38" s="199"/>
      <c r="O38" s="199"/>
      <c r="P38" s="199"/>
      <c r="Q38" s="198">
        <f t="shared" si="11"/>
        <v>12</v>
      </c>
      <c r="R38" s="200">
        <f t="shared" si="12"/>
        <v>12</v>
      </c>
      <c r="S38" s="187">
        <f>+'Insumos Cotação'!O45</f>
        <v>0</v>
      </c>
      <c r="T38" s="201">
        <f t="shared" si="13"/>
        <v>0</v>
      </c>
      <c r="U38" s="201">
        <f t="shared" si="0"/>
        <v>0</v>
      </c>
      <c r="V38" s="201">
        <f t="shared" si="1"/>
        <v>0</v>
      </c>
      <c r="W38" s="201">
        <f t="shared" si="2"/>
        <v>0</v>
      </c>
      <c r="X38" s="201">
        <f t="shared" si="3"/>
        <v>0</v>
      </c>
      <c r="Y38" s="201">
        <f t="shared" si="4"/>
        <v>0</v>
      </c>
      <c r="Z38" s="201">
        <f t="shared" si="5"/>
        <v>0</v>
      </c>
      <c r="AA38" s="201">
        <f t="shared" si="6"/>
        <v>0</v>
      </c>
      <c r="AB38" s="201">
        <f t="shared" si="7"/>
        <v>0</v>
      </c>
      <c r="AC38" s="201">
        <f t="shared" si="8"/>
        <v>0</v>
      </c>
      <c r="AD38" s="201">
        <f t="shared" si="9"/>
        <v>0</v>
      </c>
      <c r="AE38" s="202">
        <f t="shared" si="10"/>
        <v>0</v>
      </c>
    </row>
    <row r="39" spans="1:31" x14ac:dyDescent="0.2">
      <c r="A39" s="894"/>
      <c r="B39" s="269" t="s">
        <v>506</v>
      </c>
      <c r="C39" s="197" t="s">
        <v>331</v>
      </c>
      <c r="D39" s="198">
        <f>+'Insumo LOTE I - Custo'!D38</f>
        <v>3</v>
      </c>
      <c r="E39" s="199"/>
      <c r="F39" s="199"/>
      <c r="G39" s="199"/>
      <c r="H39" s="199"/>
      <c r="I39" s="199"/>
      <c r="J39" s="199"/>
      <c r="K39" s="199"/>
      <c r="L39" s="199"/>
      <c r="M39" s="199"/>
      <c r="N39" s="199"/>
      <c r="O39" s="199"/>
      <c r="P39" s="199"/>
      <c r="Q39" s="198">
        <f t="shared" si="11"/>
        <v>36</v>
      </c>
      <c r="R39" s="200">
        <f t="shared" si="12"/>
        <v>36</v>
      </c>
      <c r="S39" s="187">
        <f>+'Insumos Cotação'!O46</f>
        <v>0</v>
      </c>
      <c r="T39" s="201">
        <f t="shared" si="13"/>
        <v>0</v>
      </c>
      <c r="U39" s="201">
        <f t="shared" si="0"/>
        <v>0</v>
      </c>
      <c r="V39" s="201">
        <f t="shared" si="1"/>
        <v>0</v>
      </c>
      <c r="W39" s="201">
        <f t="shared" si="2"/>
        <v>0</v>
      </c>
      <c r="X39" s="201">
        <f t="shared" si="3"/>
        <v>0</v>
      </c>
      <c r="Y39" s="201">
        <f t="shared" si="4"/>
        <v>0</v>
      </c>
      <c r="Z39" s="201">
        <f t="shared" si="5"/>
        <v>0</v>
      </c>
      <c r="AA39" s="201">
        <f t="shared" si="6"/>
        <v>0</v>
      </c>
      <c r="AB39" s="201">
        <f t="shared" si="7"/>
        <v>0</v>
      </c>
      <c r="AC39" s="201">
        <f t="shared" si="8"/>
        <v>0</v>
      </c>
      <c r="AD39" s="201">
        <f t="shared" si="9"/>
        <v>0</v>
      </c>
      <c r="AE39" s="202">
        <f t="shared" si="10"/>
        <v>0</v>
      </c>
    </row>
    <row r="40" spans="1:31" ht="11.25" customHeight="1" x14ac:dyDescent="0.2">
      <c r="A40" s="894"/>
      <c r="B40" s="269" t="s">
        <v>505</v>
      </c>
      <c r="C40" s="197" t="s">
        <v>326</v>
      </c>
      <c r="D40" s="198">
        <f>+'Insumo LOTE I - Custo'!D39</f>
        <v>2</v>
      </c>
      <c r="E40" s="199"/>
      <c r="F40" s="199"/>
      <c r="G40" s="199"/>
      <c r="H40" s="199"/>
      <c r="I40" s="199"/>
      <c r="J40" s="199"/>
      <c r="K40" s="199"/>
      <c r="L40" s="199"/>
      <c r="M40" s="199"/>
      <c r="N40" s="199"/>
      <c r="O40" s="199"/>
      <c r="P40" s="199"/>
      <c r="Q40" s="198">
        <f t="shared" si="11"/>
        <v>24</v>
      </c>
      <c r="R40" s="200">
        <f t="shared" si="12"/>
        <v>24</v>
      </c>
      <c r="S40" s="187">
        <f>+'Insumos Cotação'!O47</f>
        <v>0</v>
      </c>
      <c r="T40" s="201">
        <f t="shared" si="13"/>
        <v>0</v>
      </c>
      <c r="U40" s="201">
        <f t="shared" si="0"/>
        <v>0</v>
      </c>
      <c r="V40" s="201">
        <f t="shared" si="1"/>
        <v>0</v>
      </c>
      <c r="W40" s="201">
        <f t="shared" si="2"/>
        <v>0</v>
      </c>
      <c r="X40" s="201">
        <f t="shared" si="3"/>
        <v>0</v>
      </c>
      <c r="Y40" s="201">
        <f t="shared" si="4"/>
        <v>0</v>
      </c>
      <c r="Z40" s="201">
        <f t="shared" si="5"/>
        <v>0</v>
      </c>
      <c r="AA40" s="201">
        <f t="shared" si="6"/>
        <v>0</v>
      </c>
      <c r="AB40" s="201">
        <f t="shared" si="7"/>
        <v>0</v>
      </c>
      <c r="AC40" s="201">
        <f t="shared" si="8"/>
        <v>0</v>
      </c>
      <c r="AD40" s="201">
        <f t="shared" si="9"/>
        <v>0</v>
      </c>
      <c r="AE40" s="202">
        <f t="shared" si="10"/>
        <v>0</v>
      </c>
    </row>
    <row r="41" spans="1:31" ht="11.25" customHeight="1" x14ac:dyDescent="0.2">
      <c r="A41" s="894"/>
      <c r="B41" s="269" t="s">
        <v>510</v>
      </c>
      <c r="C41" s="197" t="s">
        <v>331</v>
      </c>
      <c r="D41" s="198">
        <f>+'Insumo LOTE I - Custo'!D40</f>
        <v>1</v>
      </c>
      <c r="E41" s="199"/>
      <c r="F41" s="199"/>
      <c r="G41" s="199"/>
      <c r="H41" s="199"/>
      <c r="I41" s="199"/>
      <c r="J41" s="199"/>
      <c r="K41" s="199"/>
      <c r="L41" s="199"/>
      <c r="M41" s="199"/>
      <c r="N41" s="199"/>
      <c r="O41" s="199"/>
      <c r="P41" s="199"/>
      <c r="Q41" s="198">
        <f t="shared" si="11"/>
        <v>12</v>
      </c>
      <c r="R41" s="200">
        <f t="shared" si="12"/>
        <v>12</v>
      </c>
      <c r="S41" s="187">
        <f>+'Insumos Cotação'!O48</f>
        <v>0</v>
      </c>
      <c r="T41" s="201">
        <f t="shared" si="13"/>
        <v>0</v>
      </c>
      <c r="U41" s="201">
        <f t="shared" si="0"/>
        <v>0</v>
      </c>
      <c r="V41" s="201">
        <f t="shared" si="1"/>
        <v>0</v>
      </c>
      <c r="W41" s="201">
        <f t="shared" si="2"/>
        <v>0</v>
      </c>
      <c r="X41" s="201">
        <f t="shared" si="3"/>
        <v>0</v>
      </c>
      <c r="Y41" s="201">
        <f t="shared" si="4"/>
        <v>0</v>
      </c>
      <c r="Z41" s="201">
        <f t="shared" si="5"/>
        <v>0</v>
      </c>
      <c r="AA41" s="201">
        <f t="shared" si="6"/>
        <v>0</v>
      </c>
      <c r="AB41" s="201">
        <f t="shared" si="7"/>
        <v>0</v>
      </c>
      <c r="AC41" s="201">
        <f t="shared" si="8"/>
        <v>0</v>
      </c>
      <c r="AD41" s="201">
        <f t="shared" si="9"/>
        <v>0</v>
      </c>
      <c r="AE41" s="202">
        <f t="shared" si="10"/>
        <v>0</v>
      </c>
    </row>
    <row r="42" spans="1:31" ht="11.25" customHeight="1" x14ac:dyDescent="0.2">
      <c r="A42" s="894"/>
      <c r="B42" s="269" t="s">
        <v>511</v>
      </c>
      <c r="C42" s="197" t="s">
        <v>326</v>
      </c>
      <c r="D42" s="198">
        <f>+'Insumo LOTE I - Custo'!D41</f>
        <v>1</v>
      </c>
      <c r="E42" s="199"/>
      <c r="F42" s="199"/>
      <c r="G42" s="199"/>
      <c r="H42" s="199"/>
      <c r="I42" s="199"/>
      <c r="J42" s="199"/>
      <c r="K42" s="199"/>
      <c r="L42" s="199"/>
      <c r="M42" s="199"/>
      <c r="N42" s="199"/>
      <c r="O42" s="199"/>
      <c r="P42" s="199"/>
      <c r="Q42" s="198">
        <f t="shared" si="11"/>
        <v>12</v>
      </c>
      <c r="R42" s="200">
        <f t="shared" si="12"/>
        <v>12</v>
      </c>
      <c r="S42" s="187">
        <f>+'Insumos Cotação'!O49</f>
        <v>0</v>
      </c>
      <c r="T42" s="201">
        <f t="shared" si="13"/>
        <v>0</v>
      </c>
      <c r="U42" s="201">
        <f t="shared" si="0"/>
        <v>0</v>
      </c>
      <c r="V42" s="201">
        <f t="shared" si="1"/>
        <v>0</v>
      </c>
      <c r="W42" s="201">
        <f t="shared" si="2"/>
        <v>0</v>
      </c>
      <c r="X42" s="201">
        <f t="shared" si="3"/>
        <v>0</v>
      </c>
      <c r="Y42" s="201">
        <f t="shared" si="4"/>
        <v>0</v>
      </c>
      <c r="Z42" s="201">
        <f t="shared" si="5"/>
        <v>0</v>
      </c>
      <c r="AA42" s="201">
        <f t="shared" si="6"/>
        <v>0</v>
      </c>
      <c r="AB42" s="201">
        <f t="shared" si="7"/>
        <v>0</v>
      </c>
      <c r="AC42" s="201">
        <f t="shared" si="8"/>
        <v>0</v>
      </c>
      <c r="AD42" s="201">
        <f t="shared" si="9"/>
        <v>0</v>
      </c>
      <c r="AE42" s="202">
        <f t="shared" si="10"/>
        <v>0</v>
      </c>
    </row>
    <row r="43" spans="1:31" ht="11.25" customHeight="1" x14ac:dyDescent="0.2">
      <c r="A43" s="894"/>
      <c r="B43" s="269" t="s">
        <v>512</v>
      </c>
      <c r="C43" s="197" t="s">
        <v>331</v>
      </c>
      <c r="D43" s="198">
        <f>+'Insumo LOTE I - Custo'!D42</f>
        <v>2</v>
      </c>
      <c r="E43" s="199"/>
      <c r="F43" s="199"/>
      <c r="G43" s="199"/>
      <c r="H43" s="199"/>
      <c r="I43" s="199"/>
      <c r="J43" s="199"/>
      <c r="K43" s="199"/>
      <c r="L43" s="199"/>
      <c r="M43" s="199"/>
      <c r="N43" s="199"/>
      <c r="O43" s="199"/>
      <c r="P43" s="199"/>
      <c r="Q43" s="198">
        <f t="shared" si="11"/>
        <v>24</v>
      </c>
      <c r="R43" s="200">
        <f t="shared" si="12"/>
        <v>24</v>
      </c>
      <c r="S43" s="187">
        <f>+'Insumos Cotação'!O50</f>
        <v>0</v>
      </c>
      <c r="T43" s="201">
        <f t="shared" si="13"/>
        <v>0</v>
      </c>
      <c r="U43" s="201">
        <f t="shared" si="0"/>
        <v>0</v>
      </c>
      <c r="V43" s="201">
        <f t="shared" si="1"/>
        <v>0</v>
      </c>
      <c r="W43" s="201">
        <f t="shared" si="2"/>
        <v>0</v>
      </c>
      <c r="X43" s="201">
        <f t="shared" si="3"/>
        <v>0</v>
      </c>
      <c r="Y43" s="201">
        <f t="shared" si="4"/>
        <v>0</v>
      </c>
      <c r="Z43" s="201">
        <f t="shared" si="5"/>
        <v>0</v>
      </c>
      <c r="AA43" s="201">
        <f t="shared" si="6"/>
        <v>0</v>
      </c>
      <c r="AB43" s="201">
        <f t="shared" si="7"/>
        <v>0</v>
      </c>
      <c r="AC43" s="201">
        <f t="shared" si="8"/>
        <v>0</v>
      </c>
      <c r="AD43" s="201">
        <f t="shared" si="9"/>
        <v>0</v>
      </c>
      <c r="AE43" s="202">
        <f t="shared" si="10"/>
        <v>0</v>
      </c>
    </row>
    <row r="44" spans="1:31" ht="11.25" customHeight="1" x14ac:dyDescent="0.2">
      <c r="A44" s="894"/>
      <c r="B44" s="269" t="s">
        <v>513</v>
      </c>
      <c r="C44" s="197" t="s">
        <v>331</v>
      </c>
      <c r="D44" s="198">
        <f>+'Insumo LOTE I - Custo'!D43</f>
        <v>2</v>
      </c>
      <c r="E44" s="199"/>
      <c r="F44" s="199"/>
      <c r="G44" s="199"/>
      <c r="H44" s="199"/>
      <c r="I44" s="199"/>
      <c r="J44" s="199"/>
      <c r="K44" s="199"/>
      <c r="L44" s="199"/>
      <c r="M44" s="199"/>
      <c r="N44" s="199"/>
      <c r="O44" s="199"/>
      <c r="P44" s="199"/>
      <c r="Q44" s="198">
        <f t="shared" si="11"/>
        <v>24</v>
      </c>
      <c r="R44" s="200">
        <f t="shared" si="12"/>
        <v>24</v>
      </c>
      <c r="S44" s="187">
        <f>+'Insumos Cotação'!O51</f>
        <v>0</v>
      </c>
      <c r="T44" s="201">
        <f t="shared" si="13"/>
        <v>0</v>
      </c>
      <c r="U44" s="201">
        <f t="shared" si="0"/>
        <v>0</v>
      </c>
      <c r="V44" s="201">
        <f t="shared" si="1"/>
        <v>0</v>
      </c>
      <c r="W44" s="201">
        <f t="shared" si="2"/>
        <v>0</v>
      </c>
      <c r="X44" s="201">
        <f t="shared" si="3"/>
        <v>0</v>
      </c>
      <c r="Y44" s="201">
        <f t="shared" si="4"/>
        <v>0</v>
      </c>
      <c r="Z44" s="201">
        <f t="shared" si="5"/>
        <v>0</v>
      </c>
      <c r="AA44" s="201">
        <f t="shared" si="6"/>
        <v>0</v>
      </c>
      <c r="AB44" s="201">
        <f t="shared" si="7"/>
        <v>0</v>
      </c>
      <c r="AC44" s="201">
        <f t="shared" si="8"/>
        <v>0</v>
      </c>
      <c r="AD44" s="201">
        <f t="shared" si="9"/>
        <v>0</v>
      </c>
      <c r="AE44" s="202">
        <f t="shared" si="10"/>
        <v>0</v>
      </c>
    </row>
    <row r="45" spans="1:31" ht="11.25" customHeight="1" x14ac:dyDescent="0.2">
      <c r="A45" s="894"/>
      <c r="B45" s="269" t="s">
        <v>514</v>
      </c>
      <c r="C45" s="197" t="s">
        <v>331</v>
      </c>
      <c r="D45" s="198">
        <f>+'Insumo LOTE I - Custo'!D44</f>
        <v>2</v>
      </c>
      <c r="E45" s="199"/>
      <c r="F45" s="199"/>
      <c r="G45" s="199"/>
      <c r="H45" s="199"/>
      <c r="I45" s="199"/>
      <c r="J45" s="199"/>
      <c r="K45" s="199"/>
      <c r="L45" s="199"/>
      <c r="M45" s="199"/>
      <c r="N45" s="199"/>
      <c r="O45" s="199"/>
      <c r="P45" s="199"/>
      <c r="Q45" s="198">
        <f t="shared" si="11"/>
        <v>24</v>
      </c>
      <c r="R45" s="200">
        <f t="shared" si="12"/>
        <v>24</v>
      </c>
      <c r="S45" s="187">
        <f>+'Insumos Cotação'!O52</f>
        <v>0</v>
      </c>
      <c r="T45" s="201">
        <f t="shared" si="13"/>
        <v>0</v>
      </c>
      <c r="U45" s="201">
        <f t="shared" si="0"/>
        <v>0</v>
      </c>
      <c r="V45" s="201">
        <f t="shared" si="1"/>
        <v>0</v>
      </c>
      <c r="W45" s="201">
        <f t="shared" si="2"/>
        <v>0</v>
      </c>
      <c r="X45" s="201">
        <f t="shared" si="3"/>
        <v>0</v>
      </c>
      <c r="Y45" s="201">
        <f t="shared" si="4"/>
        <v>0</v>
      </c>
      <c r="Z45" s="201">
        <f t="shared" si="5"/>
        <v>0</v>
      </c>
      <c r="AA45" s="201">
        <f t="shared" si="6"/>
        <v>0</v>
      </c>
      <c r="AB45" s="201">
        <f t="shared" si="7"/>
        <v>0</v>
      </c>
      <c r="AC45" s="201">
        <f t="shared" si="8"/>
        <v>0</v>
      </c>
      <c r="AD45" s="201">
        <f t="shared" si="9"/>
        <v>0</v>
      </c>
      <c r="AE45" s="202">
        <f t="shared" si="10"/>
        <v>0</v>
      </c>
    </row>
    <row r="46" spans="1:31" ht="11.25" customHeight="1" x14ac:dyDescent="0.2">
      <c r="A46" s="894"/>
      <c r="B46" s="269" t="s">
        <v>515</v>
      </c>
      <c r="C46" s="197" t="s">
        <v>331</v>
      </c>
      <c r="D46" s="198">
        <f>+'Insumo LOTE I - Custo'!D45</f>
        <v>1</v>
      </c>
      <c r="E46" s="199"/>
      <c r="F46" s="199"/>
      <c r="G46" s="199"/>
      <c r="H46" s="199"/>
      <c r="I46" s="199"/>
      <c r="J46" s="199"/>
      <c r="K46" s="199"/>
      <c r="L46" s="199"/>
      <c r="M46" s="199"/>
      <c r="N46" s="199"/>
      <c r="O46" s="199"/>
      <c r="P46" s="199"/>
      <c r="Q46" s="198">
        <f t="shared" si="11"/>
        <v>12</v>
      </c>
      <c r="R46" s="200">
        <f t="shared" si="12"/>
        <v>12</v>
      </c>
      <c r="S46" s="187">
        <f>+'Insumos Cotação'!O53</f>
        <v>0</v>
      </c>
      <c r="T46" s="201">
        <f t="shared" si="13"/>
        <v>0</v>
      </c>
      <c r="U46" s="201">
        <f t="shared" si="0"/>
        <v>0</v>
      </c>
      <c r="V46" s="201">
        <f t="shared" si="1"/>
        <v>0</v>
      </c>
      <c r="W46" s="201">
        <f t="shared" si="2"/>
        <v>0</v>
      </c>
      <c r="X46" s="201">
        <f t="shared" si="3"/>
        <v>0</v>
      </c>
      <c r="Y46" s="201">
        <f t="shared" si="4"/>
        <v>0</v>
      </c>
      <c r="Z46" s="201">
        <f t="shared" si="5"/>
        <v>0</v>
      </c>
      <c r="AA46" s="201">
        <f t="shared" si="6"/>
        <v>0</v>
      </c>
      <c r="AB46" s="201">
        <f t="shared" si="7"/>
        <v>0</v>
      </c>
      <c r="AC46" s="201">
        <f t="shared" si="8"/>
        <v>0</v>
      </c>
      <c r="AD46" s="201">
        <f t="shared" si="9"/>
        <v>0</v>
      </c>
      <c r="AE46" s="202">
        <f t="shared" si="10"/>
        <v>0</v>
      </c>
    </row>
    <row r="47" spans="1:31" ht="11.25" customHeight="1" x14ac:dyDescent="0.2">
      <c r="A47" s="894"/>
      <c r="B47" s="269" t="s">
        <v>516</v>
      </c>
      <c r="C47" s="197" t="s">
        <v>331</v>
      </c>
      <c r="D47" s="198">
        <f>+'Insumo LOTE I - Custo'!D46</f>
        <v>1</v>
      </c>
      <c r="E47" s="199"/>
      <c r="F47" s="199"/>
      <c r="G47" s="199"/>
      <c r="H47" s="199"/>
      <c r="I47" s="199"/>
      <c r="J47" s="199"/>
      <c r="K47" s="199"/>
      <c r="L47" s="199"/>
      <c r="M47" s="199"/>
      <c r="N47" s="199"/>
      <c r="O47" s="199"/>
      <c r="P47" s="199"/>
      <c r="Q47" s="198">
        <f t="shared" si="11"/>
        <v>12</v>
      </c>
      <c r="R47" s="200">
        <f t="shared" si="12"/>
        <v>12</v>
      </c>
      <c r="S47" s="187">
        <f>+'Insumos Cotação'!O54</f>
        <v>0</v>
      </c>
      <c r="T47" s="201">
        <f t="shared" si="13"/>
        <v>0</v>
      </c>
      <c r="U47" s="201">
        <f t="shared" si="0"/>
        <v>0</v>
      </c>
      <c r="V47" s="201">
        <f t="shared" si="1"/>
        <v>0</v>
      </c>
      <c r="W47" s="201">
        <f t="shared" si="2"/>
        <v>0</v>
      </c>
      <c r="X47" s="201">
        <f t="shared" si="3"/>
        <v>0</v>
      </c>
      <c r="Y47" s="201">
        <f t="shared" si="4"/>
        <v>0</v>
      </c>
      <c r="Z47" s="201">
        <f t="shared" si="5"/>
        <v>0</v>
      </c>
      <c r="AA47" s="201">
        <f t="shared" si="6"/>
        <v>0</v>
      </c>
      <c r="AB47" s="201">
        <f t="shared" si="7"/>
        <v>0</v>
      </c>
      <c r="AC47" s="201">
        <f t="shared" si="8"/>
        <v>0</v>
      </c>
      <c r="AD47" s="201">
        <f t="shared" si="9"/>
        <v>0</v>
      </c>
      <c r="AE47" s="202">
        <f t="shared" si="10"/>
        <v>0</v>
      </c>
    </row>
    <row r="48" spans="1:31" x14ac:dyDescent="0.2">
      <c r="A48" s="894"/>
      <c r="B48" s="269" t="s">
        <v>517</v>
      </c>
      <c r="C48" s="197" t="s">
        <v>332</v>
      </c>
      <c r="D48" s="198">
        <f>+'Insumo LOTE I - Custo'!D47</f>
        <v>1</v>
      </c>
      <c r="E48" s="199"/>
      <c r="F48" s="199"/>
      <c r="G48" s="199"/>
      <c r="H48" s="199"/>
      <c r="I48" s="199"/>
      <c r="J48" s="199"/>
      <c r="K48" s="199"/>
      <c r="L48" s="199"/>
      <c r="M48" s="199"/>
      <c r="N48" s="199"/>
      <c r="O48" s="199"/>
      <c r="P48" s="199"/>
      <c r="Q48" s="198">
        <f t="shared" si="11"/>
        <v>12</v>
      </c>
      <c r="R48" s="200">
        <f t="shared" si="12"/>
        <v>12</v>
      </c>
      <c r="S48" s="187">
        <f>+'Insumos Cotação'!O55</f>
        <v>0</v>
      </c>
      <c r="T48" s="201">
        <f t="shared" si="13"/>
        <v>0</v>
      </c>
      <c r="U48" s="201">
        <f t="shared" si="0"/>
        <v>0</v>
      </c>
      <c r="V48" s="201">
        <f t="shared" si="1"/>
        <v>0</v>
      </c>
      <c r="W48" s="201">
        <f t="shared" si="2"/>
        <v>0</v>
      </c>
      <c r="X48" s="201">
        <f t="shared" si="3"/>
        <v>0</v>
      </c>
      <c r="Y48" s="201">
        <f t="shared" si="4"/>
        <v>0</v>
      </c>
      <c r="Z48" s="201">
        <f t="shared" si="5"/>
        <v>0</v>
      </c>
      <c r="AA48" s="201">
        <f t="shared" si="6"/>
        <v>0</v>
      </c>
      <c r="AB48" s="201">
        <f t="shared" si="7"/>
        <v>0</v>
      </c>
      <c r="AC48" s="201">
        <f t="shared" si="8"/>
        <v>0</v>
      </c>
      <c r="AD48" s="201">
        <f t="shared" si="9"/>
        <v>0</v>
      </c>
      <c r="AE48" s="202">
        <f t="shared" si="10"/>
        <v>0</v>
      </c>
    </row>
    <row r="49" spans="1:31" ht="12" thickBot="1" x14ac:dyDescent="0.25">
      <c r="A49" s="895"/>
      <c r="B49" s="270" t="s">
        <v>518</v>
      </c>
      <c r="C49" s="204" t="s">
        <v>330</v>
      </c>
      <c r="D49" s="205">
        <f>+'Insumo LOTE I - Custo'!D48</f>
        <v>1</v>
      </c>
      <c r="E49" s="206"/>
      <c r="F49" s="206"/>
      <c r="G49" s="206"/>
      <c r="H49" s="206"/>
      <c r="I49" s="206"/>
      <c r="J49" s="206"/>
      <c r="K49" s="206"/>
      <c r="L49" s="206"/>
      <c r="M49" s="206"/>
      <c r="N49" s="206"/>
      <c r="O49" s="206"/>
      <c r="P49" s="206"/>
      <c r="Q49" s="205">
        <f t="shared" si="11"/>
        <v>12</v>
      </c>
      <c r="R49" s="207">
        <f t="shared" si="12"/>
        <v>12</v>
      </c>
      <c r="S49" s="208">
        <f>+'Insumos Cotação'!O56</f>
        <v>0</v>
      </c>
      <c r="T49" s="209">
        <f t="shared" si="13"/>
        <v>0</v>
      </c>
      <c r="U49" s="209">
        <f t="shared" si="0"/>
        <v>0</v>
      </c>
      <c r="V49" s="209">
        <f t="shared" si="1"/>
        <v>0</v>
      </c>
      <c r="W49" s="209">
        <f t="shared" si="2"/>
        <v>0</v>
      </c>
      <c r="X49" s="209">
        <f t="shared" si="3"/>
        <v>0</v>
      </c>
      <c r="Y49" s="209">
        <f t="shared" si="4"/>
        <v>0</v>
      </c>
      <c r="Z49" s="209">
        <f t="shared" si="5"/>
        <v>0</v>
      </c>
      <c r="AA49" s="209">
        <f t="shared" si="6"/>
        <v>0</v>
      </c>
      <c r="AB49" s="209">
        <f t="shared" si="7"/>
        <v>0</v>
      </c>
      <c r="AC49" s="209">
        <f t="shared" si="8"/>
        <v>0</v>
      </c>
      <c r="AD49" s="209">
        <f t="shared" si="9"/>
        <v>0</v>
      </c>
      <c r="AE49" s="210">
        <f t="shared" si="10"/>
        <v>0</v>
      </c>
    </row>
    <row r="50" spans="1:31" x14ac:dyDescent="0.2">
      <c r="A50" s="880" t="s">
        <v>134</v>
      </c>
      <c r="B50" s="189" t="s">
        <v>519</v>
      </c>
      <c r="C50" s="190" t="s">
        <v>326</v>
      </c>
      <c r="D50" s="191">
        <f>+'Insumo LOTE I - Custo'!D49</f>
        <v>2</v>
      </c>
      <c r="E50" s="192"/>
      <c r="F50" s="191"/>
      <c r="G50" s="192"/>
      <c r="H50" s="191"/>
      <c r="I50" s="192"/>
      <c r="J50" s="191"/>
      <c r="K50" s="192"/>
      <c r="L50" s="191"/>
      <c r="M50" s="192"/>
      <c r="N50" s="191"/>
      <c r="O50" s="192"/>
      <c r="P50" s="191"/>
      <c r="Q50" s="191">
        <f>+D50*6</f>
        <v>12</v>
      </c>
      <c r="R50" s="193">
        <f t="shared" si="12"/>
        <v>12</v>
      </c>
      <c r="S50" s="188">
        <f>+'Insumos Cotação'!O58</f>
        <v>0</v>
      </c>
      <c r="T50" s="194">
        <f t="shared" ref="T50:T56" si="14">+$S50*$E50</f>
        <v>0</v>
      </c>
      <c r="U50" s="194">
        <f>+$S50*$E50+($F50*$S50)</f>
        <v>0</v>
      </c>
      <c r="V50" s="194">
        <f>+$S50*$F50+($G50*$S50)</f>
        <v>0</v>
      </c>
      <c r="W50" s="194">
        <f>+$S50*$G50+($H50*$S50)</f>
        <v>0</v>
      </c>
      <c r="X50" s="194">
        <f>+$S50*$H50+($I50*$S50)</f>
        <v>0</v>
      </c>
      <c r="Y50" s="194">
        <f>+$S50*$I50+($J50*$S50)</f>
        <v>0</v>
      </c>
      <c r="Z50" s="194">
        <f>+$S50*$J50+($K50*$S50)</f>
        <v>0</v>
      </c>
      <c r="AA50" s="194">
        <f>+$S50*$K50+($L50*$S50)</f>
        <v>0</v>
      </c>
      <c r="AB50" s="194">
        <f>+$S50*$L50+($M50*$S50)</f>
        <v>0</v>
      </c>
      <c r="AC50" s="194">
        <f>+$S50*$M50+($N50*$S50)</f>
        <v>0</v>
      </c>
      <c r="AD50" s="194">
        <f>+$S50*$N50+($O50*$S50)</f>
        <v>0</v>
      </c>
      <c r="AE50" s="195">
        <f>+$S50*$O50+($P50*($S50*2))</f>
        <v>0</v>
      </c>
    </row>
    <row r="51" spans="1:31" x14ac:dyDescent="0.2">
      <c r="A51" s="881"/>
      <c r="B51" s="196" t="s">
        <v>520</v>
      </c>
      <c r="C51" s="197" t="s">
        <v>326</v>
      </c>
      <c r="D51" s="198">
        <f>+'Insumo LOTE I - Custo'!D50</f>
        <v>2</v>
      </c>
      <c r="E51" s="199"/>
      <c r="F51" s="198"/>
      <c r="G51" s="199"/>
      <c r="H51" s="198"/>
      <c r="I51" s="199"/>
      <c r="J51" s="198"/>
      <c r="K51" s="199"/>
      <c r="L51" s="198"/>
      <c r="M51" s="199"/>
      <c r="N51" s="198"/>
      <c r="O51" s="199"/>
      <c r="P51" s="198"/>
      <c r="Q51" s="198">
        <f t="shared" ref="Q51:Q56" si="15">+D51*6</f>
        <v>12</v>
      </c>
      <c r="R51" s="200">
        <f t="shared" si="12"/>
        <v>12</v>
      </c>
      <c r="S51" s="187">
        <f>+'Insumos Cotação'!O59</f>
        <v>0</v>
      </c>
      <c r="T51" s="266">
        <f t="shared" si="14"/>
        <v>0</v>
      </c>
      <c r="U51" s="266">
        <f t="shared" ref="U51:U56" si="16">+$S51*$E51+($F51*$S51)</f>
        <v>0</v>
      </c>
      <c r="V51" s="266">
        <f t="shared" ref="V51:V56" si="17">+$S51*$F51+($G51*$S51)</f>
        <v>0</v>
      </c>
      <c r="W51" s="266">
        <f t="shared" ref="W51:W56" si="18">+$S51*$G51+($H51*$S51)</f>
        <v>0</v>
      </c>
      <c r="X51" s="266">
        <f t="shared" ref="X51:X56" si="19">+$S51*$H51+($I51*$S51)</f>
        <v>0</v>
      </c>
      <c r="Y51" s="266">
        <f t="shared" ref="Y51:Y56" si="20">+$S51*$I51+($J51*$S51)</f>
        <v>0</v>
      </c>
      <c r="Z51" s="266">
        <f t="shared" ref="Z51:Z56" si="21">+$S51*$J51+($K51*$S51)</f>
        <v>0</v>
      </c>
      <c r="AA51" s="266">
        <f t="shared" ref="AA51:AA56" si="22">+$S51*$K51+($L51*$S51)</f>
        <v>0</v>
      </c>
      <c r="AB51" s="266">
        <f t="shared" ref="AB51:AB56" si="23">+$S51*$L51+($M51*$S51)</f>
        <v>0</v>
      </c>
      <c r="AC51" s="266">
        <f t="shared" ref="AC51:AC56" si="24">+$S51*$M51+($N51*$S51)</f>
        <v>0</v>
      </c>
      <c r="AD51" s="266">
        <f t="shared" ref="AD51:AD56" si="25">+$S51*$N51+($O51*$S51)</f>
        <v>0</v>
      </c>
      <c r="AE51" s="267">
        <f t="shared" ref="AE51:AE56" si="26">+$S51*$O51+($P51*($S51*2))</f>
        <v>0</v>
      </c>
    </row>
    <row r="52" spans="1:31" x14ac:dyDescent="0.2">
      <c r="A52" s="881"/>
      <c r="B52" s="196" t="s">
        <v>32</v>
      </c>
      <c r="C52" s="197" t="s">
        <v>326</v>
      </c>
      <c r="D52" s="198">
        <f>+'Insumo LOTE I - Custo'!D51</f>
        <v>3</v>
      </c>
      <c r="E52" s="199"/>
      <c r="F52" s="198"/>
      <c r="G52" s="199"/>
      <c r="H52" s="198"/>
      <c r="I52" s="199"/>
      <c r="J52" s="198"/>
      <c r="K52" s="199"/>
      <c r="L52" s="198"/>
      <c r="M52" s="199"/>
      <c r="N52" s="198"/>
      <c r="O52" s="199"/>
      <c r="P52" s="198"/>
      <c r="Q52" s="198">
        <f t="shared" si="15"/>
        <v>18</v>
      </c>
      <c r="R52" s="200">
        <f t="shared" si="12"/>
        <v>18</v>
      </c>
      <c r="S52" s="187">
        <f>+'Insumos Cotação'!O60</f>
        <v>0</v>
      </c>
      <c r="T52" s="266">
        <f t="shared" si="14"/>
        <v>0</v>
      </c>
      <c r="U52" s="266">
        <f t="shared" si="16"/>
        <v>0</v>
      </c>
      <c r="V52" s="266">
        <f t="shared" si="17"/>
        <v>0</v>
      </c>
      <c r="W52" s="266">
        <f t="shared" si="18"/>
        <v>0</v>
      </c>
      <c r="X52" s="266">
        <f t="shared" si="19"/>
        <v>0</v>
      </c>
      <c r="Y52" s="266">
        <f t="shared" si="20"/>
        <v>0</v>
      </c>
      <c r="Z52" s="266">
        <f t="shared" si="21"/>
        <v>0</v>
      </c>
      <c r="AA52" s="266">
        <f t="shared" si="22"/>
        <v>0</v>
      </c>
      <c r="AB52" s="266">
        <f t="shared" si="23"/>
        <v>0</v>
      </c>
      <c r="AC52" s="266">
        <f t="shared" si="24"/>
        <v>0</v>
      </c>
      <c r="AD52" s="266">
        <f t="shared" si="25"/>
        <v>0</v>
      </c>
      <c r="AE52" s="267">
        <f t="shared" si="26"/>
        <v>0</v>
      </c>
    </row>
    <row r="53" spans="1:31" x14ac:dyDescent="0.2">
      <c r="A53" s="881"/>
      <c r="B53" s="203" t="s">
        <v>521</v>
      </c>
      <c r="C53" s="197" t="s">
        <v>326</v>
      </c>
      <c r="D53" s="198">
        <f>+'Insumo LOTE I - Custo'!D52</f>
        <v>3</v>
      </c>
      <c r="E53" s="199"/>
      <c r="F53" s="198"/>
      <c r="G53" s="199"/>
      <c r="H53" s="198"/>
      <c r="I53" s="199"/>
      <c r="J53" s="198"/>
      <c r="K53" s="199"/>
      <c r="L53" s="198"/>
      <c r="M53" s="199"/>
      <c r="N53" s="198"/>
      <c r="O53" s="199"/>
      <c r="P53" s="198"/>
      <c r="Q53" s="198">
        <f t="shared" si="15"/>
        <v>18</v>
      </c>
      <c r="R53" s="200">
        <f t="shared" si="12"/>
        <v>18</v>
      </c>
      <c r="S53" s="187">
        <f>+'Insumos Cotação'!O61</f>
        <v>0</v>
      </c>
      <c r="T53" s="266">
        <f t="shared" si="14"/>
        <v>0</v>
      </c>
      <c r="U53" s="266">
        <f t="shared" si="16"/>
        <v>0</v>
      </c>
      <c r="V53" s="266">
        <f t="shared" si="17"/>
        <v>0</v>
      </c>
      <c r="W53" s="266">
        <f t="shared" si="18"/>
        <v>0</v>
      </c>
      <c r="X53" s="266">
        <f t="shared" si="19"/>
        <v>0</v>
      </c>
      <c r="Y53" s="266">
        <f t="shared" si="20"/>
        <v>0</v>
      </c>
      <c r="Z53" s="266">
        <f t="shared" si="21"/>
        <v>0</v>
      </c>
      <c r="AA53" s="266">
        <f t="shared" si="22"/>
        <v>0</v>
      </c>
      <c r="AB53" s="266">
        <f t="shared" si="23"/>
        <v>0</v>
      </c>
      <c r="AC53" s="266">
        <f t="shared" si="24"/>
        <v>0</v>
      </c>
      <c r="AD53" s="266">
        <f t="shared" si="25"/>
        <v>0</v>
      </c>
      <c r="AE53" s="267">
        <f t="shared" si="26"/>
        <v>0</v>
      </c>
    </row>
    <row r="54" spans="1:31" x14ac:dyDescent="0.2">
      <c r="A54" s="881"/>
      <c r="B54" s="203" t="s">
        <v>33</v>
      </c>
      <c r="C54" s="197" t="s">
        <v>326</v>
      </c>
      <c r="D54" s="198">
        <f>+'Insumo LOTE I - Custo'!D53</f>
        <v>3</v>
      </c>
      <c r="E54" s="199"/>
      <c r="F54" s="198"/>
      <c r="G54" s="199"/>
      <c r="H54" s="198"/>
      <c r="I54" s="199"/>
      <c r="J54" s="198"/>
      <c r="K54" s="199"/>
      <c r="L54" s="198"/>
      <c r="M54" s="199"/>
      <c r="N54" s="198"/>
      <c r="O54" s="199"/>
      <c r="P54" s="198"/>
      <c r="Q54" s="198">
        <f t="shared" si="15"/>
        <v>18</v>
      </c>
      <c r="R54" s="200">
        <f t="shared" si="12"/>
        <v>18</v>
      </c>
      <c r="S54" s="187">
        <f>+'Insumos Cotação'!O62</f>
        <v>0</v>
      </c>
      <c r="T54" s="266">
        <f t="shared" si="14"/>
        <v>0</v>
      </c>
      <c r="U54" s="266">
        <f t="shared" si="16"/>
        <v>0</v>
      </c>
      <c r="V54" s="266">
        <f t="shared" si="17"/>
        <v>0</v>
      </c>
      <c r="W54" s="266">
        <f t="shared" si="18"/>
        <v>0</v>
      </c>
      <c r="X54" s="266">
        <f t="shared" si="19"/>
        <v>0</v>
      </c>
      <c r="Y54" s="266">
        <f t="shared" si="20"/>
        <v>0</v>
      </c>
      <c r="Z54" s="266">
        <f t="shared" si="21"/>
        <v>0</v>
      </c>
      <c r="AA54" s="266">
        <f t="shared" si="22"/>
        <v>0</v>
      </c>
      <c r="AB54" s="266">
        <f t="shared" si="23"/>
        <v>0</v>
      </c>
      <c r="AC54" s="266">
        <f t="shared" si="24"/>
        <v>0</v>
      </c>
      <c r="AD54" s="266">
        <f t="shared" si="25"/>
        <v>0</v>
      </c>
      <c r="AE54" s="267">
        <f t="shared" si="26"/>
        <v>0</v>
      </c>
    </row>
    <row r="55" spans="1:31" x14ac:dyDescent="0.2">
      <c r="A55" s="881"/>
      <c r="B55" s="203" t="s">
        <v>34</v>
      </c>
      <c r="C55" s="197" t="s">
        <v>326</v>
      </c>
      <c r="D55" s="198">
        <f>+'Insumo LOTE I - Custo'!D54</f>
        <v>3</v>
      </c>
      <c r="E55" s="199"/>
      <c r="F55" s="198"/>
      <c r="G55" s="199"/>
      <c r="H55" s="198"/>
      <c r="I55" s="199"/>
      <c r="J55" s="198"/>
      <c r="K55" s="199"/>
      <c r="L55" s="198"/>
      <c r="M55" s="199"/>
      <c r="N55" s="198"/>
      <c r="O55" s="199"/>
      <c r="P55" s="198"/>
      <c r="Q55" s="198">
        <f t="shared" si="15"/>
        <v>18</v>
      </c>
      <c r="R55" s="200">
        <f t="shared" si="12"/>
        <v>18</v>
      </c>
      <c r="S55" s="187">
        <f>+'Insumos Cotação'!O63</f>
        <v>0</v>
      </c>
      <c r="T55" s="266">
        <f t="shared" si="14"/>
        <v>0</v>
      </c>
      <c r="U55" s="266">
        <f t="shared" si="16"/>
        <v>0</v>
      </c>
      <c r="V55" s="266">
        <f t="shared" si="17"/>
        <v>0</v>
      </c>
      <c r="W55" s="266">
        <f t="shared" si="18"/>
        <v>0</v>
      </c>
      <c r="X55" s="266">
        <f t="shared" si="19"/>
        <v>0</v>
      </c>
      <c r="Y55" s="266">
        <f t="shared" si="20"/>
        <v>0</v>
      </c>
      <c r="Z55" s="266">
        <f t="shared" si="21"/>
        <v>0</v>
      </c>
      <c r="AA55" s="266">
        <f t="shared" si="22"/>
        <v>0</v>
      </c>
      <c r="AB55" s="266">
        <f t="shared" si="23"/>
        <v>0</v>
      </c>
      <c r="AC55" s="266">
        <f t="shared" si="24"/>
        <v>0</v>
      </c>
      <c r="AD55" s="266">
        <f t="shared" si="25"/>
        <v>0</v>
      </c>
      <c r="AE55" s="267">
        <f t="shared" si="26"/>
        <v>0</v>
      </c>
    </row>
    <row r="56" spans="1:31" ht="12" thickBot="1" x14ac:dyDescent="0.25">
      <c r="A56" s="882"/>
      <c r="B56" s="211" t="s">
        <v>522</v>
      </c>
      <c r="C56" s="204" t="s">
        <v>326</v>
      </c>
      <c r="D56" s="205">
        <f>+'Insumo LOTE I - Custo'!D55</f>
        <v>1</v>
      </c>
      <c r="E56" s="206"/>
      <c r="F56" s="205"/>
      <c r="G56" s="206"/>
      <c r="H56" s="205"/>
      <c r="I56" s="206"/>
      <c r="J56" s="205"/>
      <c r="K56" s="206"/>
      <c r="L56" s="205"/>
      <c r="M56" s="206"/>
      <c r="N56" s="205"/>
      <c r="O56" s="206"/>
      <c r="P56" s="205"/>
      <c r="Q56" s="205">
        <f t="shared" si="15"/>
        <v>6</v>
      </c>
      <c r="R56" s="207">
        <f t="shared" si="12"/>
        <v>6</v>
      </c>
      <c r="S56" s="208">
        <f>+'Insumos Cotação'!O64</f>
        <v>0</v>
      </c>
      <c r="T56" s="632">
        <f t="shared" si="14"/>
        <v>0</v>
      </c>
      <c r="U56" s="632">
        <f t="shared" si="16"/>
        <v>0</v>
      </c>
      <c r="V56" s="632">
        <f t="shared" si="17"/>
        <v>0</v>
      </c>
      <c r="W56" s="632">
        <f t="shared" si="18"/>
        <v>0</v>
      </c>
      <c r="X56" s="632">
        <f t="shared" si="19"/>
        <v>0</v>
      </c>
      <c r="Y56" s="632">
        <f t="shared" si="20"/>
        <v>0</v>
      </c>
      <c r="Z56" s="632">
        <f t="shared" si="21"/>
        <v>0</v>
      </c>
      <c r="AA56" s="632">
        <f t="shared" si="22"/>
        <v>0</v>
      </c>
      <c r="AB56" s="632">
        <f t="shared" si="23"/>
        <v>0</v>
      </c>
      <c r="AC56" s="632">
        <f t="shared" si="24"/>
        <v>0</v>
      </c>
      <c r="AD56" s="632">
        <f t="shared" si="25"/>
        <v>0</v>
      </c>
      <c r="AE56" s="633">
        <f t="shared" si="26"/>
        <v>0</v>
      </c>
    </row>
    <row r="57" spans="1:31" x14ac:dyDescent="0.2">
      <c r="A57" s="880" t="s">
        <v>135</v>
      </c>
      <c r="B57" s="189" t="s">
        <v>523</v>
      </c>
      <c r="C57" s="190" t="s">
        <v>326</v>
      </c>
      <c r="D57" s="191">
        <f>+'Insumo LOTE I - Custo'!D56</f>
        <v>3</v>
      </c>
      <c r="E57" s="192"/>
      <c r="F57" s="191"/>
      <c r="G57" s="191"/>
      <c r="H57" s="192"/>
      <c r="I57" s="191"/>
      <c r="J57" s="191"/>
      <c r="K57" s="192"/>
      <c r="L57" s="191"/>
      <c r="M57" s="191"/>
      <c r="N57" s="192"/>
      <c r="O57" s="191"/>
      <c r="P57" s="191"/>
      <c r="Q57" s="191">
        <f>+D57*4</f>
        <v>12</v>
      </c>
      <c r="R57" s="193">
        <f t="shared" si="12"/>
        <v>12</v>
      </c>
      <c r="S57" s="188">
        <f>+'Insumos Cotação'!O66</f>
        <v>0</v>
      </c>
      <c r="T57" s="194">
        <f>+(E57*$S57)</f>
        <v>0</v>
      </c>
      <c r="U57" s="194">
        <f>+(E57*$S57)+(F57*$S57)</f>
        <v>0</v>
      </c>
      <c r="V57" s="194">
        <f t="shared" ref="V57:AD63" si="27">(E57*$S57)+(F57*$S57)+(G57*$S57)</f>
        <v>0</v>
      </c>
      <c r="W57" s="194">
        <f t="shared" si="27"/>
        <v>0</v>
      </c>
      <c r="X57" s="194">
        <f t="shared" si="27"/>
        <v>0</v>
      </c>
      <c r="Y57" s="194">
        <f t="shared" si="27"/>
        <v>0</v>
      </c>
      <c r="Z57" s="194">
        <f t="shared" si="27"/>
        <v>0</v>
      </c>
      <c r="AA57" s="194">
        <f t="shared" si="27"/>
        <v>0</v>
      </c>
      <c r="AB57" s="194">
        <f t="shared" si="27"/>
        <v>0</v>
      </c>
      <c r="AC57" s="194">
        <f t="shared" si="27"/>
        <v>0</v>
      </c>
      <c r="AD57" s="194">
        <f t="shared" si="27"/>
        <v>0</v>
      </c>
      <c r="AE57" s="195">
        <f>(N57*$S57)+(O57*($S57*2))+(P57*($S57*3))</f>
        <v>0</v>
      </c>
    </row>
    <row r="58" spans="1:31" x14ac:dyDescent="0.2">
      <c r="A58" s="881"/>
      <c r="B58" s="196" t="s">
        <v>524</v>
      </c>
      <c r="C58" s="197" t="s">
        <v>326</v>
      </c>
      <c r="D58" s="198">
        <f>+'Insumo LOTE I - Custo'!D57</f>
        <v>3</v>
      </c>
      <c r="E58" s="199"/>
      <c r="F58" s="198"/>
      <c r="G58" s="198"/>
      <c r="H58" s="199"/>
      <c r="I58" s="198"/>
      <c r="J58" s="198"/>
      <c r="K58" s="199"/>
      <c r="L58" s="198"/>
      <c r="M58" s="198"/>
      <c r="N58" s="199"/>
      <c r="O58" s="198"/>
      <c r="P58" s="198"/>
      <c r="Q58" s="198">
        <f t="shared" ref="Q58:Q63" si="28">+D58*4</f>
        <v>12</v>
      </c>
      <c r="R58" s="200">
        <f t="shared" si="12"/>
        <v>12</v>
      </c>
      <c r="S58" s="187">
        <f>+'Insumos Cotação'!O67</f>
        <v>0</v>
      </c>
      <c r="T58" s="201">
        <f t="shared" ref="T58:T63" si="29">+(E58*$S58)</f>
        <v>0</v>
      </c>
      <c r="U58" s="201">
        <f t="shared" ref="U58:U63" si="30">+(E58*$S58)+(F58*$S58)</f>
        <v>0</v>
      </c>
      <c r="V58" s="201">
        <f t="shared" si="27"/>
        <v>0</v>
      </c>
      <c r="W58" s="201">
        <f t="shared" si="27"/>
        <v>0</v>
      </c>
      <c r="X58" s="201">
        <f t="shared" si="27"/>
        <v>0</v>
      </c>
      <c r="Y58" s="201">
        <f t="shared" si="27"/>
        <v>0</v>
      </c>
      <c r="Z58" s="201">
        <f t="shared" si="27"/>
        <v>0</v>
      </c>
      <c r="AA58" s="201">
        <f t="shared" si="27"/>
        <v>0</v>
      </c>
      <c r="AB58" s="201">
        <f t="shared" si="27"/>
        <v>0</v>
      </c>
      <c r="AC58" s="201">
        <f t="shared" si="27"/>
        <v>0</v>
      </c>
      <c r="AD58" s="201">
        <f t="shared" si="27"/>
        <v>0</v>
      </c>
      <c r="AE58" s="202">
        <f t="shared" ref="AE58:AE63" si="31">(N58*$S58)+(O58*($S58*2))+(P58*($S58*3))</f>
        <v>0</v>
      </c>
    </row>
    <row r="59" spans="1:31" x14ac:dyDescent="0.2">
      <c r="A59" s="881"/>
      <c r="B59" s="196" t="s">
        <v>525</v>
      </c>
      <c r="C59" s="197" t="s">
        <v>326</v>
      </c>
      <c r="D59" s="198">
        <f>+'Insumo LOTE I - Custo'!D58</f>
        <v>2</v>
      </c>
      <c r="E59" s="199"/>
      <c r="F59" s="198"/>
      <c r="G59" s="198"/>
      <c r="H59" s="199"/>
      <c r="I59" s="198"/>
      <c r="J59" s="198"/>
      <c r="K59" s="199"/>
      <c r="L59" s="198"/>
      <c r="M59" s="198"/>
      <c r="N59" s="199"/>
      <c r="O59" s="198"/>
      <c r="P59" s="198"/>
      <c r="Q59" s="198">
        <f t="shared" si="28"/>
        <v>8</v>
      </c>
      <c r="R59" s="200">
        <f t="shared" si="12"/>
        <v>8</v>
      </c>
      <c r="S59" s="187">
        <f>+'Insumos Cotação'!O68</f>
        <v>0</v>
      </c>
      <c r="T59" s="201">
        <f t="shared" si="29"/>
        <v>0</v>
      </c>
      <c r="U59" s="201">
        <f t="shared" si="30"/>
        <v>0</v>
      </c>
      <c r="V59" s="201">
        <f t="shared" si="27"/>
        <v>0</v>
      </c>
      <c r="W59" s="201">
        <f t="shared" si="27"/>
        <v>0</v>
      </c>
      <c r="X59" s="201">
        <f t="shared" si="27"/>
        <v>0</v>
      </c>
      <c r="Y59" s="201">
        <f t="shared" si="27"/>
        <v>0</v>
      </c>
      <c r="Z59" s="201">
        <f t="shared" si="27"/>
        <v>0</v>
      </c>
      <c r="AA59" s="201">
        <f t="shared" si="27"/>
        <v>0</v>
      </c>
      <c r="AB59" s="201">
        <f t="shared" si="27"/>
        <v>0</v>
      </c>
      <c r="AC59" s="201">
        <f t="shared" si="27"/>
        <v>0</v>
      </c>
      <c r="AD59" s="201">
        <f t="shared" si="27"/>
        <v>0</v>
      </c>
      <c r="AE59" s="202">
        <f t="shared" si="31"/>
        <v>0</v>
      </c>
    </row>
    <row r="60" spans="1:31" x14ac:dyDescent="0.2">
      <c r="A60" s="881"/>
      <c r="B60" s="196" t="s">
        <v>526</v>
      </c>
      <c r="C60" s="197" t="s">
        <v>326</v>
      </c>
      <c r="D60" s="198">
        <f>+'Insumo LOTE I - Custo'!D59</f>
        <v>3</v>
      </c>
      <c r="E60" s="199"/>
      <c r="F60" s="198"/>
      <c r="G60" s="198"/>
      <c r="H60" s="199"/>
      <c r="I60" s="198"/>
      <c r="J60" s="198"/>
      <c r="K60" s="199"/>
      <c r="L60" s="198"/>
      <c r="M60" s="198"/>
      <c r="N60" s="199"/>
      <c r="O60" s="198"/>
      <c r="P60" s="198"/>
      <c r="Q60" s="198">
        <f t="shared" si="28"/>
        <v>12</v>
      </c>
      <c r="R60" s="200">
        <f t="shared" si="12"/>
        <v>12</v>
      </c>
      <c r="S60" s="187">
        <f>+'Insumos Cotação'!O69</f>
        <v>0</v>
      </c>
      <c r="T60" s="201">
        <f t="shared" si="29"/>
        <v>0</v>
      </c>
      <c r="U60" s="201">
        <f t="shared" si="30"/>
        <v>0</v>
      </c>
      <c r="V60" s="201">
        <f t="shared" si="27"/>
        <v>0</v>
      </c>
      <c r="W60" s="201">
        <f t="shared" si="27"/>
        <v>0</v>
      </c>
      <c r="X60" s="201">
        <f t="shared" si="27"/>
        <v>0</v>
      </c>
      <c r="Y60" s="201">
        <f t="shared" si="27"/>
        <v>0</v>
      </c>
      <c r="Z60" s="201">
        <f t="shared" si="27"/>
        <v>0</v>
      </c>
      <c r="AA60" s="201">
        <f t="shared" si="27"/>
        <v>0</v>
      </c>
      <c r="AB60" s="201">
        <f t="shared" si="27"/>
        <v>0</v>
      </c>
      <c r="AC60" s="201">
        <f t="shared" si="27"/>
        <v>0</v>
      </c>
      <c r="AD60" s="201">
        <f t="shared" si="27"/>
        <v>0</v>
      </c>
      <c r="AE60" s="202">
        <f t="shared" si="31"/>
        <v>0</v>
      </c>
    </row>
    <row r="61" spans="1:31" x14ac:dyDescent="0.2">
      <c r="A61" s="881"/>
      <c r="B61" s="203" t="s">
        <v>35</v>
      </c>
      <c r="C61" s="197" t="s">
        <v>326</v>
      </c>
      <c r="D61" s="198">
        <f>+'Insumo LOTE I - Custo'!D60</f>
        <v>4</v>
      </c>
      <c r="E61" s="199"/>
      <c r="F61" s="198"/>
      <c r="G61" s="198"/>
      <c r="H61" s="199"/>
      <c r="I61" s="198"/>
      <c r="J61" s="198"/>
      <c r="K61" s="199"/>
      <c r="L61" s="198"/>
      <c r="M61" s="198"/>
      <c r="N61" s="199"/>
      <c r="O61" s="198"/>
      <c r="P61" s="198"/>
      <c r="Q61" s="198">
        <f t="shared" si="28"/>
        <v>16</v>
      </c>
      <c r="R61" s="200">
        <f t="shared" si="12"/>
        <v>16</v>
      </c>
      <c r="S61" s="187">
        <f>+'Insumos Cotação'!O70</f>
        <v>0</v>
      </c>
      <c r="T61" s="201">
        <f t="shared" si="29"/>
        <v>0</v>
      </c>
      <c r="U61" s="201">
        <f t="shared" si="30"/>
        <v>0</v>
      </c>
      <c r="V61" s="201">
        <f t="shared" si="27"/>
        <v>0</v>
      </c>
      <c r="W61" s="201">
        <f t="shared" si="27"/>
        <v>0</v>
      </c>
      <c r="X61" s="201">
        <f t="shared" si="27"/>
        <v>0</v>
      </c>
      <c r="Y61" s="201">
        <f t="shared" si="27"/>
        <v>0</v>
      </c>
      <c r="Z61" s="201">
        <f t="shared" si="27"/>
        <v>0</v>
      </c>
      <c r="AA61" s="201">
        <f t="shared" si="27"/>
        <v>0</v>
      </c>
      <c r="AB61" s="201">
        <f t="shared" si="27"/>
        <v>0</v>
      </c>
      <c r="AC61" s="201">
        <f t="shared" si="27"/>
        <v>0</v>
      </c>
      <c r="AD61" s="201">
        <f t="shared" si="27"/>
        <v>0</v>
      </c>
      <c r="AE61" s="202">
        <f t="shared" si="31"/>
        <v>0</v>
      </c>
    </row>
    <row r="62" spans="1:31" x14ac:dyDescent="0.2">
      <c r="A62" s="881"/>
      <c r="B62" s="203" t="s">
        <v>528</v>
      </c>
      <c r="C62" s="197" t="s">
        <v>326</v>
      </c>
      <c r="D62" s="198">
        <f>+'Insumo LOTE I - Custo'!D61</f>
        <v>2</v>
      </c>
      <c r="E62" s="199"/>
      <c r="F62" s="198"/>
      <c r="G62" s="198"/>
      <c r="H62" s="199"/>
      <c r="I62" s="198"/>
      <c r="J62" s="198"/>
      <c r="K62" s="199"/>
      <c r="L62" s="198"/>
      <c r="M62" s="198"/>
      <c r="N62" s="199"/>
      <c r="O62" s="198"/>
      <c r="P62" s="198"/>
      <c r="Q62" s="198">
        <f t="shared" si="28"/>
        <v>8</v>
      </c>
      <c r="R62" s="200">
        <f t="shared" si="12"/>
        <v>8</v>
      </c>
      <c r="S62" s="187">
        <f>+'Insumos Cotação'!O71</f>
        <v>0</v>
      </c>
      <c r="T62" s="201">
        <f t="shared" si="29"/>
        <v>0</v>
      </c>
      <c r="U62" s="201">
        <f t="shared" si="30"/>
        <v>0</v>
      </c>
      <c r="V62" s="201">
        <f t="shared" si="27"/>
        <v>0</v>
      </c>
      <c r="W62" s="201">
        <f t="shared" si="27"/>
        <v>0</v>
      </c>
      <c r="X62" s="201">
        <f t="shared" si="27"/>
        <v>0</v>
      </c>
      <c r="Y62" s="201">
        <f t="shared" si="27"/>
        <v>0</v>
      </c>
      <c r="Z62" s="201">
        <f t="shared" si="27"/>
        <v>0</v>
      </c>
      <c r="AA62" s="201">
        <f t="shared" si="27"/>
        <v>0</v>
      </c>
      <c r="AB62" s="201">
        <f t="shared" si="27"/>
        <v>0</v>
      </c>
      <c r="AC62" s="201">
        <f t="shared" si="27"/>
        <v>0</v>
      </c>
      <c r="AD62" s="201">
        <f t="shared" si="27"/>
        <v>0</v>
      </c>
      <c r="AE62" s="202">
        <f t="shared" si="31"/>
        <v>0</v>
      </c>
    </row>
    <row r="63" spans="1:31" ht="12" thickBot="1" x14ac:dyDescent="0.25">
      <c r="A63" s="882"/>
      <c r="B63" s="211" t="s">
        <v>531</v>
      </c>
      <c r="C63" s="204" t="s">
        <v>326</v>
      </c>
      <c r="D63" s="205">
        <f>+'Insumo LOTE I - Custo'!D62</f>
        <v>1</v>
      </c>
      <c r="E63" s="206"/>
      <c r="F63" s="205"/>
      <c r="G63" s="205"/>
      <c r="H63" s="206"/>
      <c r="I63" s="205"/>
      <c r="J63" s="205"/>
      <c r="K63" s="206"/>
      <c r="L63" s="205"/>
      <c r="M63" s="205"/>
      <c r="N63" s="206"/>
      <c r="O63" s="205"/>
      <c r="P63" s="205"/>
      <c r="Q63" s="205">
        <f t="shared" si="28"/>
        <v>4</v>
      </c>
      <c r="R63" s="207">
        <f t="shared" si="12"/>
        <v>4</v>
      </c>
      <c r="S63" s="208">
        <f>+'Insumos Cotação'!O72</f>
        <v>0</v>
      </c>
      <c r="T63" s="209">
        <f t="shared" si="29"/>
        <v>0</v>
      </c>
      <c r="U63" s="209">
        <f t="shared" si="30"/>
        <v>0</v>
      </c>
      <c r="V63" s="209">
        <f t="shared" si="27"/>
        <v>0</v>
      </c>
      <c r="W63" s="209">
        <f t="shared" si="27"/>
        <v>0</v>
      </c>
      <c r="X63" s="209">
        <f t="shared" si="27"/>
        <v>0</v>
      </c>
      <c r="Y63" s="209">
        <f t="shared" si="27"/>
        <v>0</v>
      </c>
      <c r="Z63" s="209">
        <f t="shared" si="27"/>
        <v>0</v>
      </c>
      <c r="AA63" s="209">
        <f t="shared" si="27"/>
        <v>0</v>
      </c>
      <c r="AB63" s="209">
        <f t="shared" si="27"/>
        <v>0</v>
      </c>
      <c r="AC63" s="209">
        <f t="shared" si="27"/>
        <v>0</v>
      </c>
      <c r="AD63" s="209">
        <f t="shared" si="27"/>
        <v>0</v>
      </c>
      <c r="AE63" s="210">
        <f t="shared" si="31"/>
        <v>0</v>
      </c>
    </row>
    <row r="64" spans="1:31" x14ac:dyDescent="0.2">
      <c r="A64" s="880" t="s">
        <v>136</v>
      </c>
      <c r="B64" s="189" t="s">
        <v>336</v>
      </c>
      <c r="C64" s="190" t="s">
        <v>326</v>
      </c>
      <c r="D64" s="191">
        <f>+'Insumo LOTE I - Custo'!D63</f>
        <v>2</v>
      </c>
      <c r="E64" s="192"/>
      <c r="F64" s="191"/>
      <c r="G64" s="191"/>
      <c r="H64" s="191"/>
      <c r="I64" s="191"/>
      <c r="J64" s="191"/>
      <c r="K64" s="192"/>
      <c r="L64" s="191"/>
      <c r="M64" s="191"/>
      <c r="N64" s="191"/>
      <c r="O64" s="191"/>
      <c r="P64" s="191"/>
      <c r="Q64" s="191">
        <f>+D64*2</f>
        <v>4</v>
      </c>
      <c r="R64" s="193">
        <f t="shared" si="12"/>
        <v>4</v>
      </c>
      <c r="S64" s="188">
        <f>+'Insumos Cotação'!O74</f>
        <v>0</v>
      </c>
      <c r="T64" s="194">
        <f t="shared" ref="T64:T85" si="32">+E64*$S64</f>
        <v>0</v>
      </c>
      <c r="U64" s="194">
        <f t="shared" ref="U64:U85" si="33">+E64*$S64+F64*$S64</f>
        <v>0</v>
      </c>
      <c r="V64" s="194">
        <f t="shared" ref="V64:V85" si="34">+E64*$S64+F64*$S64+G64*$S64</f>
        <v>0</v>
      </c>
      <c r="W64" s="194">
        <f t="shared" ref="W64:W85" si="35">++E64*$S64+F64*$S64+G64*$S64+H64*$S64</f>
        <v>0</v>
      </c>
      <c r="X64" s="194">
        <f t="shared" ref="X64:X85" si="36">+E64*$S64+F64*$S64+G64*$S64+H64*$S64+I64*$S64</f>
        <v>0</v>
      </c>
      <c r="Y64" s="194">
        <f t="shared" ref="Y64:AE70" si="37">+E64*$S64+F64*$S64+G64*$S64+H64*$S64+I64*$S64+J64*$S64</f>
        <v>0</v>
      </c>
      <c r="Z64" s="194">
        <f t="shared" si="37"/>
        <v>0</v>
      </c>
      <c r="AA64" s="194">
        <f t="shared" si="37"/>
        <v>0</v>
      </c>
      <c r="AB64" s="194">
        <f t="shared" si="37"/>
        <v>0</v>
      </c>
      <c r="AC64" s="194">
        <f t="shared" si="37"/>
        <v>0</v>
      </c>
      <c r="AD64" s="194">
        <f t="shared" si="37"/>
        <v>0</v>
      </c>
      <c r="AE64" s="195">
        <f t="shared" si="37"/>
        <v>0</v>
      </c>
    </row>
    <row r="65" spans="1:31" x14ac:dyDescent="0.2">
      <c r="A65" s="881"/>
      <c r="B65" s="196" t="s">
        <v>36</v>
      </c>
      <c r="C65" s="197" t="s">
        <v>326</v>
      </c>
      <c r="D65" s="198">
        <f>+'Insumo LOTE I - Custo'!D64</f>
        <v>1</v>
      </c>
      <c r="E65" s="199"/>
      <c r="F65" s="198"/>
      <c r="G65" s="198"/>
      <c r="H65" s="198"/>
      <c r="I65" s="198"/>
      <c r="J65" s="198"/>
      <c r="K65" s="199"/>
      <c r="L65" s="198"/>
      <c r="M65" s="198"/>
      <c r="N65" s="198"/>
      <c r="O65" s="198"/>
      <c r="P65" s="198"/>
      <c r="Q65" s="198">
        <f t="shared" ref="Q65:Q70" si="38">+D65*2</f>
        <v>2</v>
      </c>
      <c r="R65" s="200">
        <f t="shared" si="12"/>
        <v>2</v>
      </c>
      <c r="S65" s="187">
        <f>+'Insumos Cotação'!O75</f>
        <v>0</v>
      </c>
      <c r="T65" s="266">
        <f t="shared" si="32"/>
        <v>0</v>
      </c>
      <c r="U65" s="266">
        <f t="shared" si="33"/>
        <v>0</v>
      </c>
      <c r="V65" s="266">
        <f t="shared" si="34"/>
        <v>0</v>
      </c>
      <c r="W65" s="266">
        <f t="shared" si="35"/>
        <v>0</v>
      </c>
      <c r="X65" s="266">
        <f t="shared" si="36"/>
        <v>0</v>
      </c>
      <c r="Y65" s="266">
        <f t="shared" si="37"/>
        <v>0</v>
      </c>
      <c r="Z65" s="266">
        <f t="shared" si="37"/>
        <v>0</v>
      </c>
      <c r="AA65" s="266">
        <f t="shared" si="37"/>
        <v>0</v>
      </c>
      <c r="AB65" s="266">
        <f t="shared" si="37"/>
        <v>0</v>
      </c>
      <c r="AC65" s="266">
        <f t="shared" si="37"/>
        <v>0</v>
      </c>
      <c r="AD65" s="266">
        <f t="shared" si="37"/>
        <v>0</v>
      </c>
      <c r="AE65" s="267">
        <f t="shared" si="37"/>
        <v>0</v>
      </c>
    </row>
    <row r="66" spans="1:31" x14ac:dyDescent="0.2">
      <c r="A66" s="881"/>
      <c r="B66" s="196" t="s">
        <v>37</v>
      </c>
      <c r="C66" s="197" t="s">
        <v>326</v>
      </c>
      <c r="D66" s="198">
        <f>+'Insumo LOTE I - Custo'!D65</f>
        <v>1</v>
      </c>
      <c r="E66" s="199"/>
      <c r="F66" s="198"/>
      <c r="G66" s="198"/>
      <c r="H66" s="198"/>
      <c r="I66" s="198"/>
      <c r="J66" s="198"/>
      <c r="K66" s="199"/>
      <c r="L66" s="198"/>
      <c r="M66" s="198"/>
      <c r="N66" s="198"/>
      <c r="O66" s="198"/>
      <c r="P66" s="198"/>
      <c r="Q66" s="198">
        <f t="shared" si="38"/>
        <v>2</v>
      </c>
      <c r="R66" s="200">
        <f t="shared" si="12"/>
        <v>2</v>
      </c>
      <c r="S66" s="187">
        <f>+'Insumos Cotação'!O76</f>
        <v>0</v>
      </c>
      <c r="T66" s="266">
        <f t="shared" si="32"/>
        <v>0</v>
      </c>
      <c r="U66" s="266">
        <f t="shared" si="33"/>
        <v>0</v>
      </c>
      <c r="V66" s="266">
        <f t="shared" si="34"/>
        <v>0</v>
      </c>
      <c r="W66" s="266">
        <f t="shared" si="35"/>
        <v>0</v>
      </c>
      <c r="X66" s="266">
        <f t="shared" si="36"/>
        <v>0</v>
      </c>
      <c r="Y66" s="266">
        <f t="shared" si="37"/>
        <v>0</v>
      </c>
      <c r="Z66" s="266">
        <f t="shared" si="37"/>
        <v>0</v>
      </c>
      <c r="AA66" s="266">
        <f t="shared" si="37"/>
        <v>0</v>
      </c>
      <c r="AB66" s="266">
        <f t="shared" si="37"/>
        <v>0</v>
      </c>
      <c r="AC66" s="266">
        <f t="shared" si="37"/>
        <v>0</v>
      </c>
      <c r="AD66" s="266">
        <f t="shared" si="37"/>
        <v>0</v>
      </c>
      <c r="AE66" s="267">
        <f t="shared" si="37"/>
        <v>0</v>
      </c>
    </row>
    <row r="67" spans="1:31" x14ac:dyDescent="0.2">
      <c r="A67" s="881"/>
      <c r="B67" s="196" t="s">
        <v>38</v>
      </c>
      <c r="C67" s="197" t="s">
        <v>326</v>
      </c>
      <c r="D67" s="198">
        <f>+'Insumo LOTE I - Custo'!D66</f>
        <v>2</v>
      </c>
      <c r="E67" s="199"/>
      <c r="F67" s="198"/>
      <c r="G67" s="198"/>
      <c r="H67" s="198"/>
      <c r="I67" s="198"/>
      <c r="J67" s="198"/>
      <c r="K67" s="199"/>
      <c r="L67" s="198"/>
      <c r="M67" s="198"/>
      <c r="N67" s="198"/>
      <c r="O67" s="198"/>
      <c r="P67" s="198"/>
      <c r="Q67" s="198">
        <f t="shared" si="38"/>
        <v>4</v>
      </c>
      <c r="R67" s="200">
        <f t="shared" si="12"/>
        <v>4</v>
      </c>
      <c r="S67" s="187">
        <f>+'Insumos Cotação'!O77</f>
        <v>0</v>
      </c>
      <c r="T67" s="266">
        <f t="shared" si="32"/>
        <v>0</v>
      </c>
      <c r="U67" s="266">
        <f t="shared" si="33"/>
        <v>0</v>
      </c>
      <c r="V67" s="266">
        <f t="shared" si="34"/>
        <v>0</v>
      </c>
      <c r="W67" s="266">
        <f t="shared" si="35"/>
        <v>0</v>
      </c>
      <c r="X67" s="266">
        <f t="shared" si="36"/>
        <v>0</v>
      </c>
      <c r="Y67" s="266">
        <f t="shared" si="37"/>
        <v>0</v>
      </c>
      <c r="Z67" s="266">
        <f t="shared" si="37"/>
        <v>0</v>
      </c>
      <c r="AA67" s="266">
        <f t="shared" si="37"/>
        <v>0</v>
      </c>
      <c r="AB67" s="266">
        <f t="shared" si="37"/>
        <v>0</v>
      </c>
      <c r="AC67" s="266">
        <f t="shared" si="37"/>
        <v>0</v>
      </c>
      <c r="AD67" s="266">
        <f t="shared" si="37"/>
        <v>0</v>
      </c>
      <c r="AE67" s="267">
        <f t="shared" si="37"/>
        <v>0</v>
      </c>
    </row>
    <row r="68" spans="1:31" x14ac:dyDescent="0.2">
      <c r="A68" s="883"/>
      <c r="B68" s="481" t="s">
        <v>616</v>
      </c>
      <c r="C68" s="478" t="s">
        <v>326</v>
      </c>
      <c r="D68" s="198">
        <f>+'Insumo LOTE I - Custo'!D67</f>
        <v>0</v>
      </c>
      <c r="E68" s="480"/>
      <c r="F68" s="479"/>
      <c r="G68" s="479"/>
      <c r="H68" s="479"/>
      <c r="I68" s="479"/>
      <c r="J68" s="479"/>
      <c r="K68" s="480"/>
      <c r="L68" s="479"/>
      <c r="M68" s="479"/>
      <c r="N68" s="479"/>
      <c r="O68" s="479"/>
      <c r="P68" s="479"/>
      <c r="Q68" s="198">
        <f t="shared" si="38"/>
        <v>0</v>
      </c>
      <c r="R68" s="200">
        <f t="shared" si="12"/>
        <v>0</v>
      </c>
      <c r="S68" s="187">
        <f>+'Insumos Cotação'!O78</f>
        <v>0</v>
      </c>
      <c r="T68" s="266">
        <f>+E68*$S68</f>
        <v>0</v>
      </c>
      <c r="U68" s="266">
        <f>+E68*$S68+F68*$S68</f>
        <v>0</v>
      </c>
      <c r="V68" s="266">
        <f>+E68*$S68+F68*$S68+G68*$S68</f>
        <v>0</v>
      </c>
      <c r="W68" s="266">
        <f>++E68*$S68+F68*$S68+G68*$S68+H68*$S68</f>
        <v>0</v>
      </c>
      <c r="X68" s="266">
        <f>+E68*$S68+F68*$S68+G68*$S68+H68*$S68+I68*$S68</f>
        <v>0</v>
      </c>
      <c r="Y68" s="266">
        <f t="shared" ref="Y68:AE69" si="39">+E68*$S68+F68*$S68+G68*$S68+H68*$S68+I68*$S68+J68*$S68</f>
        <v>0</v>
      </c>
      <c r="Z68" s="266">
        <f t="shared" si="39"/>
        <v>0</v>
      </c>
      <c r="AA68" s="266">
        <f t="shared" si="39"/>
        <v>0</v>
      </c>
      <c r="AB68" s="266">
        <f t="shared" si="39"/>
        <v>0</v>
      </c>
      <c r="AC68" s="266">
        <f t="shared" si="39"/>
        <v>0</v>
      </c>
      <c r="AD68" s="266">
        <f t="shared" si="39"/>
        <v>0</v>
      </c>
      <c r="AE68" s="267">
        <f t="shared" si="39"/>
        <v>0</v>
      </c>
    </row>
    <row r="69" spans="1:31" x14ac:dyDescent="0.2">
      <c r="A69" s="883"/>
      <c r="B69" s="481" t="s">
        <v>617</v>
      </c>
      <c r="C69" s="478" t="s">
        <v>326</v>
      </c>
      <c r="D69" s="198">
        <f>+'Insumo LOTE I - Custo'!D68</f>
        <v>0</v>
      </c>
      <c r="E69" s="480"/>
      <c r="F69" s="479"/>
      <c r="G69" s="479"/>
      <c r="H69" s="479"/>
      <c r="I69" s="479"/>
      <c r="J69" s="479"/>
      <c r="K69" s="480"/>
      <c r="L69" s="479"/>
      <c r="M69" s="479"/>
      <c r="N69" s="479"/>
      <c r="O69" s="479"/>
      <c r="P69" s="479"/>
      <c r="Q69" s="198">
        <f t="shared" si="38"/>
        <v>0</v>
      </c>
      <c r="R69" s="200">
        <f t="shared" si="12"/>
        <v>0</v>
      </c>
      <c r="S69" s="187">
        <f>+'Insumos Cotação'!O79</f>
        <v>0</v>
      </c>
      <c r="T69" s="266">
        <f>+E69*$S69</f>
        <v>0</v>
      </c>
      <c r="U69" s="266">
        <f>+E69*$S69+F69*$S69</f>
        <v>0</v>
      </c>
      <c r="V69" s="266">
        <f>+E69*$S69+F69*$S69+G69*$S69</f>
        <v>0</v>
      </c>
      <c r="W69" s="266">
        <f>++E69*$S69+F69*$S69+G69*$S69+H69*$S69</f>
        <v>0</v>
      </c>
      <c r="X69" s="266">
        <f>+E69*$S69+F69*$S69+G69*$S69+H69*$S69+I69*$S69</f>
        <v>0</v>
      </c>
      <c r="Y69" s="266">
        <f t="shared" si="39"/>
        <v>0</v>
      </c>
      <c r="Z69" s="266">
        <f t="shared" si="39"/>
        <v>0</v>
      </c>
      <c r="AA69" s="266">
        <f t="shared" si="39"/>
        <v>0</v>
      </c>
      <c r="AB69" s="266">
        <f t="shared" si="39"/>
        <v>0</v>
      </c>
      <c r="AC69" s="266">
        <f t="shared" si="39"/>
        <v>0</v>
      </c>
      <c r="AD69" s="266">
        <f t="shared" si="39"/>
        <v>0</v>
      </c>
      <c r="AE69" s="267">
        <f t="shared" si="39"/>
        <v>0</v>
      </c>
    </row>
    <row r="70" spans="1:31" ht="12" thickBot="1" x14ac:dyDescent="0.25">
      <c r="A70" s="882"/>
      <c r="B70" s="211" t="s">
        <v>39</v>
      </c>
      <c r="C70" s="204" t="s">
        <v>326</v>
      </c>
      <c r="D70" s="205">
        <f>+'Insumo LOTE I - Custo'!D69</f>
        <v>1</v>
      </c>
      <c r="E70" s="206"/>
      <c r="F70" s="205"/>
      <c r="G70" s="205"/>
      <c r="H70" s="205"/>
      <c r="I70" s="205"/>
      <c r="J70" s="205"/>
      <c r="K70" s="206"/>
      <c r="L70" s="205"/>
      <c r="M70" s="205"/>
      <c r="N70" s="205"/>
      <c r="O70" s="205"/>
      <c r="P70" s="205"/>
      <c r="Q70" s="205">
        <f t="shared" si="38"/>
        <v>2</v>
      </c>
      <c r="R70" s="207">
        <f t="shared" si="12"/>
        <v>2</v>
      </c>
      <c r="S70" s="208">
        <f>+'Insumos Cotação'!O80</f>
        <v>0</v>
      </c>
      <c r="T70" s="632">
        <f t="shared" si="32"/>
        <v>0</v>
      </c>
      <c r="U70" s="632">
        <f t="shared" si="33"/>
        <v>0</v>
      </c>
      <c r="V70" s="632">
        <f t="shared" si="34"/>
        <v>0</v>
      </c>
      <c r="W70" s="632">
        <f t="shared" si="35"/>
        <v>0</v>
      </c>
      <c r="X70" s="632">
        <f t="shared" si="36"/>
        <v>0</v>
      </c>
      <c r="Y70" s="632">
        <f t="shared" si="37"/>
        <v>0</v>
      </c>
      <c r="Z70" s="632">
        <f t="shared" si="37"/>
        <v>0</v>
      </c>
      <c r="AA70" s="632">
        <f t="shared" si="37"/>
        <v>0</v>
      </c>
      <c r="AB70" s="632">
        <f t="shared" si="37"/>
        <v>0</v>
      </c>
      <c r="AC70" s="632">
        <f t="shared" si="37"/>
        <v>0</v>
      </c>
      <c r="AD70" s="632">
        <f t="shared" si="37"/>
        <v>0</v>
      </c>
      <c r="AE70" s="633">
        <f t="shared" si="37"/>
        <v>0</v>
      </c>
    </row>
    <row r="71" spans="1:31" x14ac:dyDescent="0.2">
      <c r="A71" s="880" t="s">
        <v>357</v>
      </c>
      <c r="B71" s="268" t="s">
        <v>40</v>
      </c>
      <c r="C71" s="190" t="s">
        <v>326</v>
      </c>
      <c r="D71" s="191">
        <f>+'Insumo LOTE I - Custo'!D70</f>
        <v>1</v>
      </c>
      <c r="E71" s="192"/>
      <c r="F71" s="191"/>
      <c r="G71" s="191"/>
      <c r="H71" s="191"/>
      <c r="I71" s="191"/>
      <c r="J71" s="191"/>
      <c r="K71" s="191"/>
      <c r="L71" s="191"/>
      <c r="M71" s="191"/>
      <c r="N71" s="191"/>
      <c r="O71" s="191"/>
      <c r="P71" s="191"/>
      <c r="Q71" s="191">
        <f>+D71</f>
        <v>1</v>
      </c>
      <c r="R71" s="193">
        <f t="shared" ref="R71:R85" si="40">+Q71-SUM(E71:P71)</f>
        <v>1</v>
      </c>
      <c r="S71" s="482">
        <f>+'Insumos Cotação'!S82</f>
        <v>0</v>
      </c>
      <c r="T71" s="194">
        <f t="shared" si="32"/>
        <v>0</v>
      </c>
      <c r="U71" s="194">
        <f t="shared" si="33"/>
        <v>0</v>
      </c>
      <c r="V71" s="194">
        <f t="shared" si="34"/>
        <v>0</v>
      </c>
      <c r="W71" s="194">
        <f t="shared" si="35"/>
        <v>0</v>
      </c>
      <c r="X71" s="194">
        <f t="shared" si="36"/>
        <v>0</v>
      </c>
      <c r="Y71" s="194">
        <f>+E71*$S71+F71*$S71+G71*$S71+H71*$S71+I71*$S71+J71*$S71</f>
        <v>0</v>
      </c>
      <c r="Z71" s="194">
        <f>+E71*$S71+F71*$S71+G71*$S71+H71*$S71+I71*$S71+J71*$S71+K71*$S71</f>
        <v>0</v>
      </c>
      <c r="AA71" s="194">
        <f>++E71*$S71+F71*$S71+G71*$S71+H71*$S71+I71*$S71+J71*$S71+K71*$S71+L71*$S71</f>
        <v>0</v>
      </c>
      <c r="AB71" s="194">
        <f>+E71*$S71+F71*$S71+G71*$S71+H71*$S71+I71*$S71+J71*$S71+K71*$S71+L71*$S71+M71*$S71</f>
        <v>0</v>
      </c>
      <c r="AC71" s="194">
        <f>+E71*$S71+F71*$S71+G71*$S71+H71*$S71+I71*$S71+J71*$S71+K71*$S71+L71*$S71+M71*$S71+N71*$S71</f>
        <v>0</v>
      </c>
      <c r="AD71" s="194">
        <f>+E71*$S71+F71*$S71+G71*$S71+H71*$S71+I71*$S71+J71*$S71+K71*$S71+L71*$S71+M71*$S71+N71*$S71+O71*$S71</f>
        <v>0</v>
      </c>
      <c r="AE71" s="195">
        <f>+E71*$S71+F71*$S71+G71*$S71+H71*$S71+I71*$S71+J71*$S71+K71*$S71+L71*$S71+M71*$S71+N71*$S71+O71*$S71+P71*$S71</f>
        <v>0</v>
      </c>
    </row>
    <row r="72" spans="1:31" x14ac:dyDescent="0.2">
      <c r="A72" s="881"/>
      <c r="B72" s="269" t="s">
        <v>532</v>
      </c>
      <c r="C72" s="197" t="s">
        <v>326</v>
      </c>
      <c r="D72" s="198">
        <f>+'Insumo LOTE I - Custo'!D71</f>
        <v>2</v>
      </c>
      <c r="E72" s="199"/>
      <c r="F72" s="198"/>
      <c r="G72" s="198"/>
      <c r="H72" s="198"/>
      <c r="I72" s="198"/>
      <c r="J72" s="198"/>
      <c r="K72" s="198"/>
      <c r="L72" s="198"/>
      <c r="M72" s="198"/>
      <c r="N72" s="198"/>
      <c r="O72" s="198"/>
      <c r="P72" s="198"/>
      <c r="Q72" s="198">
        <f t="shared" ref="Q72:Q85" si="41">+D72</f>
        <v>2</v>
      </c>
      <c r="R72" s="200">
        <f t="shared" si="40"/>
        <v>2</v>
      </c>
      <c r="S72" s="187">
        <f>+'Insumos Cotação'!S83</f>
        <v>0</v>
      </c>
      <c r="T72" s="201">
        <f t="shared" si="32"/>
        <v>0</v>
      </c>
      <c r="U72" s="201">
        <f t="shared" si="33"/>
        <v>0</v>
      </c>
      <c r="V72" s="201">
        <f t="shared" si="34"/>
        <v>0</v>
      </c>
      <c r="W72" s="201">
        <f t="shared" si="35"/>
        <v>0</v>
      </c>
      <c r="X72" s="201">
        <f t="shared" si="36"/>
        <v>0</v>
      </c>
      <c r="Y72" s="201">
        <f t="shared" ref="Y72:Y85" si="42">+E72*$S72+F72*$S72+G72*$S72+H72*$S72+I72*$S72+J72*$S72</f>
        <v>0</v>
      </c>
      <c r="Z72" s="201">
        <f t="shared" ref="Z72:Z85" si="43">+E72*$S72+F72*$S72+G72*$S72+H72*$S72+I72*$S72+J72*$S72+K72*$S72</f>
        <v>0</v>
      </c>
      <c r="AA72" s="201">
        <f t="shared" ref="AA72:AA85" si="44">++E72*$S72+F72*$S72+G72*$S72+H72*$S72+I72*$S72+J72*$S72+K72*$S72+L72*$S72</f>
        <v>0</v>
      </c>
      <c r="AB72" s="201">
        <f t="shared" ref="AB72:AB85" si="45">+E72*$S72+F72*$S72+G72*$S72+H72*$S72+I72*$S72+J72*$S72+K72*$S72+L72*$S72+M72*$S72</f>
        <v>0</v>
      </c>
      <c r="AC72" s="201">
        <f t="shared" ref="AC72:AC85" si="46">+E72*$S72+F72*$S72+G72*$S72+H72*$S72+I72*$S72+J72*$S72+K72*$S72+L72*$S72+M72*$S72+N72*$S72</f>
        <v>0</v>
      </c>
      <c r="AD72" s="201">
        <f t="shared" ref="AD72:AD85" si="47">+E72*$S72+F72*$S72+G72*$S72+H72*$S72+I72*$S72+J72*$S72+K72*$S72+L72*$S72+M72*$S72+N72*$S72+O72*$S72</f>
        <v>0</v>
      </c>
      <c r="AE72" s="202">
        <f t="shared" ref="AE72:AE85" si="48">+E72*$S72+F72*$S72+G72*$S72+H72*$S72+I72*$S72+J72*$S72+K72*$S72+L72*$S72+M72*$S72+N72*$S72+O72*$S72+P72*$S72</f>
        <v>0</v>
      </c>
    </row>
    <row r="73" spans="1:31" x14ac:dyDescent="0.2">
      <c r="A73" s="881"/>
      <c r="B73" s="269" t="s">
        <v>533</v>
      </c>
      <c r="C73" s="197" t="s">
        <v>326</v>
      </c>
      <c r="D73" s="198">
        <f>+'Insumo LOTE I - Custo'!D72</f>
        <v>1</v>
      </c>
      <c r="E73" s="199"/>
      <c r="F73" s="198"/>
      <c r="G73" s="198"/>
      <c r="H73" s="198"/>
      <c r="I73" s="198"/>
      <c r="J73" s="198"/>
      <c r="K73" s="198"/>
      <c r="L73" s="198"/>
      <c r="M73" s="198"/>
      <c r="N73" s="198"/>
      <c r="O73" s="198"/>
      <c r="P73" s="198"/>
      <c r="Q73" s="198">
        <f t="shared" si="41"/>
        <v>1</v>
      </c>
      <c r="R73" s="200">
        <f t="shared" si="40"/>
        <v>1</v>
      </c>
      <c r="S73" s="187">
        <f>+'Insumos Cotação'!S84</f>
        <v>0</v>
      </c>
      <c r="T73" s="201">
        <f t="shared" si="32"/>
        <v>0</v>
      </c>
      <c r="U73" s="201">
        <f t="shared" si="33"/>
        <v>0</v>
      </c>
      <c r="V73" s="201">
        <f t="shared" si="34"/>
        <v>0</v>
      </c>
      <c r="W73" s="201">
        <f t="shared" si="35"/>
        <v>0</v>
      </c>
      <c r="X73" s="201">
        <f t="shared" si="36"/>
        <v>0</v>
      </c>
      <c r="Y73" s="201">
        <f t="shared" si="42"/>
        <v>0</v>
      </c>
      <c r="Z73" s="201">
        <f t="shared" si="43"/>
        <v>0</v>
      </c>
      <c r="AA73" s="201">
        <f t="shared" si="44"/>
        <v>0</v>
      </c>
      <c r="AB73" s="201">
        <f t="shared" si="45"/>
        <v>0</v>
      </c>
      <c r="AC73" s="201">
        <f t="shared" si="46"/>
        <v>0</v>
      </c>
      <c r="AD73" s="201">
        <f t="shared" si="47"/>
        <v>0</v>
      </c>
      <c r="AE73" s="202">
        <f t="shared" si="48"/>
        <v>0</v>
      </c>
    </row>
    <row r="74" spans="1:31" x14ac:dyDescent="0.2">
      <c r="A74" s="881"/>
      <c r="B74" s="269" t="s">
        <v>342</v>
      </c>
      <c r="C74" s="197" t="s">
        <v>326</v>
      </c>
      <c r="D74" s="198">
        <f>+'Insumo LOTE I - Custo'!D73</f>
        <v>5</v>
      </c>
      <c r="E74" s="199"/>
      <c r="F74" s="198"/>
      <c r="G74" s="198"/>
      <c r="H74" s="198"/>
      <c r="I74" s="198"/>
      <c r="J74" s="198"/>
      <c r="K74" s="198"/>
      <c r="L74" s="198"/>
      <c r="M74" s="198"/>
      <c r="N74" s="198"/>
      <c r="O74" s="198"/>
      <c r="P74" s="198"/>
      <c r="Q74" s="198">
        <f t="shared" si="41"/>
        <v>5</v>
      </c>
      <c r="R74" s="200">
        <f t="shared" si="40"/>
        <v>5</v>
      </c>
      <c r="S74" s="187">
        <f>+'Insumos Cotação'!S85</f>
        <v>0</v>
      </c>
      <c r="T74" s="201">
        <f t="shared" si="32"/>
        <v>0</v>
      </c>
      <c r="U74" s="201">
        <f t="shared" si="33"/>
        <v>0</v>
      </c>
      <c r="V74" s="201">
        <f t="shared" si="34"/>
        <v>0</v>
      </c>
      <c r="W74" s="201">
        <f t="shared" si="35"/>
        <v>0</v>
      </c>
      <c r="X74" s="201">
        <f t="shared" si="36"/>
        <v>0</v>
      </c>
      <c r="Y74" s="201">
        <f t="shared" si="42"/>
        <v>0</v>
      </c>
      <c r="Z74" s="201">
        <f t="shared" si="43"/>
        <v>0</v>
      </c>
      <c r="AA74" s="201">
        <f t="shared" si="44"/>
        <v>0</v>
      </c>
      <c r="AB74" s="201">
        <f t="shared" si="45"/>
        <v>0</v>
      </c>
      <c r="AC74" s="201">
        <f t="shared" si="46"/>
        <v>0</v>
      </c>
      <c r="AD74" s="201">
        <f t="shared" si="47"/>
        <v>0</v>
      </c>
      <c r="AE74" s="202">
        <f t="shared" si="48"/>
        <v>0</v>
      </c>
    </row>
    <row r="75" spans="1:31" x14ac:dyDescent="0.2">
      <c r="A75" s="881"/>
      <c r="B75" s="269" t="s">
        <v>41</v>
      </c>
      <c r="C75" s="197" t="s">
        <v>326</v>
      </c>
      <c r="D75" s="198">
        <f>+'Insumo LOTE I - Custo'!D74</f>
        <v>2</v>
      </c>
      <c r="E75" s="199"/>
      <c r="F75" s="198"/>
      <c r="G75" s="198"/>
      <c r="H75" s="198"/>
      <c r="I75" s="198"/>
      <c r="J75" s="198"/>
      <c r="K75" s="198"/>
      <c r="L75" s="198"/>
      <c r="M75" s="198"/>
      <c r="N75" s="198"/>
      <c r="O75" s="198"/>
      <c r="P75" s="198"/>
      <c r="Q75" s="198">
        <f t="shared" si="41"/>
        <v>2</v>
      </c>
      <c r="R75" s="200">
        <f t="shared" si="40"/>
        <v>2</v>
      </c>
      <c r="S75" s="187">
        <f>+'Insumos Cotação'!S86</f>
        <v>0</v>
      </c>
      <c r="T75" s="201">
        <f t="shared" si="32"/>
        <v>0</v>
      </c>
      <c r="U75" s="201">
        <f t="shared" si="33"/>
        <v>0</v>
      </c>
      <c r="V75" s="201">
        <f t="shared" si="34"/>
        <v>0</v>
      </c>
      <c r="W75" s="201">
        <f t="shared" si="35"/>
        <v>0</v>
      </c>
      <c r="X75" s="201">
        <f t="shared" si="36"/>
        <v>0</v>
      </c>
      <c r="Y75" s="201">
        <f t="shared" si="42"/>
        <v>0</v>
      </c>
      <c r="Z75" s="201">
        <f t="shared" si="43"/>
        <v>0</v>
      </c>
      <c r="AA75" s="201">
        <f t="shared" si="44"/>
        <v>0</v>
      </c>
      <c r="AB75" s="201">
        <f t="shared" si="45"/>
        <v>0</v>
      </c>
      <c r="AC75" s="201">
        <f t="shared" si="46"/>
        <v>0</v>
      </c>
      <c r="AD75" s="201">
        <f t="shared" si="47"/>
        <v>0</v>
      </c>
      <c r="AE75" s="202">
        <f t="shared" si="48"/>
        <v>0</v>
      </c>
    </row>
    <row r="76" spans="1:31" x14ac:dyDescent="0.2">
      <c r="A76" s="881"/>
      <c r="B76" s="269" t="s">
        <v>343</v>
      </c>
      <c r="C76" s="197" t="s">
        <v>326</v>
      </c>
      <c r="D76" s="198">
        <f>+'Insumo LOTE I - Custo'!D75</f>
        <v>1</v>
      </c>
      <c r="E76" s="199"/>
      <c r="F76" s="198"/>
      <c r="G76" s="198"/>
      <c r="H76" s="198"/>
      <c r="I76" s="198"/>
      <c r="J76" s="198"/>
      <c r="K76" s="198"/>
      <c r="L76" s="198"/>
      <c r="M76" s="198"/>
      <c r="N76" s="198"/>
      <c r="O76" s="198"/>
      <c r="P76" s="198"/>
      <c r="Q76" s="198">
        <f t="shared" si="41"/>
        <v>1</v>
      </c>
      <c r="R76" s="200">
        <f t="shared" si="40"/>
        <v>1</v>
      </c>
      <c r="S76" s="187">
        <f>+'Insumos Cotação'!S87</f>
        <v>0</v>
      </c>
      <c r="T76" s="201">
        <f t="shared" si="32"/>
        <v>0</v>
      </c>
      <c r="U76" s="201">
        <f t="shared" si="33"/>
        <v>0</v>
      </c>
      <c r="V76" s="201">
        <f t="shared" si="34"/>
        <v>0</v>
      </c>
      <c r="W76" s="201">
        <f t="shared" si="35"/>
        <v>0</v>
      </c>
      <c r="X76" s="201">
        <f t="shared" si="36"/>
        <v>0</v>
      </c>
      <c r="Y76" s="201">
        <f t="shared" si="42"/>
        <v>0</v>
      </c>
      <c r="Z76" s="201">
        <f t="shared" si="43"/>
        <v>0</v>
      </c>
      <c r="AA76" s="201">
        <f t="shared" si="44"/>
        <v>0</v>
      </c>
      <c r="AB76" s="201">
        <f t="shared" si="45"/>
        <v>0</v>
      </c>
      <c r="AC76" s="201">
        <f t="shared" si="46"/>
        <v>0</v>
      </c>
      <c r="AD76" s="201">
        <f t="shared" si="47"/>
        <v>0</v>
      </c>
      <c r="AE76" s="202">
        <f t="shared" si="48"/>
        <v>0</v>
      </c>
    </row>
    <row r="77" spans="1:31" x14ac:dyDescent="0.2">
      <c r="A77" s="881"/>
      <c r="B77" s="269" t="s">
        <v>42</v>
      </c>
      <c r="C77" s="197" t="s">
        <v>326</v>
      </c>
      <c r="D77" s="198">
        <f>+'Insumo LOTE I - Custo'!D76</f>
        <v>1</v>
      </c>
      <c r="E77" s="199"/>
      <c r="F77" s="198"/>
      <c r="G77" s="198"/>
      <c r="H77" s="198"/>
      <c r="I77" s="198"/>
      <c r="J77" s="198"/>
      <c r="K77" s="198"/>
      <c r="L77" s="198"/>
      <c r="M77" s="198"/>
      <c r="N77" s="198"/>
      <c r="O77" s="198"/>
      <c r="P77" s="198"/>
      <c r="Q77" s="198">
        <f t="shared" si="41"/>
        <v>1</v>
      </c>
      <c r="R77" s="200">
        <f t="shared" si="40"/>
        <v>1</v>
      </c>
      <c r="S77" s="187">
        <f>+'Insumos Cotação'!S88</f>
        <v>0</v>
      </c>
      <c r="T77" s="201">
        <f t="shared" si="32"/>
        <v>0</v>
      </c>
      <c r="U77" s="201">
        <f t="shared" si="33"/>
        <v>0</v>
      </c>
      <c r="V77" s="201">
        <f t="shared" si="34"/>
        <v>0</v>
      </c>
      <c r="W77" s="201">
        <f t="shared" si="35"/>
        <v>0</v>
      </c>
      <c r="X77" s="201">
        <f t="shared" si="36"/>
        <v>0</v>
      </c>
      <c r="Y77" s="201">
        <f t="shared" si="42"/>
        <v>0</v>
      </c>
      <c r="Z77" s="201">
        <f t="shared" si="43"/>
        <v>0</v>
      </c>
      <c r="AA77" s="201">
        <f t="shared" si="44"/>
        <v>0</v>
      </c>
      <c r="AB77" s="201">
        <f t="shared" si="45"/>
        <v>0</v>
      </c>
      <c r="AC77" s="201">
        <f t="shared" si="46"/>
        <v>0</v>
      </c>
      <c r="AD77" s="201">
        <f t="shared" si="47"/>
        <v>0</v>
      </c>
      <c r="AE77" s="202">
        <f t="shared" si="48"/>
        <v>0</v>
      </c>
    </row>
    <row r="78" spans="1:31" x14ac:dyDescent="0.2">
      <c r="A78" s="881"/>
      <c r="B78" s="269" t="s">
        <v>43</v>
      </c>
      <c r="C78" s="197" t="s">
        <v>326</v>
      </c>
      <c r="D78" s="198">
        <f>+'Insumo LOTE I - Custo'!D77</f>
        <v>0</v>
      </c>
      <c r="E78" s="199"/>
      <c r="F78" s="198"/>
      <c r="G78" s="198"/>
      <c r="H78" s="198"/>
      <c r="I78" s="198"/>
      <c r="J78" s="198"/>
      <c r="K78" s="198"/>
      <c r="L78" s="198"/>
      <c r="M78" s="198"/>
      <c r="N78" s="198"/>
      <c r="O78" s="198"/>
      <c r="P78" s="198"/>
      <c r="Q78" s="198">
        <f t="shared" si="41"/>
        <v>0</v>
      </c>
      <c r="R78" s="200">
        <f t="shared" si="40"/>
        <v>0</v>
      </c>
      <c r="S78" s="187">
        <f>+'Insumos Cotação'!S89</f>
        <v>0</v>
      </c>
      <c r="T78" s="201">
        <f t="shared" si="32"/>
        <v>0</v>
      </c>
      <c r="U78" s="201">
        <f t="shared" si="33"/>
        <v>0</v>
      </c>
      <c r="V78" s="201">
        <f t="shared" si="34"/>
        <v>0</v>
      </c>
      <c r="W78" s="201">
        <f t="shared" si="35"/>
        <v>0</v>
      </c>
      <c r="X78" s="201">
        <f t="shared" si="36"/>
        <v>0</v>
      </c>
      <c r="Y78" s="201">
        <f t="shared" si="42"/>
        <v>0</v>
      </c>
      <c r="Z78" s="201">
        <f t="shared" si="43"/>
        <v>0</v>
      </c>
      <c r="AA78" s="201">
        <f t="shared" si="44"/>
        <v>0</v>
      </c>
      <c r="AB78" s="201">
        <f t="shared" si="45"/>
        <v>0</v>
      </c>
      <c r="AC78" s="201">
        <f t="shared" si="46"/>
        <v>0</v>
      </c>
      <c r="AD78" s="201">
        <f t="shared" si="47"/>
        <v>0</v>
      </c>
      <c r="AE78" s="202">
        <f t="shared" si="48"/>
        <v>0</v>
      </c>
    </row>
    <row r="79" spans="1:31" x14ac:dyDescent="0.2">
      <c r="A79" s="881"/>
      <c r="B79" s="215" t="s">
        <v>44</v>
      </c>
      <c r="C79" s="197" t="s">
        <v>326</v>
      </c>
      <c r="D79" s="198">
        <f>+'Insumo LOTE I - Custo'!D78</f>
        <v>1</v>
      </c>
      <c r="E79" s="199"/>
      <c r="F79" s="198"/>
      <c r="G79" s="198"/>
      <c r="H79" s="198"/>
      <c r="I79" s="198"/>
      <c r="J79" s="198"/>
      <c r="K79" s="198"/>
      <c r="L79" s="198"/>
      <c r="M79" s="198"/>
      <c r="N79" s="198"/>
      <c r="O79" s="198"/>
      <c r="P79" s="198"/>
      <c r="Q79" s="198">
        <f t="shared" si="41"/>
        <v>1</v>
      </c>
      <c r="R79" s="200">
        <f t="shared" si="40"/>
        <v>1</v>
      </c>
      <c r="S79" s="187">
        <f>+'Insumos Cotação'!S90</f>
        <v>0</v>
      </c>
      <c r="T79" s="201">
        <f t="shared" si="32"/>
        <v>0</v>
      </c>
      <c r="U79" s="201">
        <f t="shared" si="33"/>
        <v>0</v>
      </c>
      <c r="V79" s="201">
        <f t="shared" si="34"/>
        <v>0</v>
      </c>
      <c r="W79" s="201">
        <f t="shared" si="35"/>
        <v>0</v>
      </c>
      <c r="X79" s="201">
        <f t="shared" si="36"/>
        <v>0</v>
      </c>
      <c r="Y79" s="201">
        <f t="shared" si="42"/>
        <v>0</v>
      </c>
      <c r="Z79" s="201">
        <f t="shared" si="43"/>
        <v>0</v>
      </c>
      <c r="AA79" s="201">
        <f t="shared" si="44"/>
        <v>0</v>
      </c>
      <c r="AB79" s="201">
        <f t="shared" si="45"/>
        <v>0</v>
      </c>
      <c r="AC79" s="201">
        <f t="shared" si="46"/>
        <v>0</v>
      </c>
      <c r="AD79" s="201">
        <f t="shared" si="47"/>
        <v>0</v>
      </c>
      <c r="AE79" s="202">
        <f t="shared" si="48"/>
        <v>0</v>
      </c>
    </row>
    <row r="80" spans="1:31" x14ac:dyDescent="0.2">
      <c r="A80" s="881"/>
      <c r="B80" s="215" t="s">
        <v>45</v>
      </c>
      <c r="C80" s="197" t="s">
        <v>326</v>
      </c>
      <c r="D80" s="198">
        <f>+'Insumo LOTE I - Custo'!D79</f>
        <v>0</v>
      </c>
      <c r="E80" s="199"/>
      <c r="F80" s="198"/>
      <c r="G80" s="198"/>
      <c r="H80" s="198"/>
      <c r="I80" s="198"/>
      <c r="J80" s="198"/>
      <c r="K80" s="198"/>
      <c r="L80" s="198"/>
      <c r="M80" s="198"/>
      <c r="N80" s="198"/>
      <c r="O80" s="198"/>
      <c r="P80" s="198"/>
      <c r="Q80" s="198">
        <f t="shared" si="41"/>
        <v>0</v>
      </c>
      <c r="R80" s="200">
        <f t="shared" si="40"/>
        <v>0</v>
      </c>
      <c r="S80" s="187">
        <f>+'Insumos Cotação'!S91</f>
        <v>0</v>
      </c>
      <c r="T80" s="201">
        <f t="shared" si="32"/>
        <v>0</v>
      </c>
      <c r="U80" s="201">
        <f t="shared" si="33"/>
        <v>0</v>
      </c>
      <c r="V80" s="201">
        <f t="shared" si="34"/>
        <v>0</v>
      </c>
      <c r="W80" s="201">
        <f t="shared" si="35"/>
        <v>0</v>
      </c>
      <c r="X80" s="201">
        <f t="shared" si="36"/>
        <v>0</v>
      </c>
      <c r="Y80" s="201">
        <f t="shared" si="42"/>
        <v>0</v>
      </c>
      <c r="Z80" s="201">
        <f t="shared" si="43"/>
        <v>0</v>
      </c>
      <c r="AA80" s="201">
        <f t="shared" si="44"/>
        <v>0</v>
      </c>
      <c r="AB80" s="201">
        <f t="shared" si="45"/>
        <v>0</v>
      </c>
      <c r="AC80" s="201">
        <f t="shared" si="46"/>
        <v>0</v>
      </c>
      <c r="AD80" s="201">
        <f t="shared" si="47"/>
        <v>0</v>
      </c>
      <c r="AE80" s="202">
        <f t="shared" si="48"/>
        <v>0</v>
      </c>
    </row>
    <row r="81" spans="1:31" x14ac:dyDescent="0.2">
      <c r="A81" s="881"/>
      <c r="B81" s="215" t="s">
        <v>344</v>
      </c>
      <c r="C81" s="197" t="s">
        <v>326</v>
      </c>
      <c r="D81" s="198">
        <f>+'Insumo LOTE I - Custo'!D80</f>
        <v>1</v>
      </c>
      <c r="E81" s="199"/>
      <c r="F81" s="198"/>
      <c r="G81" s="198"/>
      <c r="H81" s="198"/>
      <c r="I81" s="198"/>
      <c r="J81" s="198"/>
      <c r="K81" s="198"/>
      <c r="L81" s="198"/>
      <c r="M81" s="198"/>
      <c r="N81" s="198"/>
      <c r="O81" s="198"/>
      <c r="P81" s="198"/>
      <c r="Q81" s="198">
        <f t="shared" si="41"/>
        <v>1</v>
      </c>
      <c r="R81" s="200">
        <f t="shared" si="40"/>
        <v>1</v>
      </c>
      <c r="S81" s="187">
        <f>+'Insumos Cotação'!S92</f>
        <v>0</v>
      </c>
      <c r="T81" s="201">
        <f t="shared" si="32"/>
        <v>0</v>
      </c>
      <c r="U81" s="201">
        <f t="shared" si="33"/>
        <v>0</v>
      </c>
      <c r="V81" s="201">
        <f t="shared" si="34"/>
        <v>0</v>
      </c>
      <c r="W81" s="201">
        <f t="shared" si="35"/>
        <v>0</v>
      </c>
      <c r="X81" s="201">
        <f t="shared" si="36"/>
        <v>0</v>
      </c>
      <c r="Y81" s="201">
        <f t="shared" si="42"/>
        <v>0</v>
      </c>
      <c r="Z81" s="201">
        <f t="shared" si="43"/>
        <v>0</v>
      </c>
      <c r="AA81" s="201">
        <f t="shared" si="44"/>
        <v>0</v>
      </c>
      <c r="AB81" s="201">
        <f t="shared" si="45"/>
        <v>0</v>
      </c>
      <c r="AC81" s="201">
        <f t="shared" si="46"/>
        <v>0</v>
      </c>
      <c r="AD81" s="201">
        <f t="shared" si="47"/>
        <v>0</v>
      </c>
      <c r="AE81" s="202">
        <f t="shared" si="48"/>
        <v>0</v>
      </c>
    </row>
    <row r="82" spans="1:31" x14ac:dyDescent="0.2">
      <c r="A82" s="881"/>
      <c r="B82" s="215" t="s">
        <v>529</v>
      </c>
      <c r="C82" s="197" t="s">
        <v>326</v>
      </c>
      <c r="D82" s="198">
        <f>+'Insumo LOTE I - Custo'!D81</f>
        <v>2</v>
      </c>
      <c r="E82" s="199"/>
      <c r="F82" s="198"/>
      <c r="G82" s="198"/>
      <c r="H82" s="198"/>
      <c r="I82" s="198"/>
      <c r="J82" s="198"/>
      <c r="K82" s="198"/>
      <c r="L82" s="198"/>
      <c r="M82" s="198"/>
      <c r="N82" s="198"/>
      <c r="O82" s="198"/>
      <c r="P82" s="198"/>
      <c r="Q82" s="198">
        <f t="shared" si="41"/>
        <v>2</v>
      </c>
      <c r="R82" s="200">
        <f t="shared" si="40"/>
        <v>2</v>
      </c>
      <c r="S82" s="187">
        <f>+'Insumos Cotação'!S93</f>
        <v>0</v>
      </c>
      <c r="T82" s="201">
        <f t="shared" si="32"/>
        <v>0</v>
      </c>
      <c r="U82" s="201">
        <f t="shared" si="33"/>
        <v>0</v>
      </c>
      <c r="V82" s="201">
        <f t="shared" si="34"/>
        <v>0</v>
      </c>
      <c r="W82" s="201">
        <f t="shared" si="35"/>
        <v>0</v>
      </c>
      <c r="X82" s="201">
        <f t="shared" si="36"/>
        <v>0</v>
      </c>
      <c r="Y82" s="201">
        <f t="shared" si="42"/>
        <v>0</v>
      </c>
      <c r="Z82" s="201">
        <f t="shared" si="43"/>
        <v>0</v>
      </c>
      <c r="AA82" s="201">
        <f t="shared" si="44"/>
        <v>0</v>
      </c>
      <c r="AB82" s="201">
        <f t="shared" si="45"/>
        <v>0</v>
      </c>
      <c r="AC82" s="201">
        <f t="shared" si="46"/>
        <v>0</v>
      </c>
      <c r="AD82" s="201">
        <f t="shared" si="47"/>
        <v>0</v>
      </c>
      <c r="AE82" s="202">
        <f t="shared" si="48"/>
        <v>0</v>
      </c>
    </row>
    <row r="83" spans="1:31" x14ac:dyDescent="0.2">
      <c r="A83" s="881"/>
      <c r="B83" s="215" t="s">
        <v>530</v>
      </c>
      <c r="C83" s="197" t="s">
        <v>326</v>
      </c>
      <c r="D83" s="198">
        <f>+'Insumo LOTE I - Custo'!D82</f>
        <v>2</v>
      </c>
      <c r="E83" s="199"/>
      <c r="F83" s="198"/>
      <c r="G83" s="198"/>
      <c r="H83" s="198"/>
      <c r="I83" s="198"/>
      <c r="J83" s="198"/>
      <c r="K83" s="198"/>
      <c r="L83" s="198"/>
      <c r="M83" s="198"/>
      <c r="N83" s="198"/>
      <c r="O83" s="198"/>
      <c r="P83" s="198"/>
      <c r="Q83" s="198">
        <f t="shared" si="41"/>
        <v>2</v>
      </c>
      <c r="R83" s="200">
        <f t="shared" si="40"/>
        <v>2</v>
      </c>
      <c r="S83" s="187">
        <f>+'Insumos Cotação'!S94</f>
        <v>0</v>
      </c>
      <c r="T83" s="201">
        <f t="shared" si="32"/>
        <v>0</v>
      </c>
      <c r="U83" s="201">
        <f t="shared" si="33"/>
        <v>0</v>
      </c>
      <c r="V83" s="201">
        <f t="shared" si="34"/>
        <v>0</v>
      </c>
      <c r="W83" s="201">
        <f t="shared" si="35"/>
        <v>0</v>
      </c>
      <c r="X83" s="201">
        <f t="shared" si="36"/>
        <v>0</v>
      </c>
      <c r="Y83" s="201">
        <f t="shared" si="42"/>
        <v>0</v>
      </c>
      <c r="Z83" s="201">
        <f t="shared" si="43"/>
        <v>0</v>
      </c>
      <c r="AA83" s="201">
        <f t="shared" si="44"/>
        <v>0</v>
      </c>
      <c r="AB83" s="201">
        <f t="shared" si="45"/>
        <v>0</v>
      </c>
      <c r="AC83" s="201">
        <f t="shared" si="46"/>
        <v>0</v>
      </c>
      <c r="AD83" s="201">
        <f t="shared" si="47"/>
        <v>0</v>
      </c>
      <c r="AE83" s="202">
        <f t="shared" si="48"/>
        <v>0</v>
      </c>
    </row>
    <row r="84" spans="1:31" x14ac:dyDescent="0.2">
      <c r="A84" s="883"/>
      <c r="B84" s="477" t="s">
        <v>46</v>
      </c>
      <c r="C84" s="478" t="s">
        <v>326</v>
      </c>
      <c r="D84" s="198">
        <f>+'Insumo LOTE I - Custo'!D83</f>
        <v>2</v>
      </c>
      <c r="E84" s="480"/>
      <c r="F84" s="479"/>
      <c r="G84" s="479"/>
      <c r="H84" s="479"/>
      <c r="I84" s="479"/>
      <c r="J84" s="479"/>
      <c r="K84" s="479"/>
      <c r="L84" s="479"/>
      <c r="M84" s="479"/>
      <c r="N84" s="479"/>
      <c r="O84" s="479"/>
      <c r="P84" s="479"/>
      <c r="Q84" s="198">
        <f>+D84</f>
        <v>2</v>
      </c>
      <c r="R84" s="200">
        <f>+Q84-SUM(E84:P84)</f>
        <v>2</v>
      </c>
      <c r="S84" s="265">
        <f>+'Insumos Cotação'!S95</f>
        <v>0</v>
      </c>
      <c r="T84" s="201">
        <f>+E84*$S84</f>
        <v>0</v>
      </c>
      <c r="U84" s="201">
        <f>+E84*$S84+F84*$S84</f>
        <v>0</v>
      </c>
      <c r="V84" s="201">
        <f>+E84*$S84+F84*$S84+G84*$S84</f>
        <v>0</v>
      </c>
      <c r="W84" s="201">
        <f>++E84*$S84+F84*$S84+G84*$S84+H84*$S84</f>
        <v>0</v>
      </c>
      <c r="X84" s="201">
        <f>+E84*$S84+F84*$S84+G84*$S84+H84*$S84+I84*$S84</f>
        <v>0</v>
      </c>
      <c r="Y84" s="201">
        <f>+E84*$S84+F84*$S84+G84*$S84+H84*$S84+I84*$S84+J84*$S84</f>
        <v>0</v>
      </c>
      <c r="Z84" s="201">
        <f>+E84*$S84+F84*$S84+G84*$S84+H84*$S84+I84*$S84+J84*$S84+K84*$S84</f>
        <v>0</v>
      </c>
      <c r="AA84" s="201">
        <f>++E84*$S84+F84*$S84+G84*$S84+H84*$S84+I84*$S84+J84*$S84+K84*$S84+L84*$S84</f>
        <v>0</v>
      </c>
      <c r="AB84" s="201">
        <f>+E84*$S84+F84*$S84+G84*$S84+H84*$S84+I84*$S84+J84*$S84+K84*$S84+L84*$S84+M84*$S84</f>
        <v>0</v>
      </c>
      <c r="AC84" s="201">
        <f>+E84*$S84+F84*$S84+G84*$S84+H84*$S84+I84*$S84+J84*$S84+K84*$S84+L84*$S84+M84*$S84+N84*$S84</f>
        <v>0</v>
      </c>
      <c r="AD84" s="201">
        <f>+E84*$S84+F84*$S84+G84*$S84+H84*$S84+I84*$S84+J84*$S84+K84*$S84+L84*$S84+M84*$S84+N84*$S84+O84*$S84</f>
        <v>0</v>
      </c>
      <c r="AE84" s="202">
        <f>+E84*$S84+F84*$S84+G84*$S84+H84*$S84+I84*$S84+J84*$S84+K84*$S84+L84*$S84+M84*$S84+N84*$S84+O84*$S84+P84*$S84</f>
        <v>0</v>
      </c>
    </row>
    <row r="85" spans="1:31" ht="12" thickBot="1" x14ac:dyDescent="0.25">
      <c r="A85" s="882"/>
      <c r="B85" s="216" t="s">
        <v>615</v>
      </c>
      <c r="C85" s="204" t="s">
        <v>326</v>
      </c>
      <c r="D85" s="205">
        <f>+'Insumo LOTE I - Custo'!D84</f>
        <v>0</v>
      </c>
      <c r="E85" s="206"/>
      <c r="F85" s="205"/>
      <c r="G85" s="205"/>
      <c r="H85" s="205"/>
      <c r="I85" s="205"/>
      <c r="J85" s="205"/>
      <c r="K85" s="205"/>
      <c r="L85" s="205"/>
      <c r="M85" s="205"/>
      <c r="N85" s="205"/>
      <c r="O85" s="205"/>
      <c r="P85" s="205"/>
      <c r="Q85" s="205">
        <f t="shared" si="41"/>
        <v>0</v>
      </c>
      <c r="R85" s="207">
        <f t="shared" si="40"/>
        <v>0</v>
      </c>
      <c r="S85" s="637">
        <f>+'Insumos Cotação'!S96</f>
        <v>0</v>
      </c>
      <c r="T85" s="209">
        <f t="shared" si="32"/>
        <v>0</v>
      </c>
      <c r="U85" s="209">
        <f t="shared" si="33"/>
        <v>0</v>
      </c>
      <c r="V85" s="209">
        <f t="shared" si="34"/>
        <v>0</v>
      </c>
      <c r="W85" s="209">
        <f t="shared" si="35"/>
        <v>0</v>
      </c>
      <c r="X85" s="209">
        <f t="shared" si="36"/>
        <v>0</v>
      </c>
      <c r="Y85" s="209">
        <f t="shared" si="42"/>
        <v>0</v>
      </c>
      <c r="Z85" s="209">
        <f t="shared" si="43"/>
        <v>0</v>
      </c>
      <c r="AA85" s="209">
        <f t="shared" si="44"/>
        <v>0</v>
      </c>
      <c r="AB85" s="209">
        <f t="shared" si="45"/>
        <v>0</v>
      </c>
      <c r="AC85" s="209">
        <f t="shared" si="46"/>
        <v>0</v>
      </c>
      <c r="AD85" s="209">
        <f t="shared" si="47"/>
        <v>0</v>
      </c>
      <c r="AE85" s="210">
        <f t="shared" si="48"/>
        <v>0</v>
      </c>
    </row>
    <row r="86" spans="1:31" ht="12" thickBot="1" x14ac:dyDescent="0.25">
      <c r="A86" s="19"/>
      <c r="B86" s="19"/>
      <c r="C86" s="19"/>
      <c r="D86" s="19"/>
      <c r="E86" s="19"/>
      <c r="F86" s="19"/>
      <c r="G86" s="19"/>
      <c r="H86" s="19"/>
      <c r="I86" s="19"/>
      <c r="J86" s="19"/>
      <c r="K86" s="19"/>
      <c r="L86" s="19"/>
      <c r="M86" s="19"/>
      <c r="N86" s="19"/>
      <c r="O86" s="19"/>
      <c r="P86" s="19"/>
      <c r="Q86" s="873" t="s">
        <v>482</v>
      </c>
      <c r="R86" s="874"/>
      <c r="S86" s="875"/>
      <c r="T86" s="634">
        <f>SUM(T4:T85)</f>
        <v>0</v>
      </c>
      <c r="U86" s="635">
        <f t="shared" ref="U86:AE86" si="49">SUM(U4:U85)</f>
        <v>0</v>
      </c>
      <c r="V86" s="635">
        <f t="shared" si="49"/>
        <v>0</v>
      </c>
      <c r="W86" s="635">
        <f t="shared" si="49"/>
        <v>0</v>
      </c>
      <c r="X86" s="635">
        <f t="shared" si="49"/>
        <v>0</v>
      </c>
      <c r="Y86" s="635">
        <f t="shared" si="49"/>
        <v>0</v>
      </c>
      <c r="Z86" s="635">
        <f t="shared" si="49"/>
        <v>0</v>
      </c>
      <c r="AA86" s="635">
        <f t="shared" si="49"/>
        <v>0</v>
      </c>
      <c r="AB86" s="635">
        <f t="shared" si="49"/>
        <v>0</v>
      </c>
      <c r="AC86" s="635">
        <f t="shared" si="49"/>
        <v>0</v>
      </c>
      <c r="AD86" s="635">
        <f t="shared" si="49"/>
        <v>0</v>
      </c>
      <c r="AE86" s="636">
        <f t="shared" si="49"/>
        <v>0</v>
      </c>
    </row>
    <row r="87" spans="1:31" ht="23.25" thickBot="1" x14ac:dyDescent="0.25">
      <c r="A87" s="19" t="s">
        <v>535</v>
      </c>
      <c r="B87" s="19"/>
      <c r="C87" s="19"/>
      <c r="D87" s="19"/>
      <c r="E87" s="19"/>
      <c r="F87" s="19"/>
      <c r="G87" s="19"/>
      <c r="H87" s="19"/>
      <c r="I87" s="19"/>
      <c r="J87" s="19"/>
      <c r="K87" s="19"/>
      <c r="M87" s="19"/>
      <c r="N87" s="19"/>
      <c r="O87" s="19" t="s">
        <v>481</v>
      </c>
      <c r="P87" s="19"/>
      <c r="Q87" s="186"/>
      <c r="R87" s="186"/>
      <c r="S87" s="186"/>
      <c r="T87" s="212" t="s">
        <v>441</v>
      </c>
      <c r="U87" s="213" t="s">
        <v>442</v>
      </c>
      <c r="V87" s="213" t="s">
        <v>443</v>
      </c>
      <c r="W87" s="213" t="s">
        <v>444</v>
      </c>
      <c r="X87" s="213" t="s">
        <v>445</v>
      </c>
      <c r="Y87" s="213" t="s">
        <v>446</v>
      </c>
      <c r="Z87" s="213" t="s">
        <v>447</v>
      </c>
      <c r="AA87" s="213" t="s">
        <v>448</v>
      </c>
      <c r="AB87" s="213" t="s">
        <v>449</v>
      </c>
      <c r="AC87" s="213" t="s">
        <v>450</v>
      </c>
      <c r="AD87" s="213" t="s">
        <v>451</v>
      </c>
      <c r="AE87" s="214" t="s">
        <v>452</v>
      </c>
    </row>
    <row r="88" spans="1:31" ht="12.75" thickBot="1" x14ac:dyDescent="0.25">
      <c r="T88" s="281" t="str">
        <f>IF(T86&gt;$AD$1,"Verifique","OK")</f>
        <v>OK</v>
      </c>
      <c r="U88" s="281" t="str">
        <f t="shared" ref="U88:AE88" si="50">IF(U86&gt;$AD$1,"Verifique","OK")</f>
        <v>OK</v>
      </c>
      <c r="V88" s="281" t="str">
        <f t="shared" si="50"/>
        <v>OK</v>
      </c>
      <c r="W88" s="281" t="str">
        <f t="shared" si="50"/>
        <v>OK</v>
      </c>
      <c r="X88" s="281" t="str">
        <f t="shared" si="50"/>
        <v>OK</v>
      </c>
      <c r="Y88" s="281" t="str">
        <f t="shared" si="50"/>
        <v>OK</v>
      </c>
      <c r="Z88" s="281" t="str">
        <f t="shared" si="50"/>
        <v>OK</v>
      </c>
      <c r="AA88" s="281" t="str">
        <f t="shared" si="50"/>
        <v>OK</v>
      </c>
      <c r="AB88" s="281" t="str">
        <f t="shared" si="50"/>
        <v>OK</v>
      </c>
      <c r="AC88" s="281" t="str">
        <f t="shared" si="50"/>
        <v>OK</v>
      </c>
      <c r="AD88" s="281" t="str">
        <f t="shared" si="50"/>
        <v>OK</v>
      </c>
      <c r="AE88" s="282" t="str">
        <f t="shared" si="50"/>
        <v>OK</v>
      </c>
    </row>
    <row r="90" spans="1:31" x14ac:dyDescent="0.2">
      <c r="A90" s="19"/>
      <c r="B90" s="19"/>
      <c r="C90" s="19"/>
      <c r="D90" s="19"/>
      <c r="E90" s="19"/>
      <c r="F90" s="19"/>
      <c r="G90" s="19"/>
      <c r="H90" s="19"/>
      <c r="I90" s="19"/>
      <c r="J90" s="19"/>
      <c r="K90" s="19"/>
      <c r="M90" s="19"/>
      <c r="N90" s="19"/>
      <c r="O90" s="19"/>
      <c r="P90" s="19"/>
      <c r="Q90" s="186"/>
      <c r="R90" s="186"/>
    </row>
  </sheetData>
  <mergeCells count="18">
    <mergeCell ref="AB1:AC1"/>
    <mergeCell ref="AD1:AE1"/>
    <mergeCell ref="A1:S1"/>
    <mergeCell ref="Q86:S86"/>
    <mergeCell ref="T2:AE2"/>
    <mergeCell ref="A2:A3"/>
    <mergeCell ref="A50:A56"/>
    <mergeCell ref="A57:A63"/>
    <mergeCell ref="A64:A70"/>
    <mergeCell ref="A71:A85"/>
    <mergeCell ref="S2:S3"/>
    <mergeCell ref="R2:R3"/>
    <mergeCell ref="Q2:Q3"/>
    <mergeCell ref="D2:D3"/>
    <mergeCell ref="C2:C3"/>
    <mergeCell ref="E2:P2"/>
    <mergeCell ref="B2:B3"/>
    <mergeCell ref="A4:A49"/>
  </mergeCells>
  <conditionalFormatting sqref="T88:AE88">
    <cfRule type="containsText" dxfId="12" priority="1" operator="containsText" text="Mais de uma Nota Atribuida na linha. Verifique">
      <formula>NOT(ISERROR(SEARCH("Mais de uma Nota Atribuida na linha. Verifique",T88)))</formula>
    </cfRule>
    <cfRule type="containsText" dxfId="11" priority="2" stopIfTrue="1" operator="containsText" text="Verifique">
      <formula>NOT(ISERROR(SEARCH("Verifique",T88)))</formula>
    </cfRule>
    <cfRule type="containsText" dxfId="10" priority="3" stopIfTrue="1" operator="containsText" text="OK">
      <formula>NOT(ISERROR(SEARCH("OK",T88)))</formula>
    </cfRule>
  </conditionalFormatting>
  <pageMargins left="0.11811023622047245" right="0.11811023622047245" top="0.27559055118110237" bottom="0.11811023622047245" header="0.11811023622047245" footer="0.11811023622047245"/>
  <pageSetup paperSize="9" scale="60" orientation="landscape" r:id="rId1"/>
  <headerFooter>
    <oddHeader>&amp;LCONTROLE DE MATERIAIS DO NÚCLEO DE COMPUTAÇÃO ELETRÔNICA&amp;R&amp;P de &amp;N</oddHeader>
  </headerFooter>
  <colBreaks count="1" manualBreakCount="1">
    <brk id="18" max="1048575"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26"/>
  <sheetViews>
    <sheetView workbookViewId="0">
      <selection sqref="A1:A2"/>
    </sheetView>
  </sheetViews>
  <sheetFormatPr defaultRowHeight="12" x14ac:dyDescent="0.2"/>
  <cols>
    <col min="1" max="1" width="5.7109375" style="122" customWidth="1"/>
    <col min="2" max="4" width="9.140625" style="122"/>
    <col min="5" max="5" width="11" style="122" customWidth="1"/>
    <col min="6" max="6" width="9.42578125" style="122" customWidth="1"/>
    <col min="7" max="7" width="11.140625" style="122" customWidth="1"/>
    <col min="8" max="8" width="10.28515625" style="122" customWidth="1"/>
    <col min="9" max="9" width="9.140625" style="122"/>
    <col min="10" max="10" width="0.85546875" style="179" customWidth="1"/>
    <col min="11" max="11" width="5.5703125" style="122" customWidth="1"/>
    <col min="12" max="12" width="10.5703125" style="122" customWidth="1"/>
    <col min="13" max="17" width="9.140625" style="122"/>
    <col min="18" max="18" width="13" style="122" customWidth="1"/>
    <col min="19" max="256" width="9.140625" style="122"/>
    <col min="257" max="257" width="9.42578125" style="122" customWidth="1"/>
    <col min="258" max="260" width="9.140625" style="122"/>
    <col min="261" max="261" width="11" style="122" customWidth="1"/>
    <col min="262" max="262" width="9.42578125" style="122" customWidth="1"/>
    <col min="263" max="263" width="11.5703125" style="122" customWidth="1"/>
    <col min="264" max="264" width="10.28515625" style="122" customWidth="1"/>
    <col min="265" max="265" width="9.140625" style="122"/>
    <col min="266" max="266" width="0.85546875" style="122" customWidth="1"/>
    <col min="267" max="267" width="5.5703125" style="122" customWidth="1"/>
    <col min="268" max="268" width="10.5703125" style="122" customWidth="1"/>
    <col min="269" max="273" width="9.140625" style="122"/>
    <col min="274" max="274" width="13" style="122" customWidth="1"/>
    <col min="275" max="512" width="9.140625" style="122"/>
    <col min="513" max="513" width="9.42578125" style="122" customWidth="1"/>
    <col min="514" max="516" width="9.140625" style="122"/>
    <col min="517" max="517" width="11" style="122" customWidth="1"/>
    <col min="518" max="518" width="9.42578125" style="122" customWidth="1"/>
    <col min="519" max="519" width="11.5703125" style="122" customWidth="1"/>
    <col min="520" max="520" width="10.28515625" style="122" customWidth="1"/>
    <col min="521" max="521" width="9.140625" style="122"/>
    <col min="522" max="522" width="0.85546875" style="122" customWidth="1"/>
    <col min="523" max="523" width="5.5703125" style="122" customWidth="1"/>
    <col min="524" max="524" width="10.5703125" style="122" customWidth="1"/>
    <col min="525" max="529" width="9.140625" style="122"/>
    <col min="530" max="530" width="13" style="122" customWidth="1"/>
    <col min="531" max="768" width="9.140625" style="122"/>
    <col min="769" max="769" width="9.42578125" style="122" customWidth="1"/>
    <col min="770" max="772" width="9.140625" style="122"/>
    <col min="773" max="773" width="11" style="122" customWidth="1"/>
    <col min="774" max="774" width="9.42578125" style="122" customWidth="1"/>
    <col min="775" max="775" width="11.5703125" style="122" customWidth="1"/>
    <col min="776" max="776" width="10.28515625" style="122" customWidth="1"/>
    <col min="777" max="777" width="9.140625" style="122"/>
    <col min="778" max="778" width="0.85546875" style="122" customWidth="1"/>
    <col min="779" max="779" width="5.5703125" style="122" customWidth="1"/>
    <col min="780" max="780" width="10.5703125" style="122" customWidth="1"/>
    <col min="781" max="785" width="9.140625" style="122"/>
    <col min="786" max="786" width="13" style="122" customWidth="1"/>
    <col min="787" max="1024" width="9.140625" style="122"/>
    <col min="1025" max="1025" width="9.42578125" style="122" customWidth="1"/>
    <col min="1026" max="1028" width="9.140625" style="122"/>
    <col min="1029" max="1029" width="11" style="122" customWidth="1"/>
    <col min="1030" max="1030" width="9.42578125" style="122" customWidth="1"/>
    <col min="1031" max="1031" width="11.5703125" style="122" customWidth="1"/>
    <col min="1032" max="1032" width="10.28515625" style="122" customWidth="1"/>
    <col min="1033" max="1033" width="9.140625" style="122"/>
    <col min="1034" max="1034" width="0.85546875" style="122" customWidth="1"/>
    <col min="1035" max="1035" width="5.5703125" style="122" customWidth="1"/>
    <col min="1036" max="1036" width="10.5703125" style="122" customWidth="1"/>
    <col min="1037" max="1041" width="9.140625" style="122"/>
    <col min="1042" max="1042" width="13" style="122" customWidth="1"/>
    <col min="1043" max="1280" width="9.140625" style="122"/>
    <col min="1281" max="1281" width="9.42578125" style="122" customWidth="1"/>
    <col min="1282" max="1284" width="9.140625" style="122"/>
    <col min="1285" max="1285" width="11" style="122" customWidth="1"/>
    <col min="1286" max="1286" width="9.42578125" style="122" customWidth="1"/>
    <col min="1287" max="1287" width="11.5703125" style="122" customWidth="1"/>
    <col min="1288" max="1288" width="10.28515625" style="122" customWidth="1"/>
    <col min="1289" max="1289" width="9.140625" style="122"/>
    <col min="1290" max="1290" width="0.85546875" style="122" customWidth="1"/>
    <col min="1291" max="1291" width="5.5703125" style="122" customWidth="1"/>
    <col min="1292" max="1292" width="10.5703125" style="122" customWidth="1"/>
    <col min="1293" max="1297" width="9.140625" style="122"/>
    <col min="1298" max="1298" width="13" style="122" customWidth="1"/>
    <col min="1299" max="1536" width="9.140625" style="122"/>
    <col min="1537" max="1537" width="9.42578125" style="122" customWidth="1"/>
    <col min="1538" max="1540" width="9.140625" style="122"/>
    <col min="1541" max="1541" width="11" style="122" customWidth="1"/>
    <col min="1542" max="1542" width="9.42578125" style="122" customWidth="1"/>
    <col min="1543" max="1543" width="11.5703125" style="122" customWidth="1"/>
    <col min="1544" max="1544" width="10.28515625" style="122" customWidth="1"/>
    <col min="1545" max="1545" width="9.140625" style="122"/>
    <col min="1546" max="1546" width="0.85546875" style="122" customWidth="1"/>
    <col min="1547" max="1547" width="5.5703125" style="122" customWidth="1"/>
    <col min="1548" max="1548" width="10.5703125" style="122" customWidth="1"/>
    <col min="1549" max="1553" width="9.140625" style="122"/>
    <col min="1554" max="1554" width="13" style="122" customWidth="1"/>
    <col min="1555" max="1792" width="9.140625" style="122"/>
    <col min="1793" max="1793" width="9.42578125" style="122" customWidth="1"/>
    <col min="1794" max="1796" width="9.140625" style="122"/>
    <col min="1797" max="1797" width="11" style="122" customWidth="1"/>
    <col min="1798" max="1798" width="9.42578125" style="122" customWidth="1"/>
    <col min="1799" max="1799" width="11.5703125" style="122" customWidth="1"/>
    <col min="1800" max="1800" width="10.28515625" style="122" customWidth="1"/>
    <col min="1801" max="1801" width="9.140625" style="122"/>
    <col min="1802" max="1802" width="0.85546875" style="122" customWidth="1"/>
    <col min="1803" max="1803" width="5.5703125" style="122" customWidth="1"/>
    <col min="1804" max="1804" width="10.5703125" style="122" customWidth="1"/>
    <col min="1805" max="1809" width="9.140625" style="122"/>
    <col min="1810" max="1810" width="13" style="122" customWidth="1"/>
    <col min="1811" max="2048" width="9.140625" style="122"/>
    <col min="2049" max="2049" width="9.42578125" style="122" customWidth="1"/>
    <col min="2050" max="2052" width="9.140625" style="122"/>
    <col min="2053" max="2053" width="11" style="122" customWidth="1"/>
    <col min="2054" max="2054" width="9.42578125" style="122" customWidth="1"/>
    <col min="2055" max="2055" width="11.5703125" style="122" customWidth="1"/>
    <col min="2056" max="2056" width="10.28515625" style="122" customWidth="1"/>
    <col min="2057" max="2057" width="9.140625" style="122"/>
    <col min="2058" max="2058" width="0.85546875" style="122" customWidth="1"/>
    <col min="2059" max="2059" width="5.5703125" style="122" customWidth="1"/>
    <col min="2060" max="2060" width="10.5703125" style="122" customWidth="1"/>
    <col min="2061" max="2065" width="9.140625" style="122"/>
    <col min="2066" max="2066" width="13" style="122" customWidth="1"/>
    <col min="2067" max="2304" width="9.140625" style="122"/>
    <col min="2305" max="2305" width="9.42578125" style="122" customWidth="1"/>
    <col min="2306" max="2308" width="9.140625" style="122"/>
    <col min="2309" max="2309" width="11" style="122" customWidth="1"/>
    <col min="2310" max="2310" width="9.42578125" style="122" customWidth="1"/>
    <col min="2311" max="2311" width="11.5703125" style="122" customWidth="1"/>
    <col min="2312" max="2312" width="10.28515625" style="122" customWidth="1"/>
    <col min="2313" max="2313" width="9.140625" style="122"/>
    <col min="2314" max="2314" width="0.85546875" style="122" customWidth="1"/>
    <col min="2315" max="2315" width="5.5703125" style="122" customWidth="1"/>
    <col min="2316" max="2316" width="10.5703125" style="122" customWidth="1"/>
    <col min="2317" max="2321" width="9.140625" style="122"/>
    <col min="2322" max="2322" width="13" style="122" customWidth="1"/>
    <col min="2323" max="2560" width="9.140625" style="122"/>
    <col min="2561" max="2561" width="9.42578125" style="122" customWidth="1"/>
    <col min="2562" max="2564" width="9.140625" style="122"/>
    <col min="2565" max="2565" width="11" style="122" customWidth="1"/>
    <col min="2566" max="2566" width="9.42578125" style="122" customWidth="1"/>
    <col min="2567" max="2567" width="11.5703125" style="122" customWidth="1"/>
    <col min="2568" max="2568" width="10.28515625" style="122" customWidth="1"/>
    <col min="2569" max="2569" width="9.140625" style="122"/>
    <col min="2570" max="2570" width="0.85546875" style="122" customWidth="1"/>
    <col min="2571" max="2571" width="5.5703125" style="122" customWidth="1"/>
    <col min="2572" max="2572" width="10.5703125" style="122" customWidth="1"/>
    <col min="2573" max="2577" width="9.140625" style="122"/>
    <col min="2578" max="2578" width="13" style="122" customWidth="1"/>
    <col min="2579" max="2816" width="9.140625" style="122"/>
    <col min="2817" max="2817" width="9.42578125" style="122" customWidth="1"/>
    <col min="2818" max="2820" width="9.140625" style="122"/>
    <col min="2821" max="2821" width="11" style="122" customWidth="1"/>
    <col min="2822" max="2822" width="9.42578125" style="122" customWidth="1"/>
    <col min="2823" max="2823" width="11.5703125" style="122" customWidth="1"/>
    <col min="2824" max="2824" width="10.28515625" style="122" customWidth="1"/>
    <col min="2825" max="2825" width="9.140625" style="122"/>
    <col min="2826" max="2826" width="0.85546875" style="122" customWidth="1"/>
    <col min="2827" max="2827" width="5.5703125" style="122" customWidth="1"/>
    <col min="2828" max="2828" width="10.5703125" style="122" customWidth="1"/>
    <col min="2829" max="2833" width="9.140625" style="122"/>
    <col min="2834" max="2834" width="13" style="122" customWidth="1"/>
    <col min="2835" max="3072" width="9.140625" style="122"/>
    <col min="3073" max="3073" width="9.42578125" style="122" customWidth="1"/>
    <col min="3074" max="3076" width="9.140625" style="122"/>
    <col min="3077" max="3077" width="11" style="122" customWidth="1"/>
    <col min="3078" max="3078" width="9.42578125" style="122" customWidth="1"/>
    <col min="3079" max="3079" width="11.5703125" style="122" customWidth="1"/>
    <col min="3080" max="3080" width="10.28515625" style="122" customWidth="1"/>
    <col min="3081" max="3081" width="9.140625" style="122"/>
    <col min="3082" max="3082" width="0.85546875" style="122" customWidth="1"/>
    <col min="3083" max="3083" width="5.5703125" style="122" customWidth="1"/>
    <col min="3084" max="3084" width="10.5703125" style="122" customWidth="1"/>
    <col min="3085" max="3089" width="9.140625" style="122"/>
    <col min="3090" max="3090" width="13" style="122" customWidth="1"/>
    <col min="3091" max="3328" width="9.140625" style="122"/>
    <col min="3329" max="3329" width="9.42578125" style="122" customWidth="1"/>
    <col min="3330" max="3332" width="9.140625" style="122"/>
    <col min="3333" max="3333" width="11" style="122" customWidth="1"/>
    <col min="3334" max="3334" width="9.42578125" style="122" customWidth="1"/>
    <col min="3335" max="3335" width="11.5703125" style="122" customWidth="1"/>
    <col min="3336" max="3336" width="10.28515625" style="122" customWidth="1"/>
    <col min="3337" max="3337" width="9.140625" style="122"/>
    <col min="3338" max="3338" width="0.85546875" style="122" customWidth="1"/>
    <col min="3339" max="3339" width="5.5703125" style="122" customWidth="1"/>
    <col min="3340" max="3340" width="10.5703125" style="122" customWidth="1"/>
    <col min="3341" max="3345" width="9.140625" style="122"/>
    <col min="3346" max="3346" width="13" style="122" customWidth="1"/>
    <col min="3347" max="3584" width="9.140625" style="122"/>
    <col min="3585" max="3585" width="9.42578125" style="122" customWidth="1"/>
    <col min="3586" max="3588" width="9.140625" style="122"/>
    <col min="3589" max="3589" width="11" style="122" customWidth="1"/>
    <col min="3590" max="3590" width="9.42578125" style="122" customWidth="1"/>
    <col min="3591" max="3591" width="11.5703125" style="122" customWidth="1"/>
    <col min="3592" max="3592" width="10.28515625" style="122" customWidth="1"/>
    <col min="3593" max="3593" width="9.140625" style="122"/>
    <col min="3594" max="3594" width="0.85546875" style="122" customWidth="1"/>
    <col min="3595" max="3595" width="5.5703125" style="122" customWidth="1"/>
    <col min="3596" max="3596" width="10.5703125" style="122" customWidth="1"/>
    <col min="3597" max="3601" width="9.140625" style="122"/>
    <col min="3602" max="3602" width="13" style="122" customWidth="1"/>
    <col min="3603" max="3840" width="9.140625" style="122"/>
    <col min="3841" max="3841" width="9.42578125" style="122" customWidth="1"/>
    <col min="3842" max="3844" width="9.140625" style="122"/>
    <col min="3845" max="3845" width="11" style="122" customWidth="1"/>
    <col min="3846" max="3846" width="9.42578125" style="122" customWidth="1"/>
    <col min="3847" max="3847" width="11.5703125" style="122" customWidth="1"/>
    <col min="3848" max="3848" width="10.28515625" style="122" customWidth="1"/>
    <col min="3849" max="3849" width="9.140625" style="122"/>
    <col min="3850" max="3850" width="0.85546875" style="122" customWidth="1"/>
    <col min="3851" max="3851" width="5.5703125" style="122" customWidth="1"/>
    <col min="3852" max="3852" width="10.5703125" style="122" customWidth="1"/>
    <col min="3853" max="3857" width="9.140625" style="122"/>
    <col min="3858" max="3858" width="13" style="122" customWidth="1"/>
    <col min="3859" max="4096" width="9.140625" style="122"/>
    <col min="4097" max="4097" width="9.42578125" style="122" customWidth="1"/>
    <col min="4098" max="4100" width="9.140625" style="122"/>
    <col min="4101" max="4101" width="11" style="122" customWidth="1"/>
    <col min="4102" max="4102" width="9.42578125" style="122" customWidth="1"/>
    <col min="4103" max="4103" width="11.5703125" style="122" customWidth="1"/>
    <col min="4104" max="4104" width="10.28515625" style="122" customWidth="1"/>
    <col min="4105" max="4105" width="9.140625" style="122"/>
    <col min="4106" max="4106" width="0.85546875" style="122" customWidth="1"/>
    <col min="4107" max="4107" width="5.5703125" style="122" customWidth="1"/>
    <col min="4108" max="4108" width="10.5703125" style="122" customWidth="1"/>
    <col min="4109" max="4113" width="9.140625" style="122"/>
    <col min="4114" max="4114" width="13" style="122" customWidth="1"/>
    <col min="4115" max="4352" width="9.140625" style="122"/>
    <col min="4353" max="4353" width="9.42578125" style="122" customWidth="1"/>
    <col min="4354" max="4356" width="9.140625" style="122"/>
    <col min="4357" max="4357" width="11" style="122" customWidth="1"/>
    <col min="4358" max="4358" width="9.42578125" style="122" customWidth="1"/>
    <col min="4359" max="4359" width="11.5703125" style="122" customWidth="1"/>
    <col min="4360" max="4360" width="10.28515625" style="122" customWidth="1"/>
    <col min="4361" max="4361" width="9.140625" style="122"/>
    <col min="4362" max="4362" width="0.85546875" style="122" customWidth="1"/>
    <col min="4363" max="4363" width="5.5703125" style="122" customWidth="1"/>
    <col min="4364" max="4364" width="10.5703125" style="122" customWidth="1"/>
    <col min="4365" max="4369" width="9.140625" style="122"/>
    <col min="4370" max="4370" width="13" style="122" customWidth="1"/>
    <col min="4371" max="4608" width="9.140625" style="122"/>
    <col min="4609" max="4609" width="9.42578125" style="122" customWidth="1"/>
    <col min="4610" max="4612" width="9.140625" style="122"/>
    <col min="4613" max="4613" width="11" style="122" customWidth="1"/>
    <col min="4614" max="4614" width="9.42578125" style="122" customWidth="1"/>
    <col min="4615" max="4615" width="11.5703125" style="122" customWidth="1"/>
    <col min="4616" max="4616" width="10.28515625" style="122" customWidth="1"/>
    <col min="4617" max="4617" width="9.140625" style="122"/>
    <col min="4618" max="4618" width="0.85546875" style="122" customWidth="1"/>
    <col min="4619" max="4619" width="5.5703125" style="122" customWidth="1"/>
    <col min="4620" max="4620" width="10.5703125" style="122" customWidth="1"/>
    <col min="4621" max="4625" width="9.140625" style="122"/>
    <col min="4626" max="4626" width="13" style="122" customWidth="1"/>
    <col min="4627" max="4864" width="9.140625" style="122"/>
    <col min="4865" max="4865" width="9.42578125" style="122" customWidth="1"/>
    <col min="4866" max="4868" width="9.140625" style="122"/>
    <col min="4869" max="4869" width="11" style="122" customWidth="1"/>
    <col min="4870" max="4870" width="9.42578125" style="122" customWidth="1"/>
    <col min="4871" max="4871" width="11.5703125" style="122" customWidth="1"/>
    <col min="4872" max="4872" width="10.28515625" style="122" customWidth="1"/>
    <col min="4873" max="4873" width="9.140625" style="122"/>
    <col min="4874" max="4874" width="0.85546875" style="122" customWidth="1"/>
    <col min="4875" max="4875" width="5.5703125" style="122" customWidth="1"/>
    <col min="4876" max="4876" width="10.5703125" style="122" customWidth="1"/>
    <col min="4877" max="4881" width="9.140625" style="122"/>
    <col min="4882" max="4882" width="13" style="122" customWidth="1"/>
    <col min="4883" max="5120" width="9.140625" style="122"/>
    <col min="5121" max="5121" width="9.42578125" style="122" customWidth="1"/>
    <col min="5122" max="5124" width="9.140625" style="122"/>
    <col min="5125" max="5125" width="11" style="122" customWidth="1"/>
    <col min="5126" max="5126" width="9.42578125" style="122" customWidth="1"/>
    <col min="5127" max="5127" width="11.5703125" style="122" customWidth="1"/>
    <col min="5128" max="5128" width="10.28515625" style="122" customWidth="1"/>
    <col min="5129" max="5129" width="9.140625" style="122"/>
    <col min="5130" max="5130" width="0.85546875" style="122" customWidth="1"/>
    <col min="5131" max="5131" width="5.5703125" style="122" customWidth="1"/>
    <col min="5132" max="5132" width="10.5703125" style="122" customWidth="1"/>
    <col min="5133" max="5137" width="9.140625" style="122"/>
    <col min="5138" max="5138" width="13" style="122" customWidth="1"/>
    <col min="5139" max="5376" width="9.140625" style="122"/>
    <col min="5377" max="5377" width="9.42578125" style="122" customWidth="1"/>
    <col min="5378" max="5380" width="9.140625" style="122"/>
    <col min="5381" max="5381" width="11" style="122" customWidth="1"/>
    <col min="5382" max="5382" width="9.42578125" style="122" customWidth="1"/>
    <col min="5383" max="5383" width="11.5703125" style="122" customWidth="1"/>
    <col min="5384" max="5384" width="10.28515625" style="122" customWidth="1"/>
    <col min="5385" max="5385" width="9.140625" style="122"/>
    <col min="5386" max="5386" width="0.85546875" style="122" customWidth="1"/>
    <col min="5387" max="5387" width="5.5703125" style="122" customWidth="1"/>
    <col min="5388" max="5388" width="10.5703125" style="122" customWidth="1"/>
    <col min="5389" max="5393" width="9.140625" style="122"/>
    <col min="5394" max="5394" width="13" style="122" customWidth="1"/>
    <col min="5395" max="5632" width="9.140625" style="122"/>
    <col min="5633" max="5633" width="9.42578125" style="122" customWidth="1"/>
    <col min="5634" max="5636" width="9.140625" style="122"/>
    <col min="5637" max="5637" width="11" style="122" customWidth="1"/>
    <col min="5638" max="5638" width="9.42578125" style="122" customWidth="1"/>
    <col min="5639" max="5639" width="11.5703125" style="122" customWidth="1"/>
    <col min="5640" max="5640" width="10.28515625" style="122" customWidth="1"/>
    <col min="5641" max="5641" width="9.140625" style="122"/>
    <col min="5642" max="5642" width="0.85546875" style="122" customWidth="1"/>
    <col min="5643" max="5643" width="5.5703125" style="122" customWidth="1"/>
    <col min="5644" max="5644" width="10.5703125" style="122" customWidth="1"/>
    <col min="5645" max="5649" width="9.140625" style="122"/>
    <col min="5650" max="5650" width="13" style="122" customWidth="1"/>
    <col min="5651" max="5888" width="9.140625" style="122"/>
    <col min="5889" max="5889" width="9.42578125" style="122" customWidth="1"/>
    <col min="5890" max="5892" width="9.140625" style="122"/>
    <col min="5893" max="5893" width="11" style="122" customWidth="1"/>
    <col min="5894" max="5894" width="9.42578125" style="122" customWidth="1"/>
    <col min="5895" max="5895" width="11.5703125" style="122" customWidth="1"/>
    <col min="5896" max="5896" width="10.28515625" style="122" customWidth="1"/>
    <col min="5897" max="5897" width="9.140625" style="122"/>
    <col min="5898" max="5898" width="0.85546875" style="122" customWidth="1"/>
    <col min="5899" max="5899" width="5.5703125" style="122" customWidth="1"/>
    <col min="5900" max="5900" width="10.5703125" style="122" customWidth="1"/>
    <col min="5901" max="5905" width="9.140625" style="122"/>
    <col min="5906" max="5906" width="13" style="122" customWidth="1"/>
    <col min="5907" max="6144" width="9.140625" style="122"/>
    <col min="6145" max="6145" width="9.42578125" style="122" customWidth="1"/>
    <col min="6146" max="6148" width="9.140625" style="122"/>
    <col min="6149" max="6149" width="11" style="122" customWidth="1"/>
    <col min="6150" max="6150" width="9.42578125" style="122" customWidth="1"/>
    <col min="6151" max="6151" width="11.5703125" style="122" customWidth="1"/>
    <col min="6152" max="6152" width="10.28515625" style="122" customWidth="1"/>
    <col min="6153" max="6153" width="9.140625" style="122"/>
    <col min="6154" max="6154" width="0.85546875" style="122" customWidth="1"/>
    <col min="6155" max="6155" width="5.5703125" style="122" customWidth="1"/>
    <col min="6156" max="6156" width="10.5703125" style="122" customWidth="1"/>
    <col min="6157" max="6161" width="9.140625" style="122"/>
    <col min="6162" max="6162" width="13" style="122" customWidth="1"/>
    <col min="6163" max="6400" width="9.140625" style="122"/>
    <col min="6401" max="6401" width="9.42578125" style="122" customWidth="1"/>
    <col min="6402" max="6404" width="9.140625" style="122"/>
    <col min="6405" max="6405" width="11" style="122" customWidth="1"/>
    <col min="6406" max="6406" width="9.42578125" style="122" customWidth="1"/>
    <col min="6407" max="6407" width="11.5703125" style="122" customWidth="1"/>
    <col min="6408" max="6408" width="10.28515625" style="122" customWidth="1"/>
    <col min="6409" max="6409" width="9.140625" style="122"/>
    <col min="6410" max="6410" width="0.85546875" style="122" customWidth="1"/>
    <col min="6411" max="6411" width="5.5703125" style="122" customWidth="1"/>
    <col min="6412" max="6412" width="10.5703125" style="122" customWidth="1"/>
    <col min="6413" max="6417" width="9.140625" style="122"/>
    <col min="6418" max="6418" width="13" style="122" customWidth="1"/>
    <col min="6419" max="6656" width="9.140625" style="122"/>
    <col min="6657" max="6657" width="9.42578125" style="122" customWidth="1"/>
    <col min="6658" max="6660" width="9.140625" style="122"/>
    <col min="6661" max="6661" width="11" style="122" customWidth="1"/>
    <col min="6662" max="6662" width="9.42578125" style="122" customWidth="1"/>
    <col min="6663" max="6663" width="11.5703125" style="122" customWidth="1"/>
    <col min="6664" max="6664" width="10.28515625" style="122" customWidth="1"/>
    <col min="6665" max="6665" width="9.140625" style="122"/>
    <col min="6666" max="6666" width="0.85546875" style="122" customWidth="1"/>
    <col min="6667" max="6667" width="5.5703125" style="122" customWidth="1"/>
    <col min="6668" max="6668" width="10.5703125" style="122" customWidth="1"/>
    <col min="6669" max="6673" width="9.140625" style="122"/>
    <col min="6674" max="6674" width="13" style="122" customWidth="1"/>
    <col min="6675" max="6912" width="9.140625" style="122"/>
    <col min="6913" max="6913" width="9.42578125" style="122" customWidth="1"/>
    <col min="6914" max="6916" width="9.140625" style="122"/>
    <col min="6917" max="6917" width="11" style="122" customWidth="1"/>
    <col min="6918" max="6918" width="9.42578125" style="122" customWidth="1"/>
    <col min="6919" max="6919" width="11.5703125" style="122" customWidth="1"/>
    <col min="6920" max="6920" width="10.28515625" style="122" customWidth="1"/>
    <col min="6921" max="6921" width="9.140625" style="122"/>
    <col min="6922" max="6922" width="0.85546875" style="122" customWidth="1"/>
    <col min="6923" max="6923" width="5.5703125" style="122" customWidth="1"/>
    <col min="6924" max="6924" width="10.5703125" style="122" customWidth="1"/>
    <col min="6925" max="6929" width="9.140625" style="122"/>
    <col min="6930" max="6930" width="13" style="122" customWidth="1"/>
    <col min="6931" max="7168" width="9.140625" style="122"/>
    <col min="7169" max="7169" width="9.42578125" style="122" customWidth="1"/>
    <col min="7170" max="7172" width="9.140625" style="122"/>
    <col min="7173" max="7173" width="11" style="122" customWidth="1"/>
    <col min="7174" max="7174" width="9.42578125" style="122" customWidth="1"/>
    <col min="7175" max="7175" width="11.5703125" style="122" customWidth="1"/>
    <col min="7176" max="7176" width="10.28515625" style="122" customWidth="1"/>
    <col min="7177" max="7177" width="9.140625" style="122"/>
    <col min="7178" max="7178" width="0.85546875" style="122" customWidth="1"/>
    <col min="7179" max="7179" width="5.5703125" style="122" customWidth="1"/>
    <col min="7180" max="7180" width="10.5703125" style="122" customWidth="1"/>
    <col min="7181" max="7185" width="9.140625" style="122"/>
    <col min="7186" max="7186" width="13" style="122" customWidth="1"/>
    <col min="7187" max="7424" width="9.140625" style="122"/>
    <col min="7425" max="7425" width="9.42578125" style="122" customWidth="1"/>
    <col min="7426" max="7428" width="9.140625" style="122"/>
    <col min="7429" max="7429" width="11" style="122" customWidth="1"/>
    <col min="7430" max="7430" width="9.42578125" style="122" customWidth="1"/>
    <col min="7431" max="7431" width="11.5703125" style="122" customWidth="1"/>
    <col min="7432" max="7432" width="10.28515625" style="122" customWidth="1"/>
    <col min="7433" max="7433" width="9.140625" style="122"/>
    <col min="7434" max="7434" width="0.85546875" style="122" customWidth="1"/>
    <col min="7435" max="7435" width="5.5703125" style="122" customWidth="1"/>
    <col min="7436" max="7436" width="10.5703125" style="122" customWidth="1"/>
    <col min="7437" max="7441" width="9.140625" style="122"/>
    <col min="7442" max="7442" width="13" style="122" customWidth="1"/>
    <col min="7443" max="7680" width="9.140625" style="122"/>
    <col min="7681" max="7681" width="9.42578125" style="122" customWidth="1"/>
    <col min="7682" max="7684" width="9.140625" style="122"/>
    <col min="7685" max="7685" width="11" style="122" customWidth="1"/>
    <col min="7686" max="7686" width="9.42578125" style="122" customWidth="1"/>
    <col min="7687" max="7687" width="11.5703125" style="122" customWidth="1"/>
    <col min="7688" max="7688" width="10.28515625" style="122" customWidth="1"/>
    <col min="7689" max="7689" width="9.140625" style="122"/>
    <col min="7690" max="7690" width="0.85546875" style="122" customWidth="1"/>
    <col min="7691" max="7691" width="5.5703125" style="122" customWidth="1"/>
    <col min="7692" max="7692" width="10.5703125" style="122" customWidth="1"/>
    <col min="7693" max="7697" width="9.140625" style="122"/>
    <col min="7698" max="7698" width="13" style="122" customWidth="1"/>
    <col min="7699" max="7936" width="9.140625" style="122"/>
    <col min="7937" max="7937" width="9.42578125" style="122" customWidth="1"/>
    <col min="7938" max="7940" width="9.140625" style="122"/>
    <col min="7941" max="7941" width="11" style="122" customWidth="1"/>
    <col min="7942" max="7942" width="9.42578125" style="122" customWidth="1"/>
    <col min="7943" max="7943" width="11.5703125" style="122" customWidth="1"/>
    <col min="7944" max="7944" width="10.28515625" style="122" customWidth="1"/>
    <col min="7945" max="7945" width="9.140625" style="122"/>
    <col min="7946" max="7946" width="0.85546875" style="122" customWidth="1"/>
    <col min="7947" max="7947" width="5.5703125" style="122" customWidth="1"/>
    <col min="7948" max="7948" width="10.5703125" style="122" customWidth="1"/>
    <col min="7949" max="7953" width="9.140625" style="122"/>
    <col min="7954" max="7954" width="13" style="122" customWidth="1"/>
    <col min="7955" max="8192" width="9.140625" style="122"/>
    <col min="8193" max="8193" width="9.42578125" style="122" customWidth="1"/>
    <col min="8194" max="8196" width="9.140625" style="122"/>
    <col min="8197" max="8197" width="11" style="122" customWidth="1"/>
    <col min="8198" max="8198" width="9.42578125" style="122" customWidth="1"/>
    <col min="8199" max="8199" width="11.5703125" style="122" customWidth="1"/>
    <col min="8200" max="8200" width="10.28515625" style="122" customWidth="1"/>
    <col min="8201" max="8201" width="9.140625" style="122"/>
    <col min="8202" max="8202" width="0.85546875" style="122" customWidth="1"/>
    <col min="8203" max="8203" width="5.5703125" style="122" customWidth="1"/>
    <col min="8204" max="8204" width="10.5703125" style="122" customWidth="1"/>
    <col min="8205" max="8209" width="9.140625" style="122"/>
    <col min="8210" max="8210" width="13" style="122" customWidth="1"/>
    <col min="8211" max="8448" width="9.140625" style="122"/>
    <col min="8449" max="8449" width="9.42578125" style="122" customWidth="1"/>
    <col min="8450" max="8452" width="9.140625" style="122"/>
    <col min="8453" max="8453" width="11" style="122" customWidth="1"/>
    <col min="8454" max="8454" width="9.42578125" style="122" customWidth="1"/>
    <col min="8455" max="8455" width="11.5703125" style="122" customWidth="1"/>
    <col min="8456" max="8456" width="10.28515625" style="122" customWidth="1"/>
    <col min="8457" max="8457" width="9.140625" style="122"/>
    <col min="8458" max="8458" width="0.85546875" style="122" customWidth="1"/>
    <col min="8459" max="8459" width="5.5703125" style="122" customWidth="1"/>
    <col min="8460" max="8460" width="10.5703125" style="122" customWidth="1"/>
    <col min="8461" max="8465" width="9.140625" style="122"/>
    <col min="8466" max="8466" width="13" style="122" customWidth="1"/>
    <col min="8467" max="8704" width="9.140625" style="122"/>
    <col min="8705" max="8705" width="9.42578125" style="122" customWidth="1"/>
    <col min="8706" max="8708" width="9.140625" style="122"/>
    <col min="8709" max="8709" width="11" style="122" customWidth="1"/>
    <col min="8710" max="8710" width="9.42578125" style="122" customWidth="1"/>
    <col min="8711" max="8711" width="11.5703125" style="122" customWidth="1"/>
    <col min="8712" max="8712" width="10.28515625" style="122" customWidth="1"/>
    <col min="8713" max="8713" width="9.140625" style="122"/>
    <col min="8714" max="8714" width="0.85546875" style="122" customWidth="1"/>
    <col min="8715" max="8715" width="5.5703125" style="122" customWidth="1"/>
    <col min="8716" max="8716" width="10.5703125" style="122" customWidth="1"/>
    <col min="8717" max="8721" width="9.140625" style="122"/>
    <col min="8722" max="8722" width="13" style="122" customWidth="1"/>
    <col min="8723" max="8960" width="9.140625" style="122"/>
    <col min="8961" max="8961" width="9.42578125" style="122" customWidth="1"/>
    <col min="8962" max="8964" width="9.140625" style="122"/>
    <col min="8965" max="8965" width="11" style="122" customWidth="1"/>
    <col min="8966" max="8966" width="9.42578125" style="122" customWidth="1"/>
    <col min="8967" max="8967" width="11.5703125" style="122" customWidth="1"/>
    <col min="8968" max="8968" width="10.28515625" style="122" customWidth="1"/>
    <col min="8969" max="8969" width="9.140625" style="122"/>
    <col min="8970" max="8970" width="0.85546875" style="122" customWidth="1"/>
    <col min="8971" max="8971" width="5.5703125" style="122" customWidth="1"/>
    <col min="8972" max="8972" width="10.5703125" style="122" customWidth="1"/>
    <col min="8973" max="8977" width="9.140625" style="122"/>
    <col min="8978" max="8978" width="13" style="122" customWidth="1"/>
    <col min="8979" max="9216" width="9.140625" style="122"/>
    <col min="9217" max="9217" width="9.42578125" style="122" customWidth="1"/>
    <col min="9218" max="9220" width="9.140625" style="122"/>
    <col min="9221" max="9221" width="11" style="122" customWidth="1"/>
    <col min="9222" max="9222" width="9.42578125" style="122" customWidth="1"/>
    <col min="9223" max="9223" width="11.5703125" style="122" customWidth="1"/>
    <col min="9224" max="9224" width="10.28515625" style="122" customWidth="1"/>
    <col min="9225" max="9225" width="9.140625" style="122"/>
    <col min="9226" max="9226" width="0.85546875" style="122" customWidth="1"/>
    <col min="9227" max="9227" width="5.5703125" style="122" customWidth="1"/>
    <col min="9228" max="9228" width="10.5703125" style="122" customWidth="1"/>
    <col min="9229" max="9233" width="9.140625" style="122"/>
    <col min="9234" max="9234" width="13" style="122" customWidth="1"/>
    <col min="9235" max="9472" width="9.140625" style="122"/>
    <col min="9473" max="9473" width="9.42578125" style="122" customWidth="1"/>
    <col min="9474" max="9476" width="9.140625" style="122"/>
    <col min="9477" max="9477" width="11" style="122" customWidth="1"/>
    <col min="9478" max="9478" width="9.42578125" style="122" customWidth="1"/>
    <col min="9479" max="9479" width="11.5703125" style="122" customWidth="1"/>
    <col min="9480" max="9480" width="10.28515625" style="122" customWidth="1"/>
    <col min="9481" max="9481" width="9.140625" style="122"/>
    <col min="9482" max="9482" width="0.85546875" style="122" customWidth="1"/>
    <col min="9483" max="9483" width="5.5703125" style="122" customWidth="1"/>
    <col min="9484" max="9484" width="10.5703125" style="122" customWidth="1"/>
    <col min="9485" max="9489" width="9.140625" style="122"/>
    <col min="9490" max="9490" width="13" style="122" customWidth="1"/>
    <col min="9491" max="9728" width="9.140625" style="122"/>
    <col min="9729" max="9729" width="9.42578125" style="122" customWidth="1"/>
    <col min="9730" max="9732" width="9.140625" style="122"/>
    <col min="9733" max="9733" width="11" style="122" customWidth="1"/>
    <col min="9734" max="9734" width="9.42578125" style="122" customWidth="1"/>
    <col min="9735" max="9735" width="11.5703125" style="122" customWidth="1"/>
    <col min="9736" max="9736" width="10.28515625" style="122" customWidth="1"/>
    <col min="9737" max="9737" width="9.140625" style="122"/>
    <col min="9738" max="9738" width="0.85546875" style="122" customWidth="1"/>
    <col min="9739" max="9739" width="5.5703125" style="122" customWidth="1"/>
    <col min="9740" max="9740" width="10.5703125" style="122" customWidth="1"/>
    <col min="9741" max="9745" width="9.140625" style="122"/>
    <col min="9746" max="9746" width="13" style="122" customWidth="1"/>
    <col min="9747" max="9984" width="9.140625" style="122"/>
    <col min="9985" max="9985" width="9.42578125" style="122" customWidth="1"/>
    <col min="9986" max="9988" width="9.140625" style="122"/>
    <col min="9989" max="9989" width="11" style="122" customWidth="1"/>
    <col min="9990" max="9990" width="9.42578125" style="122" customWidth="1"/>
    <col min="9991" max="9991" width="11.5703125" style="122" customWidth="1"/>
    <col min="9992" max="9992" width="10.28515625" style="122" customWidth="1"/>
    <col min="9993" max="9993" width="9.140625" style="122"/>
    <col min="9994" max="9994" width="0.85546875" style="122" customWidth="1"/>
    <col min="9995" max="9995" width="5.5703125" style="122" customWidth="1"/>
    <col min="9996" max="9996" width="10.5703125" style="122" customWidth="1"/>
    <col min="9997" max="10001" width="9.140625" style="122"/>
    <col min="10002" max="10002" width="13" style="122" customWidth="1"/>
    <col min="10003" max="10240" width="9.140625" style="122"/>
    <col min="10241" max="10241" width="9.42578125" style="122" customWidth="1"/>
    <col min="10242" max="10244" width="9.140625" style="122"/>
    <col min="10245" max="10245" width="11" style="122" customWidth="1"/>
    <col min="10246" max="10246" width="9.42578125" style="122" customWidth="1"/>
    <col min="10247" max="10247" width="11.5703125" style="122" customWidth="1"/>
    <col min="10248" max="10248" width="10.28515625" style="122" customWidth="1"/>
    <col min="10249" max="10249" width="9.140625" style="122"/>
    <col min="10250" max="10250" width="0.85546875" style="122" customWidth="1"/>
    <col min="10251" max="10251" width="5.5703125" style="122" customWidth="1"/>
    <col min="10252" max="10252" width="10.5703125" style="122" customWidth="1"/>
    <col min="10253" max="10257" width="9.140625" style="122"/>
    <col min="10258" max="10258" width="13" style="122" customWidth="1"/>
    <col min="10259" max="10496" width="9.140625" style="122"/>
    <col min="10497" max="10497" width="9.42578125" style="122" customWidth="1"/>
    <col min="10498" max="10500" width="9.140625" style="122"/>
    <col min="10501" max="10501" width="11" style="122" customWidth="1"/>
    <col min="10502" max="10502" width="9.42578125" style="122" customWidth="1"/>
    <col min="10503" max="10503" width="11.5703125" style="122" customWidth="1"/>
    <col min="10504" max="10504" width="10.28515625" style="122" customWidth="1"/>
    <col min="10505" max="10505" width="9.140625" style="122"/>
    <col min="10506" max="10506" width="0.85546875" style="122" customWidth="1"/>
    <col min="10507" max="10507" width="5.5703125" style="122" customWidth="1"/>
    <col min="10508" max="10508" width="10.5703125" style="122" customWidth="1"/>
    <col min="10509" max="10513" width="9.140625" style="122"/>
    <col min="10514" max="10514" width="13" style="122" customWidth="1"/>
    <col min="10515" max="10752" width="9.140625" style="122"/>
    <col min="10753" max="10753" width="9.42578125" style="122" customWidth="1"/>
    <col min="10754" max="10756" width="9.140625" style="122"/>
    <col min="10757" max="10757" width="11" style="122" customWidth="1"/>
    <col min="10758" max="10758" width="9.42578125" style="122" customWidth="1"/>
    <col min="10759" max="10759" width="11.5703125" style="122" customWidth="1"/>
    <col min="10760" max="10760" width="10.28515625" style="122" customWidth="1"/>
    <col min="10761" max="10761" width="9.140625" style="122"/>
    <col min="10762" max="10762" width="0.85546875" style="122" customWidth="1"/>
    <col min="10763" max="10763" width="5.5703125" style="122" customWidth="1"/>
    <col min="10764" max="10764" width="10.5703125" style="122" customWidth="1"/>
    <col min="10765" max="10769" width="9.140625" style="122"/>
    <col min="10770" max="10770" width="13" style="122" customWidth="1"/>
    <col min="10771" max="11008" width="9.140625" style="122"/>
    <col min="11009" max="11009" width="9.42578125" style="122" customWidth="1"/>
    <col min="11010" max="11012" width="9.140625" style="122"/>
    <col min="11013" max="11013" width="11" style="122" customWidth="1"/>
    <col min="11014" max="11014" width="9.42578125" style="122" customWidth="1"/>
    <col min="11015" max="11015" width="11.5703125" style="122" customWidth="1"/>
    <col min="11016" max="11016" width="10.28515625" style="122" customWidth="1"/>
    <col min="11017" max="11017" width="9.140625" style="122"/>
    <col min="11018" max="11018" width="0.85546875" style="122" customWidth="1"/>
    <col min="11019" max="11019" width="5.5703125" style="122" customWidth="1"/>
    <col min="11020" max="11020" width="10.5703125" style="122" customWidth="1"/>
    <col min="11021" max="11025" width="9.140625" style="122"/>
    <col min="11026" max="11026" width="13" style="122" customWidth="1"/>
    <col min="11027" max="11264" width="9.140625" style="122"/>
    <col min="11265" max="11265" width="9.42578125" style="122" customWidth="1"/>
    <col min="11266" max="11268" width="9.140625" style="122"/>
    <col min="11269" max="11269" width="11" style="122" customWidth="1"/>
    <col min="11270" max="11270" width="9.42578125" style="122" customWidth="1"/>
    <col min="11271" max="11271" width="11.5703125" style="122" customWidth="1"/>
    <col min="11272" max="11272" width="10.28515625" style="122" customWidth="1"/>
    <col min="11273" max="11273" width="9.140625" style="122"/>
    <col min="11274" max="11274" width="0.85546875" style="122" customWidth="1"/>
    <col min="11275" max="11275" width="5.5703125" style="122" customWidth="1"/>
    <col min="11276" max="11276" width="10.5703125" style="122" customWidth="1"/>
    <col min="11277" max="11281" width="9.140625" style="122"/>
    <col min="11282" max="11282" width="13" style="122" customWidth="1"/>
    <col min="11283" max="11520" width="9.140625" style="122"/>
    <col min="11521" max="11521" width="9.42578125" style="122" customWidth="1"/>
    <col min="11522" max="11524" width="9.140625" style="122"/>
    <col min="11525" max="11525" width="11" style="122" customWidth="1"/>
    <col min="11526" max="11526" width="9.42578125" style="122" customWidth="1"/>
    <col min="11527" max="11527" width="11.5703125" style="122" customWidth="1"/>
    <col min="11528" max="11528" width="10.28515625" style="122" customWidth="1"/>
    <col min="11529" max="11529" width="9.140625" style="122"/>
    <col min="11530" max="11530" width="0.85546875" style="122" customWidth="1"/>
    <col min="11531" max="11531" width="5.5703125" style="122" customWidth="1"/>
    <col min="11532" max="11532" width="10.5703125" style="122" customWidth="1"/>
    <col min="11533" max="11537" width="9.140625" style="122"/>
    <col min="11538" max="11538" width="13" style="122" customWidth="1"/>
    <col min="11539" max="11776" width="9.140625" style="122"/>
    <col min="11777" max="11777" width="9.42578125" style="122" customWidth="1"/>
    <col min="11778" max="11780" width="9.140625" style="122"/>
    <col min="11781" max="11781" width="11" style="122" customWidth="1"/>
    <col min="11782" max="11782" width="9.42578125" style="122" customWidth="1"/>
    <col min="11783" max="11783" width="11.5703125" style="122" customWidth="1"/>
    <col min="11784" max="11784" width="10.28515625" style="122" customWidth="1"/>
    <col min="11785" max="11785" width="9.140625" style="122"/>
    <col min="11786" max="11786" width="0.85546875" style="122" customWidth="1"/>
    <col min="11787" max="11787" width="5.5703125" style="122" customWidth="1"/>
    <col min="11788" max="11788" width="10.5703125" style="122" customWidth="1"/>
    <col min="11789" max="11793" width="9.140625" style="122"/>
    <col min="11794" max="11794" width="13" style="122" customWidth="1"/>
    <col min="11795" max="12032" width="9.140625" style="122"/>
    <col min="12033" max="12033" width="9.42578125" style="122" customWidth="1"/>
    <col min="12034" max="12036" width="9.140625" style="122"/>
    <col min="12037" max="12037" width="11" style="122" customWidth="1"/>
    <col min="12038" max="12038" width="9.42578125" style="122" customWidth="1"/>
    <col min="12039" max="12039" width="11.5703125" style="122" customWidth="1"/>
    <col min="12040" max="12040" width="10.28515625" style="122" customWidth="1"/>
    <col min="12041" max="12041" width="9.140625" style="122"/>
    <col min="12042" max="12042" width="0.85546875" style="122" customWidth="1"/>
    <col min="12043" max="12043" width="5.5703125" style="122" customWidth="1"/>
    <col min="12044" max="12044" width="10.5703125" style="122" customWidth="1"/>
    <col min="12045" max="12049" width="9.140625" style="122"/>
    <col min="12050" max="12050" width="13" style="122" customWidth="1"/>
    <col min="12051" max="12288" width="9.140625" style="122"/>
    <col min="12289" max="12289" width="9.42578125" style="122" customWidth="1"/>
    <col min="12290" max="12292" width="9.140625" style="122"/>
    <col min="12293" max="12293" width="11" style="122" customWidth="1"/>
    <col min="12294" max="12294" width="9.42578125" style="122" customWidth="1"/>
    <col min="12295" max="12295" width="11.5703125" style="122" customWidth="1"/>
    <col min="12296" max="12296" width="10.28515625" style="122" customWidth="1"/>
    <col min="12297" max="12297" width="9.140625" style="122"/>
    <col min="12298" max="12298" width="0.85546875" style="122" customWidth="1"/>
    <col min="12299" max="12299" width="5.5703125" style="122" customWidth="1"/>
    <col min="12300" max="12300" width="10.5703125" style="122" customWidth="1"/>
    <col min="12301" max="12305" width="9.140625" style="122"/>
    <col min="12306" max="12306" width="13" style="122" customWidth="1"/>
    <col min="12307" max="12544" width="9.140625" style="122"/>
    <col min="12545" max="12545" width="9.42578125" style="122" customWidth="1"/>
    <col min="12546" max="12548" width="9.140625" style="122"/>
    <col min="12549" max="12549" width="11" style="122" customWidth="1"/>
    <col min="12550" max="12550" width="9.42578125" style="122" customWidth="1"/>
    <col min="12551" max="12551" width="11.5703125" style="122" customWidth="1"/>
    <col min="12552" max="12552" width="10.28515625" style="122" customWidth="1"/>
    <col min="12553" max="12553" width="9.140625" style="122"/>
    <col min="12554" max="12554" width="0.85546875" style="122" customWidth="1"/>
    <col min="12555" max="12555" width="5.5703125" style="122" customWidth="1"/>
    <col min="12556" max="12556" width="10.5703125" style="122" customWidth="1"/>
    <col min="12557" max="12561" width="9.140625" style="122"/>
    <col min="12562" max="12562" width="13" style="122" customWidth="1"/>
    <col min="12563" max="12800" width="9.140625" style="122"/>
    <col min="12801" max="12801" width="9.42578125" style="122" customWidth="1"/>
    <col min="12802" max="12804" width="9.140625" style="122"/>
    <col min="12805" max="12805" width="11" style="122" customWidth="1"/>
    <col min="12806" max="12806" width="9.42578125" style="122" customWidth="1"/>
    <col min="12807" max="12807" width="11.5703125" style="122" customWidth="1"/>
    <col min="12808" max="12808" width="10.28515625" style="122" customWidth="1"/>
    <col min="12809" max="12809" width="9.140625" style="122"/>
    <col min="12810" max="12810" width="0.85546875" style="122" customWidth="1"/>
    <col min="12811" max="12811" width="5.5703125" style="122" customWidth="1"/>
    <col min="12812" max="12812" width="10.5703125" style="122" customWidth="1"/>
    <col min="12813" max="12817" width="9.140625" style="122"/>
    <col min="12818" max="12818" width="13" style="122" customWidth="1"/>
    <col min="12819" max="13056" width="9.140625" style="122"/>
    <col min="13057" max="13057" width="9.42578125" style="122" customWidth="1"/>
    <col min="13058" max="13060" width="9.140625" style="122"/>
    <col min="13061" max="13061" width="11" style="122" customWidth="1"/>
    <col min="13062" max="13062" width="9.42578125" style="122" customWidth="1"/>
    <col min="13063" max="13063" width="11.5703125" style="122" customWidth="1"/>
    <col min="13064" max="13064" width="10.28515625" style="122" customWidth="1"/>
    <col min="13065" max="13065" width="9.140625" style="122"/>
    <col min="13066" max="13066" width="0.85546875" style="122" customWidth="1"/>
    <col min="13067" max="13067" width="5.5703125" style="122" customWidth="1"/>
    <col min="13068" max="13068" width="10.5703125" style="122" customWidth="1"/>
    <col min="13069" max="13073" width="9.140625" style="122"/>
    <col min="13074" max="13074" width="13" style="122" customWidth="1"/>
    <col min="13075" max="13312" width="9.140625" style="122"/>
    <col min="13313" max="13313" width="9.42578125" style="122" customWidth="1"/>
    <col min="13314" max="13316" width="9.140625" style="122"/>
    <col min="13317" max="13317" width="11" style="122" customWidth="1"/>
    <col min="13318" max="13318" width="9.42578125" style="122" customWidth="1"/>
    <col min="13319" max="13319" width="11.5703125" style="122" customWidth="1"/>
    <col min="13320" max="13320" width="10.28515625" style="122" customWidth="1"/>
    <col min="13321" max="13321" width="9.140625" style="122"/>
    <col min="13322" max="13322" width="0.85546875" style="122" customWidth="1"/>
    <col min="13323" max="13323" width="5.5703125" style="122" customWidth="1"/>
    <col min="13324" max="13324" width="10.5703125" style="122" customWidth="1"/>
    <col min="13325" max="13329" width="9.140625" style="122"/>
    <col min="13330" max="13330" width="13" style="122" customWidth="1"/>
    <col min="13331" max="13568" width="9.140625" style="122"/>
    <col min="13569" max="13569" width="9.42578125" style="122" customWidth="1"/>
    <col min="13570" max="13572" width="9.140625" style="122"/>
    <col min="13573" max="13573" width="11" style="122" customWidth="1"/>
    <col min="13574" max="13574" width="9.42578125" style="122" customWidth="1"/>
    <col min="13575" max="13575" width="11.5703125" style="122" customWidth="1"/>
    <col min="13576" max="13576" width="10.28515625" style="122" customWidth="1"/>
    <col min="13577" max="13577" width="9.140625" style="122"/>
    <col min="13578" max="13578" width="0.85546875" style="122" customWidth="1"/>
    <col min="13579" max="13579" width="5.5703125" style="122" customWidth="1"/>
    <col min="13580" max="13580" width="10.5703125" style="122" customWidth="1"/>
    <col min="13581" max="13585" width="9.140625" style="122"/>
    <col min="13586" max="13586" width="13" style="122" customWidth="1"/>
    <col min="13587" max="13824" width="9.140625" style="122"/>
    <col min="13825" max="13825" width="9.42578125" style="122" customWidth="1"/>
    <col min="13826" max="13828" width="9.140625" style="122"/>
    <col min="13829" max="13829" width="11" style="122" customWidth="1"/>
    <col min="13830" max="13830" width="9.42578125" style="122" customWidth="1"/>
    <col min="13831" max="13831" width="11.5703125" style="122" customWidth="1"/>
    <col min="13832" max="13832" width="10.28515625" style="122" customWidth="1"/>
    <col min="13833" max="13833" width="9.140625" style="122"/>
    <col min="13834" max="13834" width="0.85546875" style="122" customWidth="1"/>
    <col min="13835" max="13835" width="5.5703125" style="122" customWidth="1"/>
    <col min="13836" max="13836" width="10.5703125" style="122" customWidth="1"/>
    <col min="13837" max="13841" width="9.140625" style="122"/>
    <col min="13842" max="13842" width="13" style="122" customWidth="1"/>
    <col min="13843" max="14080" width="9.140625" style="122"/>
    <col min="14081" max="14081" width="9.42578125" style="122" customWidth="1"/>
    <col min="14082" max="14084" width="9.140625" style="122"/>
    <col min="14085" max="14085" width="11" style="122" customWidth="1"/>
    <col min="14086" max="14086" width="9.42578125" style="122" customWidth="1"/>
    <col min="14087" max="14087" width="11.5703125" style="122" customWidth="1"/>
    <col min="14088" max="14088" width="10.28515625" style="122" customWidth="1"/>
    <col min="14089" max="14089" width="9.140625" style="122"/>
    <col min="14090" max="14090" width="0.85546875" style="122" customWidth="1"/>
    <col min="14091" max="14091" width="5.5703125" style="122" customWidth="1"/>
    <col min="14092" max="14092" width="10.5703125" style="122" customWidth="1"/>
    <col min="14093" max="14097" width="9.140625" style="122"/>
    <col min="14098" max="14098" width="13" style="122" customWidth="1"/>
    <col min="14099" max="14336" width="9.140625" style="122"/>
    <col min="14337" max="14337" width="9.42578125" style="122" customWidth="1"/>
    <col min="14338" max="14340" width="9.140625" style="122"/>
    <col min="14341" max="14341" width="11" style="122" customWidth="1"/>
    <col min="14342" max="14342" width="9.42578125" style="122" customWidth="1"/>
    <col min="14343" max="14343" width="11.5703125" style="122" customWidth="1"/>
    <col min="14344" max="14344" width="10.28515625" style="122" customWidth="1"/>
    <col min="14345" max="14345" width="9.140625" style="122"/>
    <col min="14346" max="14346" width="0.85546875" style="122" customWidth="1"/>
    <col min="14347" max="14347" width="5.5703125" style="122" customWidth="1"/>
    <col min="14348" max="14348" width="10.5703125" style="122" customWidth="1"/>
    <col min="14349" max="14353" width="9.140625" style="122"/>
    <col min="14354" max="14354" width="13" style="122" customWidth="1"/>
    <col min="14355" max="14592" width="9.140625" style="122"/>
    <col min="14593" max="14593" width="9.42578125" style="122" customWidth="1"/>
    <col min="14594" max="14596" width="9.140625" style="122"/>
    <col min="14597" max="14597" width="11" style="122" customWidth="1"/>
    <col min="14598" max="14598" width="9.42578125" style="122" customWidth="1"/>
    <col min="14599" max="14599" width="11.5703125" style="122" customWidth="1"/>
    <col min="14600" max="14600" width="10.28515625" style="122" customWidth="1"/>
    <col min="14601" max="14601" width="9.140625" style="122"/>
    <col min="14602" max="14602" width="0.85546875" style="122" customWidth="1"/>
    <col min="14603" max="14603" width="5.5703125" style="122" customWidth="1"/>
    <col min="14604" max="14604" width="10.5703125" style="122" customWidth="1"/>
    <col min="14605" max="14609" width="9.140625" style="122"/>
    <col min="14610" max="14610" width="13" style="122" customWidth="1"/>
    <col min="14611" max="14848" width="9.140625" style="122"/>
    <col min="14849" max="14849" width="9.42578125" style="122" customWidth="1"/>
    <col min="14850" max="14852" width="9.140625" style="122"/>
    <col min="14853" max="14853" width="11" style="122" customWidth="1"/>
    <col min="14854" max="14854" width="9.42578125" style="122" customWidth="1"/>
    <col min="14855" max="14855" width="11.5703125" style="122" customWidth="1"/>
    <col min="14856" max="14856" width="10.28515625" style="122" customWidth="1"/>
    <col min="14857" max="14857" width="9.140625" style="122"/>
    <col min="14858" max="14858" width="0.85546875" style="122" customWidth="1"/>
    <col min="14859" max="14859" width="5.5703125" style="122" customWidth="1"/>
    <col min="14860" max="14860" width="10.5703125" style="122" customWidth="1"/>
    <col min="14861" max="14865" width="9.140625" style="122"/>
    <col min="14866" max="14866" width="13" style="122" customWidth="1"/>
    <col min="14867" max="15104" width="9.140625" style="122"/>
    <col min="15105" max="15105" width="9.42578125" style="122" customWidth="1"/>
    <col min="15106" max="15108" width="9.140625" style="122"/>
    <col min="15109" max="15109" width="11" style="122" customWidth="1"/>
    <col min="15110" max="15110" width="9.42578125" style="122" customWidth="1"/>
    <col min="15111" max="15111" width="11.5703125" style="122" customWidth="1"/>
    <col min="15112" max="15112" width="10.28515625" style="122" customWidth="1"/>
    <col min="15113" max="15113" width="9.140625" style="122"/>
    <col min="15114" max="15114" width="0.85546875" style="122" customWidth="1"/>
    <col min="15115" max="15115" width="5.5703125" style="122" customWidth="1"/>
    <col min="15116" max="15116" width="10.5703125" style="122" customWidth="1"/>
    <col min="15117" max="15121" width="9.140625" style="122"/>
    <col min="15122" max="15122" width="13" style="122" customWidth="1"/>
    <col min="15123" max="15360" width="9.140625" style="122"/>
    <col min="15361" max="15361" width="9.42578125" style="122" customWidth="1"/>
    <col min="15362" max="15364" width="9.140625" style="122"/>
    <col min="15365" max="15365" width="11" style="122" customWidth="1"/>
    <col min="15366" max="15366" width="9.42578125" style="122" customWidth="1"/>
    <col min="15367" max="15367" width="11.5703125" style="122" customWidth="1"/>
    <col min="15368" max="15368" width="10.28515625" style="122" customWidth="1"/>
    <col min="15369" max="15369" width="9.140625" style="122"/>
    <col min="15370" max="15370" width="0.85546875" style="122" customWidth="1"/>
    <col min="15371" max="15371" width="5.5703125" style="122" customWidth="1"/>
    <col min="15372" max="15372" width="10.5703125" style="122" customWidth="1"/>
    <col min="15373" max="15377" width="9.140625" style="122"/>
    <col min="15378" max="15378" width="13" style="122" customWidth="1"/>
    <col min="15379" max="15616" width="9.140625" style="122"/>
    <col min="15617" max="15617" width="9.42578125" style="122" customWidth="1"/>
    <col min="15618" max="15620" width="9.140625" style="122"/>
    <col min="15621" max="15621" width="11" style="122" customWidth="1"/>
    <col min="15622" max="15622" width="9.42578125" style="122" customWidth="1"/>
    <col min="15623" max="15623" width="11.5703125" style="122" customWidth="1"/>
    <col min="15624" max="15624" width="10.28515625" style="122" customWidth="1"/>
    <col min="15625" max="15625" width="9.140625" style="122"/>
    <col min="15626" max="15626" width="0.85546875" style="122" customWidth="1"/>
    <col min="15627" max="15627" width="5.5703125" style="122" customWidth="1"/>
    <col min="15628" max="15628" width="10.5703125" style="122" customWidth="1"/>
    <col min="15629" max="15633" width="9.140625" style="122"/>
    <col min="15634" max="15634" width="13" style="122" customWidth="1"/>
    <col min="15635" max="15872" width="9.140625" style="122"/>
    <col min="15873" max="15873" width="9.42578125" style="122" customWidth="1"/>
    <col min="15874" max="15876" width="9.140625" style="122"/>
    <col min="15877" max="15877" width="11" style="122" customWidth="1"/>
    <col min="15878" max="15878" width="9.42578125" style="122" customWidth="1"/>
    <col min="15879" max="15879" width="11.5703125" style="122" customWidth="1"/>
    <col min="15880" max="15880" width="10.28515625" style="122" customWidth="1"/>
    <col min="15881" max="15881" width="9.140625" style="122"/>
    <col min="15882" max="15882" width="0.85546875" style="122" customWidth="1"/>
    <col min="15883" max="15883" width="5.5703125" style="122" customWidth="1"/>
    <col min="15884" max="15884" width="10.5703125" style="122" customWidth="1"/>
    <col min="15885" max="15889" width="9.140625" style="122"/>
    <col min="15890" max="15890" width="13" style="122" customWidth="1"/>
    <col min="15891" max="16128" width="9.140625" style="122"/>
    <col min="16129" max="16129" width="9.42578125" style="122" customWidth="1"/>
    <col min="16130" max="16132" width="9.140625" style="122"/>
    <col min="16133" max="16133" width="11" style="122" customWidth="1"/>
    <col min="16134" max="16134" width="9.42578125" style="122" customWidth="1"/>
    <col min="16135" max="16135" width="11.5703125" style="122" customWidth="1"/>
    <col min="16136" max="16136" width="10.28515625" style="122" customWidth="1"/>
    <col min="16137" max="16137" width="9.140625" style="122"/>
    <col min="16138" max="16138" width="0.85546875" style="122" customWidth="1"/>
    <col min="16139" max="16139" width="5.5703125" style="122" customWidth="1"/>
    <col min="16140" max="16140" width="10.5703125" style="122" customWidth="1"/>
    <col min="16141" max="16145" width="9.140625" style="122"/>
    <col min="16146" max="16146" width="13" style="122" customWidth="1"/>
    <col min="16147" max="16384" width="9.140625" style="122"/>
  </cols>
  <sheetData>
    <row r="1" spans="1:19" ht="18" customHeight="1" x14ac:dyDescent="0.2">
      <c r="A1" s="920"/>
      <c r="B1" s="922" t="s">
        <v>360</v>
      </c>
      <c r="C1" s="922"/>
      <c r="D1" s="922"/>
      <c r="E1" s="922"/>
      <c r="F1" s="922"/>
      <c r="G1" s="922"/>
      <c r="H1" s="922"/>
      <c r="I1" s="922"/>
      <c r="J1" s="922"/>
      <c r="K1" s="922"/>
      <c r="L1" s="922"/>
      <c r="M1" s="923"/>
    </row>
    <row r="2" spans="1:19" ht="15" customHeight="1" thickBot="1" x14ac:dyDescent="0.25">
      <c r="A2" s="921"/>
      <c r="B2" s="924" t="s">
        <v>437</v>
      </c>
      <c r="C2" s="924"/>
      <c r="D2" s="924"/>
      <c r="E2" s="924"/>
      <c r="F2" s="924"/>
      <c r="G2" s="924"/>
      <c r="H2" s="924"/>
      <c r="I2" s="924"/>
      <c r="J2" s="924"/>
      <c r="K2" s="924"/>
      <c r="L2" s="924"/>
      <c r="M2" s="925"/>
    </row>
    <row r="3" spans="1:19" ht="3" customHeight="1" thickBot="1" x14ac:dyDescent="0.25">
      <c r="A3" s="123"/>
      <c r="B3" s="123"/>
      <c r="C3" s="123"/>
      <c r="D3" s="123"/>
      <c r="E3" s="123"/>
      <c r="F3" s="123"/>
      <c r="G3" s="123"/>
      <c r="H3" s="123"/>
      <c r="I3" s="123"/>
      <c r="J3" s="124"/>
      <c r="K3" s="123"/>
    </row>
    <row r="4" spans="1:19" ht="24.75" customHeight="1" thickBot="1" x14ac:dyDescent="0.25">
      <c r="A4" s="926" t="s">
        <v>436</v>
      </c>
      <c r="B4" s="927"/>
      <c r="C4" s="927"/>
      <c r="D4" s="927"/>
      <c r="E4" s="927"/>
      <c r="F4" s="927"/>
      <c r="G4" s="927"/>
      <c r="H4" s="927"/>
      <c r="I4" s="927"/>
      <c r="J4" s="927"/>
      <c r="K4" s="927"/>
      <c r="L4" s="927"/>
      <c r="M4" s="928"/>
    </row>
    <row r="5" spans="1:19" ht="5.0999999999999996" customHeight="1" thickBot="1" x14ac:dyDescent="0.25">
      <c r="A5" s="123"/>
      <c r="B5" s="123"/>
      <c r="C5" s="123"/>
      <c r="D5" s="123"/>
      <c r="E5" s="123"/>
      <c r="F5" s="123"/>
      <c r="G5" s="123"/>
      <c r="H5" s="123"/>
      <c r="I5" s="123"/>
      <c r="J5" s="124"/>
      <c r="K5" s="123"/>
    </row>
    <row r="6" spans="1:19" ht="20.100000000000001" customHeight="1" thickBot="1" x14ac:dyDescent="0.25">
      <c r="A6" s="929" t="s">
        <v>361</v>
      </c>
      <c r="B6" s="930"/>
      <c r="C6" s="931" t="s">
        <v>601</v>
      </c>
      <c r="D6" s="932"/>
      <c r="E6" s="932"/>
      <c r="F6" s="932"/>
      <c r="G6" s="932"/>
      <c r="H6" s="932"/>
      <c r="I6" s="932"/>
      <c r="J6" s="932"/>
      <c r="K6" s="932"/>
      <c r="L6" s="932"/>
      <c r="M6" s="933"/>
    </row>
    <row r="7" spans="1:19" ht="3.75" customHeight="1" thickBot="1" x14ac:dyDescent="0.25">
      <c r="A7" s="125"/>
      <c r="B7" s="126"/>
      <c r="C7" s="126"/>
      <c r="D7" s="126"/>
      <c r="E7" s="126"/>
      <c r="F7" s="126"/>
      <c r="G7" s="126"/>
      <c r="H7" s="126"/>
      <c r="I7" s="126"/>
      <c r="J7" s="127"/>
      <c r="K7" s="126"/>
    </row>
    <row r="8" spans="1:19" ht="20.100000000000001" customHeight="1" thickBot="1" x14ac:dyDescent="0.25">
      <c r="A8" s="929" t="s">
        <v>362</v>
      </c>
      <c r="B8" s="930"/>
      <c r="C8" s="936"/>
      <c r="D8" s="936"/>
      <c r="E8" s="936"/>
      <c r="F8" s="936"/>
      <c r="G8" s="936"/>
      <c r="H8" s="936"/>
      <c r="I8" s="936"/>
      <c r="J8" s="936"/>
      <c r="K8" s="936"/>
      <c r="L8" s="936"/>
      <c r="M8" s="937"/>
    </row>
    <row r="9" spans="1:19" ht="5.25" customHeight="1" thickBot="1" x14ac:dyDescent="0.25">
      <c r="A9" s="126"/>
      <c r="B9" s="126"/>
      <c r="C9" s="126"/>
      <c r="D9" s="126"/>
      <c r="E9" s="126"/>
      <c r="F9" s="126"/>
      <c r="G9" s="126"/>
      <c r="H9" s="126"/>
      <c r="I9" s="126"/>
      <c r="J9" s="127"/>
      <c r="K9" s="126"/>
    </row>
    <row r="10" spans="1:19" ht="20.100000000000001" customHeight="1" thickBot="1" x14ac:dyDescent="0.25">
      <c r="A10" s="929" t="s">
        <v>363</v>
      </c>
      <c r="B10" s="930"/>
      <c r="C10" s="938"/>
      <c r="D10" s="939"/>
      <c r="E10" s="126"/>
      <c r="F10" s="126"/>
      <c r="H10" s="125"/>
      <c r="I10" s="940" t="s">
        <v>364</v>
      </c>
      <c r="J10" s="941"/>
      <c r="K10" s="942"/>
      <c r="L10" s="942"/>
      <c r="M10" s="943"/>
    </row>
    <row r="11" spans="1:19" ht="20.100000000000001" customHeight="1" x14ac:dyDescent="0.2">
      <c r="A11" s="934" t="s">
        <v>365</v>
      </c>
      <c r="B11" s="935"/>
      <c r="C11" s="935"/>
      <c r="D11" s="935"/>
      <c r="E11" s="935"/>
      <c r="F11" s="935"/>
      <c r="G11" s="935"/>
      <c r="H11" s="935"/>
      <c r="I11" s="935"/>
      <c r="J11" s="935"/>
      <c r="K11" s="935"/>
      <c r="L11" s="935"/>
      <c r="M11" s="935"/>
    </row>
    <row r="12" spans="1:19" ht="6" customHeight="1" thickBot="1" x14ac:dyDescent="0.25">
      <c r="A12" s="128"/>
      <c r="B12" s="123"/>
      <c r="C12" s="123"/>
      <c r="D12" s="123"/>
      <c r="E12" s="123"/>
      <c r="F12" s="123"/>
      <c r="G12" s="123"/>
      <c r="H12" s="123"/>
      <c r="I12" s="123"/>
      <c r="J12" s="124"/>
      <c r="K12" s="123"/>
      <c r="L12" s="129"/>
    </row>
    <row r="13" spans="1:19" ht="28.5" customHeight="1" x14ac:dyDescent="0.2">
      <c r="A13" s="944" t="s">
        <v>366</v>
      </c>
      <c r="B13" s="945"/>
      <c r="C13" s="945"/>
      <c r="D13" s="945"/>
      <c r="E13" s="946"/>
      <c r="F13" s="130" t="s">
        <v>367</v>
      </c>
      <c r="G13" s="130" t="s">
        <v>368</v>
      </c>
      <c r="H13" s="130" t="s">
        <v>369</v>
      </c>
      <c r="I13" s="131"/>
      <c r="J13" s="132"/>
      <c r="K13" s="955" t="s">
        <v>370</v>
      </c>
      <c r="L13" s="958" t="s">
        <v>371</v>
      </c>
      <c r="M13" s="950" t="s">
        <v>372</v>
      </c>
      <c r="S13" s="133"/>
    </row>
    <row r="14" spans="1:19" ht="28.5" customHeight="1" thickBot="1" x14ac:dyDescent="0.25">
      <c r="A14" s="134" t="s">
        <v>3</v>
      </c>
      <c r="B14" s="953" t="s">
        <v>373</v>
      </c>
      <c r="C14" s="953"/>
      <c r="D14" s="953"/>
      <c r="E14" s="953"/>
      <c r="F14" s="135" t="s">
        <v>374</v>
      </c>
      <c r="G14" s="135"/>
      <c r="H14" s="135"/>
      <c r="I14" s="136"/>
      <c r="J14" s="124"/>
      <c r="K14" s="956"/>
      <c r="L14" s="959"/>
      <c r="M14" s="951"/>
      <c r="N14" s="947" t="str">
        <f>IF(S14=0,"Favor Avaliar Linha",IF(S14&gt;1,"Mais de uma Nota Atribuida na linha. Verifique","OK"))</f>
        <v>OK</v>
      </c>
      <c r="O14" s="948"/>
      <c r="P14" s="948"/>
      <c r="Q14" s="948"/>
      <c r="R14" s="949"/>
      <c r="S14" s="137">
        <f>COUNTA(F14:I14)</f>
        <v>1</v>
      </c>
    </row>
    <row r="15" spans="1:19" ht="28.5" customHeight="1" x14ac:dyDescent="0.2">
      <c r="A15" s="944" t="s">
        <v>375</v>
      </c>
      <c r="B15" s="945"/>
      <c r="C15" s="945"/>
      <c r="D15" s="945"/>
      <c r="E15" s="946"/>
      <c r="F15" s="130" t="s">
        <v>367</v>
      </c>
      <c r="G15" s="130" t="s">
        <v>368</v>
      </c>
      <c r="H15" s="130" t="s">
        <v>369</v>
      </c>
      <c r="I15" s="131"/>
      <c r="J15" s="132"/>
      <c r="K15" s="956"/>
      <c r="L15" s="959"/>
      <c r="M15" s="951"/>
      <c r="S15" s="133"/>
    </row>
    <row r="16" spans="1:19" ht="28.5" customHeight="1" x14ac:dyDescent="0.2">
      <c r="A16" s="138" t="s">
        <v>9</v>
      </c>
      <c r="B16" s="954" t="s">
        <v>376</v>
      </c>
      <c r="C16" s="954"/>
      <c r="D16" s="954"/>
      <c r="E16" s="954"/>
      <c r="F16" s="139" t="s">
        <v>374</v>
      </c>
      <c r="G16" s="139"/>
      <c r="H16" s="139"/>
      <c r="I16" s="140"/>
      <c r="J16" s="124"/>
      <c r="K16" s="956"/>
      <c r="L16" s="959"/>
      <c r="M16" s="951"/>
      <c r="N16" s="947" t="str">
        <f>IF(S16=0,"Favor Avaliar Linha",IF(S16&gt;1,"Mais de uma Nota Atribuida na linha. Verifique","OK"))</f>
        <v>OK</v>
      </c>
      <c r="O16" s="948"/>
      <c r="P16" s="948"/>
      <c r="Q16" s="948"/>
      <c r="R16" s="949"/>
      <c r="S16" s="137">
        <f>COUNTA(F16:I16)</f>
        <v>1</v>
      </c>
    </row>
    <row r="17" spans="1:19" ht="28.5" customHeight="1" x14ac:dyDescent="0.2">
      <c r="A17" s="138" t="s">
        <v>187</v>
      </c>
      <c r="B17" s="954" t="s">
        <v>377</v>
      </c>
      <c r="C17" s="954"/>
      <c r="D17" s="954"/>
      <c r="E17" s="954"/>
      <c r="F17" s="139" t="s">
        <v>374</v>
      </c>
      <c r="G17" s="139"/>
      <c r="H17" s="139"/>
      <c r="I17" s="140"/>
      <c r="J17" s="124"/>
      <c r="K17" s="956"/>
      <c r="L17" s="959"/>
      <c r="M17" s="951"/>
      <c r="N17" s="947" t="str">
        <f>IF(S17=0,"Favor Avaliar Linha",IF(S17&gt;1,"Mais de uma Nota Atribuida na linha. Verifique","OK"))</f>
        <v>OK</v>
      </c>
      <c r="O17" s="948"/>
      <c r="P17" s="948"/>
      <c r="Q17" s="948"/>
      <c r="R17" s="949"/>
      <c r="S17" s="137">
        <f>COUNTA(F17:I17)</f>
        <v>1</v>
      </c>
    </row>
    <row r="18" spans="1:19" ht="28.5" customHeight="1" x14ac:dyDescent="0.2">
      <c r="A18" s="138" t="s">
        <v>378</v>
      </c>
      <c r="B18" s="954" t="s">
        <v>379</v>
      </c>
      <c r="C18" s="954"/>
      <c r="D18" s="954"/>
      <c r="E18" s="954"/>
      <c r="F18" s="139" t="s">
        <v>374</v>
      </c>
      <c r="G18" s="139"/>
      <c r="H18" s="139"/>
      <c r="I18" s="140"/>
      <c r="J18" s="124"/>
      <c r="K18" s="956"/>
      <c r="L18" s="959"/>
      <c r="M18" s="951"/>
      <c r="N18" s="947" t="str">
        <f>IF(S18=0,"Favor Avaliar Linha",IF(S18&gt;1,"Mais de uma Nota Atribuida na linha. Verifique","OK"))</f>
        <v>OK</v>
      </c>
      <c r="O18" s="948"/>
      <c r="P18" s="948"/>
      <c r="Q18" s="948"/>
      <c r="R18" s="949"/>
      <c r="S18" s="137">
        <f>COUNTA(F18:I18)</f>
        <v>1</v>
      </c>
    </row>
    <row r="19" spans="1:19" ht="28.5" customHeight="1" thickBot="1" x14ac:dyDescent="0.25">
      <c r="A19" s="134" t="s">
        <v>380</v>
      </c>
      <c r="B19" s="953" t="s">
        <v>381</v>
      </c>
      <c r="C19" s="953"/>
      <c r="D19" s="953"/>
      <c r="E19" s="953"/>
      <c r="F19" s="135" t="s">
        <v>374</v>
      </c>
      <c r="G19" s="135"/>
      <c r="H19" s="135"/>
      <c r="I19" s="136"/>
      <c r="J19" s="124"/>
      <c r="K19" s="956"/>
      <c r="L19" s="959"/>
      <c r="M19" s="951"/>
      <c r="N19" s="947" t="str">
        <f>IF(S19=0,"Favor Avaliar Linha",IF(S19&gt;1,"Mais de uma Nota Atribuida na linha. Verifique","OK"))</f>
        <v>OK</v>
      </c>
      <c r="O19" s="948"/>
      <c r="P19" s="948"/>
      <c r="Q19" s="948"/>
      <c r="R19" s="949"/>
      <c r="S19" s="137">
        <f>COUNTA(F19:I19)</f>
        <v>1</v>
      </c>
    </row>
    <row r="20" spans="1:19" ht="28.5" customHeight="1" x14ac:dyDescent="0.2">
      <c r="A20" s="944" t="s">
        <v>382</v>
      </c>
      <c r="B20" s="945"/>
      <c r="C20" s="945"/>
      <c r="D20" s="945"/>
      <c r="E20" s="946"/>
      <c r="F20" s="130" t="s">
        <v>367</v>
      </c>
      <c r="G20" s="130" t="s">
        <v>368</v>
      </c>
      <c r="H20" s="130" t="s">
        <v>369</v>
      </c>
      <c r="I20" s="131"/>
      <c r="J20" s="132"/>
      <c r="K20" s="956"/>
      <c r="L20" s="959"/>
      <c r="M20" s="951"/>
      <c r="S20" s="133"/>
    </row>
    <row r="21" spans="1:19" ht="28.5" customHeight="1" thickBot="1" x14ac:dyDescent="0.25">
      <c r="A21" s="134" t="s">
        <v>11</v>
      </c>
      <c r="B21" s="961" t="s">
        <v>383</v>
      </c>
      <c r="C21" s="962"/>
      <c r="D21" s="962"/>
      <c r="E21" s="963"/>
      <c r="F21" s="135" t="s">
        <v>374</v>
      </c>
      <c r="G21" s="135"/>
      <c r="H21" s="135"/>
      <c r="I21" s="136"/>
      <c r="J21" s="124"/>
      <c r="K21" s="956"/>
      <c r="L21" s="959"/>
      <c r="M21" s="951"/>
      <c r="N21" s="947" t="str">
        <f>IF(S21=0,"Favor Avaliar Linha",IF(S21&gt;1,"Mais de uma Nota Atribuida na linha. Verifique","OK"))</f>
        <v>OK</v>
      </c>
      <c r="O21" s="948"/>
      <c r="P21" s="948"/>
      <c r="Q21" s="948"/>
      <c r="R21" s="949"/>
      <c r="S21" s="137">
        <f>COUNTA(F21:I21)</f>
        <v>1</v>
      </c>
    </row>
    <row r="22" spans="1:19" ht="28.5" customHeight="1" thickBot="1" x14ac:dyDescent="0.25">
      <c r="A22" s="944" t="s">
        <v>384</v>
      </c>
      <c r="B22" s="945"/>
      <c r="C22" s="945"/>
      <c r="D22" s="945"/>
      <c r="E22" s="946"/>
      <c r="F22" s="130" t="s">
        <v>367</v>
      </c>
      <c r="G22" s="130" t="s">
        <v>368</v>
      </c>
      <c r="H22" s="130" t="s">
        <v>369</v>
      </c>
      <c r="I22" s="141" t="s">
        <v>385</v>
      </c>
      <c r="J22" s="132"/>
      <c r="K22" s="957"/>
      <c r="L22" s="960"/>
      <c r="M22" s="952"/>
      <c r="O22" s="142"/>
      <c r="P22" s="142"/>
      <c r="Q22" s="142"/>
      <c r="R22" s="142"/>
      <c r="S22" s="133"/>
    </row>
    <row r="23" spans="1:19" ht="28.5" customHeight="1" thickBot="1" x14ac:dyDescent="0.25">
      <c r="A23" s="138" t="s">
        <v>199</v>
      </c>
      <c r="B23" s="917" t="s">
        <v>386</v>
      </c>
      <c r="C23" s="918"/>
      <c r="D23" s="918"/>
      <c r="E23" s="919"/>
      <c r="F23" s="139" t="s">
        <v>374</v>
      </c>
      <c r="G23" s="139"/>
      <c r="H23" s="139"/>
      <c r="I23" s="143"/>
      <c r="J23" s="124"/>
      <c r="K23" s="144"/>
      <c r="L23" s="144"/>
      <c r="M23" s="144"/>
      <c r="N23" s="947" t="str">
        <f t="shared" ref="N23:N32" si="0">IF(S23=0,"Favor Avaliar Linha",IF(S23&gt;1,"Mais de uma Nota Atribuida na linha. Verifique","OK"))</f>
        <v>OK</v>
      </c>
      <c r="O23" s="948"/>
      <c r="P23" s="948"/>
      <c r="Q23" s="948"/>
      <c r="R23" s="949"/>
      <c r="S23" s="137">
        <f t="shared" ref="S23:S32" si="1">COUNTA(F23:I23)</f>
        <v>1</v>
      </c>
    </row>
    <row r="24" spans="1:19" ht="28.5" customHeight="1" x14ac:dyDescent="0.2">
      <c r="A24" s="138" t="s">
        <v>387</v>
      </c>
      <c r="B24" s="914" t="s">
        <v>388</v>
      </c>
      <c r="C24" s="915"/>
      <c r="D24" s="915"/>
      <c r="E24" s="916"/>
      <c r="F24" s="139" t="s">
        <v>374</v>
      </c>
      <c r="G24" s="139"/>
      <c r="H24" s="139"/>
      <c r="I24" s="143"/>
      <c r="J24" s="124"/>
      <c r="K24" s="955" t="s">
        <v>389</v>
      </c>
      <c r="L24" s="958" t="s">
        <v>371</v>
      </c>
      <c r="M24" s="950" t="s">
        <v>372</v>
      </c>
      <c r="N24" s="947" t="str">
        <f t="shared" si="0"/>
        <v>OK</v>
      </c>
      <c r="O24" s="948"/>
      <c r="P24" s="948"/>
      <c r="Q24" s="948"/>
      <c r="R24" s="949"/>
      <c r="S24" s="137">
        <f t="shared" si="1"/>
        <v>1</v>
      </c>
    </row>
    <row r="25" spans="1:19" ht="28.5" customHeight="1" x14ac:dyDescent="0.2">
      <c r="A25" s="138" t="s">
        <v>390</v>
      </c>
      <c r="B25" s="914" t="s">
        <v>391</v>
      </c>
      <c r="C25" s="915"/>
      <c r="D25" s="915"/>
      <c r="E25" s="916"/>
      <c r="F25" s="139" t="s">
        <v>374</v>
      </c>
      <c r="G25" s="139"/>
      <c r="H25" s="139"/>
      <c r="I25" s="143"/>
      <c r="J25" s="124"/>
      <c r="K25" s="956"/>
      <c r="L25" s="959"/>
      <c r="M25" s="951"/>
      <c r="N25" s="947" t="str">
        <f t="shared" si="0"/>
        <v>OK</v>
      </c>
      <c r="O25" s="948"/>
      <c r="P25" s="948"/>
      <c r="Q25" s="948"/>
      <c r="R25" s="949"/>
      <c r="S25" s="137">
        <f t="shared" si="1"/>
        <v>1</v>
      </c>
    </row>
    <row r="26" spans="1:19" ht="28.5" customHeight="1" x14ac:dyDescent="0.2">
      <c r="A26" s="138" t="s">
        <v>392</v>
      </c>
      <c r="B26" s="914" t="s">
        <v>393</v>
      </c>
      <c r="C26" s="915"/>
      <c r="D26" s="915"/>
      <c r="E26" s="916"/>
      <c r="F26" s="139" t="s">
        <v>374</v>
      </c>
      <c r="G26" s="139"/>
      <c r="H26" s="139"/>
      <c r="I26" s="143"/>
      <c r="J26" s="124"/>
      <c r="K26" s="956"/>
      <c r="L26" s="959"/>
      <c r="M26" s="951"/>
      <c r="N26" s="947" t="str">
        <f t="shared" si="0"/>
        <v>OK</v>
      </c>
      <c r="O26" s="948"/>
      <c r="P26" s="948"/>
      <c r="Q26" s="948"/>
      <c r="R26" s="949"/>
      <c r="S26" s="137">
        <f t="shared" si="1"/>
        <v>1</v>
      </c>
    </row>
    <row r="27" spans="1:19" ht="28.5" customHeight="1" x14ac:dyDescent="0.2">
      <c r="A27" s="138" t="s">
        <v>394</v>
      </c>
      <c r="B27" s="914" t="s">
        <v>395</v>
      </c>
      <c r="C27" s="915"/>
      <c r="D27" s="915"/>
      <c r="E27" s="916"/>
      <c r="F27" s="139" t="s">
        <v>374</v>
      </c>
      <c r="G27" s="139"/>
      <c r="H27" s="139"/>
      <c r="I27" s="143"/>
      <c r="J27" s="124"/>
      <c r="K27" s="956"/>
      <c r="L27" s="959"/>
      <c r="M27" s="951"/>
      <c r="N27" s="947" t="str">
        <f t="shared" si="0"/>
        <v>OK</v>
      </c>
      <c r="O27" s="948"/>
      <c r="P27" s="948"/>
      <c r="Q27" s="948"/>
      <c r="R27" s="949"/>
      <c r="S27" s="137">
        <f t="shared" si="1"/>
        <v>1</v>
      </c>
    </row>
    <row r="28" spans="1:19" ht="28.5" customHeight="1" x14ac:dyDescent="0.2">
      <c r="A28" s="138" t="s">
        <v>396</v>
      </c>
      <c r="B28" s="914" t="s">
        <v>397</v>
      </c>
      <c r="C28" s="915"/>
      <c r="D28" s="915"/>
      <c r="E28" s="916"/>
      <c r="F28" s="139" t="s">
        <v>374</v>
      </c>
      <c r="G28" s="139"/>
      <c r="H28" s="139"/>
      <c r="I28" s="143"/>
      <c r="J28" s="124"/>
      <c r="K28" s="956"/>
      <c r="L28" s="959"/>
      <c r="M28" s="951"/>
      <c r="N28" s="947" t="str">
        <f t="shared" si="0"/>
        <v>OK</v>
      </c>
      <c r="O28" s="948"/>
      <c r="P28" s="948"/>
      <c r="Q28" s="948"/>
      <c r="R28" s="949"/>
      <c r="S28" s="137">
        <f t="shared" si="1"/>
        <v>1</v>
      </c>
    </row>
    <row r="29" spans="1:19" ht="28.5" customHeight="1" x14ac:dyDescent="0.2">
      <c r="A29" s="138" t="s">
        <v>398</v>
      </c>
      <c r="B29" s="914" t="s">
        <v>399</v>
      </c>
      <c r="C29" s="915"/>
      <c r="D29" s="915"/>
      <c r="E29" s="916"/>
      <c r="F29" s="139" t="s">
        <v>374</v>
      </c>
      <c r="G29" s="139"/>
      <c r="H29" s="139"/>
      <c r="I29" s="143"/>
      <c r="J29" s="124"/>
      <c r="K29" s="956"/>
      <c r="L29" s="959"/>
      <c r="M29" s="951"/>
      <c r="N29" s="947" t="str">
        <f t="shared" si="0"/>
        <v>OK</v>
      </c>
      <c r="O29" s="948"/>
      <c r="P29" s="948"/>
      <c r="Q29" s="948"/>
      <c r="R29" s="949"/>
      <c r="S29" s="137">
        <f t="shared" si="1"/>
        <v>1</v>
      </c>
    </row>
    <row r="30" spans="1:19" ht="28.5" customHeight="1" x14ac:dyDescent="0.2">
      <c r="A30" s="138" t="s">
        <v>400</v>
      </c>
      <c r="B30" s="914" t="s">
        <v>401</v>
      </c>
      <c r="C30" s="915"/>
      <c r="D30" s="915"/>
      <c r="E30" s="916"/>
      <c r="F30" s="139" t="s">
        <v>374</v>
      </c>
      <c r="G30" s="139"/>
      <c r="H30" s="139"/>
      <c r="I30" s="143"/>
      <c r="J30" s="124"/>
      <c r="K30" s="956"/>
      <c r="L30" s="959"/>
      <c r="M30" s="951"/>
      <c r="N30" s="947" t="str">
        <f t="shared" si="0"/>
        <v>OK</v>
      </c>
      <c r="O30" s="948"/>
      <c r="P30" s="948"/>
      <c r="Q30" s="948"/>
      <c r="R30" s="949"/>
      <c r="S30" s="137">
        <f t="shared" si="1"/>
        <v>1</v>
      </c>
    </row>
    <row r="31" spans="1:19" ht="28.5" customHeight="1" x14ac:dyDescent="0.2">
      <c r="A31" s="138" t="s">
        <v>402</v>
      </c>
      <c r="B31" s="914" t="s">
        <v>403</v>
      </c>
      <c r="C31" s="915"/>
      <c r="D31" s="915"/>
      <c r="E31" s="916"/>
      <c r="F31" s="139" t="s">
        <v>374</v>
      </c>
      <c r="G31" s="139"/>
      <c r="H31" s="139"/>
      <c r="I31" s="143"/>
      <c r="J31" s="124"/>
      <c r="K31" s="956"/>
      <c r="L31" s="959"/>
      <c r="M31" s="951"/>
      <c r="N31" s="947" t="str">
        <f t="shared" si="0"/>
        <v>OK</v>
      </c>
      <c r="O31" s="948"/>
      <c r="P31" s="948"/>
      <c r="Q31" s="948"/>
      <c r="R31" s="949"/>
      <c r="S31" s="137">
        <f t="shared" si="1"/>
        <v>1</v>
      </c>
    </row>
    <row r="32" spans="1:19" ht="28.5" customHeight="1" x14ac:dyDescent="0.2">
      <c r="A32" s="138" t="s">
        <v>404</v>
      </c>
      <c r="B32" s="917" t="s">
        <v>405</v>
      </c>
      <c r="C32" s="918"/>
      <c r="D32" s="918"/>
      <c r="E32" s="919"/>
      <c r="F32" s="139" t="s">
        <v>374</v>
      </c>
      <c r="G32" s="139"/>
      <c r="H32" s="139"/>
      <c r="I32" s="143"/>
      <c r="J32" s="124"/>
      <c r="K32" s="956"/>
      <c r="L32" s="959"/>
      <c r="M32" s="951"/>
      <c r="N32" s="947" t="str">
        <f t="shared" si="0"/>
        <v>OK</v>
      </c>
      <c r="O32" s="948"/>
      <c r="P32" s="948"/>
      <c r="Q32" s="948"/>
      <c r="R32" s="949"/>
      <c r="S32" s="137">
        <f t="shared" si="1"/>
        <v>1</v>
      </c>
    </row>
    <row r="33" spans="1:20" ht="28.5" customHeight="1" thickBot="1" x14ac:dyDescent="0.25">
      <c r="A33" s="138" t="s">
        <v>406</v>
      </c>
      <c r="B33" s="917" t="s">
        <v>407</v>
      </c>
      <c r="C33" s="918"/>
      <c r="D33" s="918"/>
      <c r="E33" s="919"/>
      <c r="F33" s="139" t="s">
        <v>374</v>
      </c>
      <c r="G33" s="139"/>
      <c r="H33" s="139"/>
      <c r="I33" s="143"/>
      <c r="J33" s="124"/>
      <c r="K33" s="957"/>
      <c r="L33" s="960"/>
      <c r="M33" s="952"/>
      <c r="N33" s="947" t="str">
        <f>IF(S33=0,"Favor Avaliar Linha",IF(S33&gt;1,"Mais de uma Nota Atribuida na linha. Verifique","OK"))</f>
        <v>OK</v>
      </c>
      <c r="O33" s="948"/>
      <c r="P33" s="948"/>
      <c r="Q33" s="948"/>
      <c r="R33" s="949"/>
      <c r="S33" s="137">
        <f>COUNTA(F33:I33)</f>
        <v>1</v>
      </c>
    </row>
    <row r="34" spans="1:20" ht="28.5" customHeight="1" thickBot="1" x14ac:dyDescent="0.25">
      <c r="A34" s="134" t="s">
        <v>408</v>
      </c>
      <c r="B34" s="953" t="s">
        <v>409</v>
      </c>
      <c r="C34" s="953"/>
      <c r="D34" s="953"/>
      <c r="E34" s="953"/>
      <c r="F34" s="135" t="s">
        <v>374</v>
      </c>
      <c r="G34" s="135"/>
      <c r="H34" s="135"/>
      <c r="I34" s="145"/>
      <c r="J34" s="124"/>
      <c r="N34" s="947" t="str">
        <f>IF(S34=0,"Favor Avaliar Linha",IF(S34&gt;1,"Mais de uma Nota Atribuida na linha. Verifique","OK"))</f>
        <v>OK</v>
      </c>
      <c r="O34" s="948"/>
      <c r="P34" s="948"/>
      <c r="Q34" s="948"/>
      <c r="R34" s="949"/>
      <c r="S34" s="137">
        <f>COUNTA(F34:I34)</f>
        <v>1</v>
      </c>
    </row>
    <row r="35" spans="1:20" ht="20.100000000000001" customHeight="1" thickBot="1" x14ac:dyDescent="0.25">
      <c r="A35" s="900" t="s">
        <v>410</v>
      </c>
      <c r="B35" s="901"/>
      <c r="C35" s="902"/>
      <c r="D35" s="903" t="s">
        <v>411</v>
      </c>
      <c r="E35" s="904"/>
      <c r="F35" s="146">
        <f>COUNTA(F14)+COUNTA(F16:F19)+COUNTA(F21)+COUNTA(F23:F34)</f>
        <v>18</v>
      </c>
      <c r="G35" s="146">
        <f>COUNTA(G14)+COUNTA(G16:G19)+COUNTA(G21)+COUNTA(G23:G34)</f>
        <v>0</v>
      </c>
      <c r="H35" s="146">
        <f>COUNTA(H14)+COUNTA(H16:H19)+COUNTA(H21)+COUNTA(H23:H34)</f>
        <v>0</v>
      </c>
      <c r="I35" s="147">
        <f>+COUNTA(I23:I34)</f>
        <v>0</v>
      </c>
      <c r="J35" s="127"/>
      <c r="K35" s="148">
        <f>SUM(F35:I35)</f>
        <v>18</v>
      </c>
      <c r="S35" s="133"/>
    </row>
    <row r="36" spans="1:20" ht="20.100000000000001" customHeight="1" x14ac:dyDescent="0.2">
      <c r="A36" s="905" t="str">
        <f>IF(H38&gt;=93,"A",(IF(H38&gt;=90,"B",(IF(H38&gt;=88,"C",(IF(H38&gt;=86,"D",(IF(H38&gt;=84,"E",(IF(H38&gt;=82,"F",IF(H38&gt;=0,"G"))))))))))))</f>
        <v>A</v>
      </c>
      <c r="B36" s="906" t="str">
        <f t="shared" ref="B36:C38" si="2">IF(A36&gt;=8.1,"A",(IF(A36&gt;=7.65,"B",(IF(A36&gt;=6.75,"C",(IF(A36&gt;=5.85,"D",(IF(A36&gt;=0,"E")))))))))</f>
        <v>A</v>
      </c>
      <c r="C36" s="907" t="str">
        <f t="shared" si="2"/>
        <v>A</v>
      </c>
      <c r="D36" s="903" t="s">
        <v>412</v>
      </c>
      <c r="E36" s="904"/>
      <c r="F36" s="146">
        <v>100</v>
      </c>
      <c r="G36" s="146">
        <v>80</v>
      </c>
      <c r="H36" s="149">
        <v>30</v>
      </c>
      <c r="I36" s="971" t="str">
        <f>IF(K35=" ","Nota Não Atribuida",(IF(K35&gt;18,"Foram Avaliados mais itens do que o necessário",(IF(K35&lt;18,"Não foram avaliados todos os itens",(IF(K35=18,"Avaliação Ok")))))))</f>
        <v>Avaliação Ok</v>
      </c>
      <c r="J36" s="972" t="e">
        <f>IF(#REF!="","Nota Não Atribuida",(IF(#REF!&gt;3,"Nota Inválida",(IF(#REF!=2,"Nota Inválida",(IF(#REF!=0,"Avaliação Ok",(IF(#REF!=1,"Avaliação Ok",(IF(#REF!=3,"Avaliação Ok",)))))))))))</f>
        <v>#REF!</v>
      </c>
      <c r="K36" s="972" t="str">
        <f t="shared" ref="K36:M38" si="3">IF(I36="","Nota Não Atribuida",(IF(I36&gt;3,"Nota Inválida",(IF(I36=2,"Nota Inválida",(IF(I36=0,"Avaliação Ok",(IF(I36=1,"Avaliação Ok",(IF(I36=3,"Avaliação Ok",)))))))))))</f>
        <v>Nota Inválida</v>
      </c>
      <c r="L36" s="972" t="e">
        <f t="shared" si="3"/>
        <v>#REF!</v>
      </c>
      <c r="M36" s="973" t="str">
        <f t="shared" si="3"/>
        <v>Nota Inválida</v>
      </c>
      <c r="S36" s="133"/>
    </row>
    <row r="37" spans="1:20" ht="20.100000000000001" customHeight="1" x14ac:dyDescent="0.2">
      <c r="A37" s="908" t="e">
        <f>IF(#REF!&gt;=8.1,"A",(IF(#REF!&gt;=7.65,"B",(IF(#REF!&gt;=6.75,"C",(IF(#REF!&gt;=5.85,"D",(IF(#REF!&gt;=0,"E")))))))))</f>
        <v>#REF!</v>
      </c>
      <c r="B37" s="909" t="e">
        <f t="shared" si="2"/>
        <v>#REF!</v>
      </c>
      <c r="C37" s="910" t="e">
        <f t="shared" si="2"/>
        <v>#REF!</v>
      </c>
      <c r="D37" s="916" t="s">
        <v>413</v>
      </c>
      <c r="E37" s="954"/>
      <c r="F37" s="150">
        <f>+F36*F35</f>
        <v>1800</v>
      </c>
      <c r="G37" s="150">
        <f>+G36*G35</f>
        <v>0</v>
      </c>
      <c r="H37" s="151">
        <f>+H36*H35</f>
        <v>0</v>
      </c>
      <c r="I37" s="974" t="e">
        <f>IF(#REF!="","Nota Não Atribuida",(IF(#REF!&gt;3,"Nota Inválida",(IF(#REF!=2,"Nota Inválida",(IF(#REF!=0,"Avaliação Ok",(IF(#REF!=1,"Avaliação Ok",(IF(#REF!=3,"Avaliação Ok",)))))))))))</f>
        <v>#REF!</v>
      </c>
      <c r="J37" s="975" t="e">
        <f>IF(#REF!="","Nota Não Atribuida",(IF(#REF!&gt;3,"Nota Inválida",(IF(#REF!=2,"Nota Inválida",(IF(#REF!=0,"Avaliação Ok",(IF(#REF!=1,"Avaliação Ok",(IF(#REF!=3,"Avaliação Ok",)))))))))))</f>
        <v>#REF!</v>
      </c>
      <c r="K37" s="975" t="e">
        <f t="shared" si="3"/>
        <v>#REF!</v>
      </c>
      <c r="L37" s="975" t="e">
        <f t="shared" si="3"/>
        <v>#REF!</v>
      </c>
      <c r="M37" s="976" t="e">
        <f t="shared" si="3"/>
        <v>#REF!</v>
      </c>
    </row>
    <row r="38" spans="1:20" ht="20.100000000000001" customHeight="1" thickBot="1" x14ac:dyDescent="0.25">
      <c r="A38" s="911" t="e">
        <f>IF(#REF!&gt;=8.1,"A",(IF(#REF!&gt;=7.65,"B",(IF(#REF!&gt;=6.75,"C",(IF(#REF!&gt;=5.85,"D",(IF(#REF!&gt;=0,"E")))))))))</f>
        <v>#REF!</v>
      </c>
      <c r="B38" s="912" t="e">
        <f t="shared" si="2"/>
        <v>#REF!</v>
      </c>
      <c r="C38" s="913" t="e">
        <f t="shared" si="2"/>
        <v>#REF!</v>
      </c>
      <c r="D38" s="980" t="s">
        <v>414</v>
      </c>
      <c r="E38" s="981"/>
      <c r="F38" s="152">
        <f>+F37+G37+H37</f>
        <v>1800</v>
      </c>
      <c r="G38" s="153" t="s">
        <v>415</v>
      </c>
      <c r="H38" s="154">
        <f>ROUND(+F38/(SUM(F35:H35)),0)</f>
        <v>100</v>
      </c>
      <c r="I38" s="977" t="e">
        <f>IF(#REF!="","Nota Não Atribuida",(IF(#REF!&gt;3,"Nota Inválida",(IF(#REF!=2,"Nota Inválida",(IF(#REF!=0,"Avaliação Ok",(IF(#REF!=1,"Avaliação Ok",(IF(#REF!=3,"Avaliação Ok",)))))))))))</f>
        <v>#REF!</v>
      </c>
      <c r="J38" s="978" t="e">
        <f>IF(#REF!="","Nota Não Atribuida",(IF(#REF!&gt;3,"Nota Inválida",(IF(#REF!=2,"Nota Inválida",(IF(#REF!=0,"Avaliação Ok",(IF(#REF!=1,"Avaliação Ok",(IF(#REF!=3,"Avaliação Ok",)))))))))))</f>
        <v>#REF!</v>
      </c>
      <c r="K38" s="978" t="e">
        <f t="shared" si="3"/>
        <v>#REF!</v>
      </c>
      <c r="L38" s="978" t="e">
        <f t="shared" si="3"/>
        <v>#REF!</v>
      </c>
      <c r="M38" s="979" t="e">
        <f t="shared" si="3"/>
        <v>#REF!</v>
      </c>
      <c r="O38" s="155"/>
      <c r="P38" s="155"/>
      <c r="Q38" s="155"/>
      <c r="R38" s="155"/>
      <c r="S38" s="155"/>
    </row>
    <row r="39" spans="1:20" ht="6.75" customHeight="1" thickBot="1" x14ac:dyDescent="0.25">
      <c r="G39" s="126"/>
      <c r="H39" s="126"/>
      <c r="I39" s="127"/>
      <c r="J39" s="127"/>
      <c r="K39" s="124"/>
    </row>
    <row r="40" spans="1:20" ht="20.100000000000001" customHeight="1" thickBot="1" x14ac:dyDescent="0.25">
      <c r="A40" s="982" t="s">
        <v>416</v>
      </c>
      <c r="B40" s="983"/>
      <c r="C40" s="983"/>
      <c r="D40" s="983"/>
      <c r="E40" s="984"/>
      <c r="F40" s="217">
        <f>+'LOTE I - Custo M2'!K101</f>
        <v>0</v>
      </c>
      <c r="G40" s="985" t="s">
        <v>417</v>
      </c>
      <c r="H40" s="986"/>
      <c r="I40" s="986"/>
      <c r="J40" s="986"/>
      <c r="K40" s="986"/>
      <c r="L40" s="987"/>
      <c r="M40" s="156"/>
      <c r="O40" s="157"/>
      <c r="P40" s="157"/>
      <c r="Q40" s="157"/>
      <c r="R40" s="157"/>
      <c r="S40" s="157"/>
      <c r="T40" s="157"/>
    </row>
    <row r="41" spans="1:20" ht="18" x14ac:dyDescent="0.2">
      <c r="A41" s="158" t="s">
        <v>418</v>
      </c>
      <c r="B41" s="988" t="s">
        <v>419</v>
      </c>
      <c r="C41" s="988"/>
      <c r="D41" s="988"/>
      <c r="E41" s="159" t="s">
        <v>420</v>
      </c>
      <c r="F41" s="160"/>
      <c r="H41" s="161"/>
      <c r="I41" s="127"/>
      <c r="J41" s="127"/>
      <c r="K41" s="124"/>
      <c r="O41" s="157"/>
      <c r="P41" s="157"/>
      <c r="Q41" s="157"/>
      <c r="R41" s="157"/>
      <c r="S41" s="157"/>
      <c r="T41" s="157"/>
    </row>
    <row r="42" spans="1:20" x14ac:dyDescent="0.2">
      <c r="A42" s="162" t="s">
        <v>54</v>
      </c>
      <c r="B42" s="989" t="s">
        <v>421</v>
      </c>
      <c r="C42" s="989"/>
      <c r="D42" s="989"/>
      <c r="E42" s="163">
        <v>1</v>
      </c>
      <c r="F42" s="164"/>
      <c r="M42" s="124"/>
      <c r="O42" s="157"/>
      <c r="P42" s="157"/>
      <c r="Q42" s="157"/>
      <c r="R42" s="157"/>
      <c r="S42" s="157"/>
      <c r="T42" s="157"/>
    </row>
    <row r="43" spans="1:20" ht="12.75" thickBot="1" x14ac:dyDescent="0.25">
      <c r="A43" s="162" t="s">
        <v>55</v>
      </c>
      <c r="B43" s="989" t="s">
        <v>422</v>
      </c>
      <c r="C43" s="989"/>
      <c r="D43" s="989"/>
      <c r="E43" s="163">
        <v>0.95</v>
      </c>
      <c r="F43" s="164"/>
      <c r="O43" s="157"/>
      <c r="P43" s="157"/>
      <c r="Q43" s="157"/>
      <c r="R43" s="157"/>
      <c r="S43" s="157"/>
      <c r="T43" s="157"/>
    </row>
    <row r="44" spans="1:20" ht="14.25" thickBot="1" x14ac:dyDescent="0.25">
      <c r="A44" s="162" t="s">
        <v>56</v>
      </c>
      <c r="B44" s="989" t="s">
        <v>424</v>
      </c>
      <c r="C44" s="989"/>
      <c r="D44" s="989"/>
      <c r="E44" s="165">
        <v>0.92</v>
      </c>
      <c r="F44" s="164"/>
      <c r="G44" s="990" t="s">
        <v>454</v>
      </c>
      <c r="H44" s="991"/>
      <c r="I44" s="992"/>
      <c r="K44" s="964">
        <f>+'LOTE I - Custo M2'!U93-'LOTE I - Custo M2'!T90</f>
        <v>0</v>
      </c>
      <c r="L44" s="965"/>
      <c r="O44" s="157"/>
      <c r="P44" s="157"/>
      <c r="Q44" s="157"/>
      <c r="R44" s="157"/>
      <c r="S44" s="157"/>
      <c r="T44" s="157"/>
    </row>
    <row r="45" spans="1:20" ht="12.75" thickBot="1" x14ac:dyDescent="0.25">
      <c r="A45" s="162" t="s">
        <v>57</v>
      </c>
      <c r="B45" s="989" t="s">
        <v>426</v>
      </c>
      <c r="C45" s="989"/>
      <c r="D45" s="989"/>
      <c r="E45" s="165">
        <v>0.89</v>
      </c>
      <c r="F45" s="164"/>
      <c r="G45" s="990" t="s">
        <v>455</v>
      </c>
      <c r="H45" s="991"/>
      <c r="I45" s="992"/>
      <c r="J45" s="127"/>
      <c r="K45" s="964"/>
      <c r="L45" s="965"/>
      <c r="O45" s="157"/>
      <c r="P45" s="157"/>
      <c r="Q45" s="157"/>
      <c r="R45" s="157"/>
      <c r="S45" s="157"/>
      <c r="T45" s="157"/>
    </row>
    <row r="46" spans="1:20" ht="13.5" x14ac:dyDescent="0.2">
      <c r="A46" s="162" t="s">
        <v>58</v>
      </c>
      <c r="B46" s="989" t="s">
        <v>427</v>
      </c>
      <c r="C46" s="989"/>
      <c r="D46" s="989"/>
      <c r="E46" s="165">
        <v>0.86</v>
      </c>
      <c r="F46" s="164"/>
      <c r="G46" s="990" t="s">
        <v>453</v>
      </c>
      <c r="H46" s="991"/>
      <c r="I46" s="992"/>
      <c r="J46" s="127"/>
      <c r="K46" s="964">
        <f>+K45+K44</f>
        <v>0</v>
      </c>
      <c r="L46" s="965"/>
      <c r="O46" s="157"/>
      <c r="P46" s="157"/>
      <c r="Q46" s="157"/>
      <c r="R46" s="157"/>
      <c r="S46" s="157"/>
      <c r="T46" s="157"/>
    </row>
    <row r="47" spans="1:20" x14ac:dyDescent="0.2">
      <c r="A47" s="162" t="s">
        <v>59</v>
      </c>
      <c r="B47" s="989" t="s">
        <v>428</v>
      </c>
      <c r="C47" s="989"/>
      <c r="D47" s="989"/>
      <c r="E47" s="165">
        <v>0.83</v>
      </c>
      <c r="F47" s="164"/>
      <c r="G47" s="966" t="s">
        <v>423</v>
      </c>
      <c r="H47" s="967"/>
      <c r="I47" s="968"/>
      <c r="J47" s="127"/>
      <c r="K47" s="969">
        <f>IF(A36="A",1,(IF(A36="B",0.95,(IF(A36="C",0.92,(IF(A36="D",0.89,(IF(A36="E",0.86,(IF(A36="F",0.83,(IF(A36="G",0.8,"Nota Invalida")))))))))))))</f>
        <v>1</v>
      </c>
      <c r="L47" s="970"/>
      <c r="O47" s="157"/>
      <c r="P47" s="157"/>
      <c r="Q47" s="157"/>
      <c r="R47" s="157"/>
      <c r="S47" s="157"/>
      <c r="T47" s="157"/>
    </row>
    <row r="48" spans="1:20" ht="12.75" thickBot="1" x14ac:dyDescent="0.25">
      <c r="A48" s="166" t="s">
        <v>60</v>
      </c>
      <c r="B48" s="1001" t="s">
        <v>429</v>
      </c>
      <c r="C48" s="1001"/>
      <c r="D48" s="1001"/>
      <c r="E48" s="167">
        <v>0.8</v>
      </c>
      <c r="F48" s="164"/>
      <c r="G48" s="1016" t="s">
        <v>425</v>
      </c>
      <c r="H48" s="1017"/>
      <c r="I48" s="1018"/>
      <c r="J48" s="127"/>
      <c r="K48" s="1019">
        <f>+K46*(K47)</f>
        <v>0</v>
      </c>
      <c r="L48" s="1020"/>
      <c r="O48" s="157"/>
      <c r="P48" s="157"/>
      <c r="Q48" s="157"/>
      <c r="R48" s="157"/>
      <c r="S48" s="157"/>
      <c r="T48" s="157"/>
    </row>
    <row r="49" spans="1:20" ht="20.100000000000001" customHeight="1" thickBot="1" x14ac:dyDescent="0.25">
      <c r="A49" s="126"/>
      <c r="B49" s="126"/>
      <c r="C49" s="126"/>
      <c r="D49" s="994"/>
      <c r="E49" s="994"/>
      <c r="F49" s="169"/>
      <c r="G49" s="170"/>
      <c r="H49" s="170"/>
      <c r="I49" s="126"/>
      <c r="J49" s="127"/>
      <c r="K49" s="126"/>
      <c r="L49" s="171"/>
      <c r="M49" s="172" t="s">
        <v>430</v>
      </c>
      <c r="O49" s="993"/>
      <c r="P49" s="126"/>
      <c r="Q49" s="168"/>
      <c r="R49" s="126"/>
      <c r="S49" s="126"/>
      <c r="T49" s="126"/>
    </row>
    <row r="50" spans="1:20" ht="20.25" customHeight="1" thickBot="1" x14ac:dyDescent="0.25">
      <c r="A50" s="995" t="s">
        <v>431</v>
      </c>
      <c r="B50" s="996"/>
      <c r="C50" s="996"/>
      <c r="D50" s="996"/>
      <c r="E50" s="996"/>
      <c r="F50" s="996"/>
      <c r="G50" s="996"/>
      <c r="H50" s="996"/>
      <c r="I50" s="996"/>
      <c r="J50" s="996"/>
      <c r="K50" s="996"/>
      <c r="L50" s="996"/>
      <c r="M50" s="997"/>
      <c r="O50" s="993"/>
      <c r="P50" s="126"/>
      <c r="Q50" s="168"/>
      <c r="R50" s="126"/>
      <c r="S50" s="126"/>
      <c r="T50" s="126"/>
    </row>
    <row r="51" spans="1:20" ht="36" customHeight="1" thickBot="1" x14ac:dyDescent="0.25">
      <c r="A51" s="998" t="s">
        <v>432</v>
      </c>
      <c r="B51" s="999"/>
      <c r="C51" s="999"/>
      <c r="D51" s="999"/>
      <c r="E51" s="999"/>
      <c r="F51" s="999"/>
      <c r="G51" s="999"/>
      <c r="H51" s="999"/>
      <c r="I51" s="999"/>
      <c r="J51" s="999"/>
      <c r="K51" s="999"/>
      <c r="L51" s="999"/>
      <c r="M51" s="1000"/>
      <c r="O51" s="993"/>
      <c r="P51" s="126"/>
      <c r="Q51" s="168"/>
      <c r="R51" s="126"/>
      <c r="S51" s="126"/>
      <c r="T51" s="126"/>
    </row>
    <row r="52" spans="1:20" ht="20.100000000000001" customHeight="1" x14ac:dyDescent="0.2">
      <c r="A52" s="1021"/>
      <c r="B52" s="1022"/>
      <c r="C52" s="1022"/>
      <c r="D52" s="1022"/>
      <c r="E52" s="1022"/>
      <c r="F52" s="1022"/>
      <c r="G52" s="1022"/>
      <c r="H52" s="1022"/>
      <c r="I52" s="1022"/>
      <c r="J52" s="1022"/>
      <c r="K52" s="1022"/>
      <c r="L52" s="1022"/>
      <c r="M52" s="1023"/>
      <c r="O52" s="126"/>
      <c r="P52" s="126"/>
      <c r="Q52" s="126"/>
      <c r="R52" s="126"/>
      <c r="S52" s="126"/>
      <c r="T52" s="126"/>
    </row>
    <row r="53" spans="1:20" ht="20.100000000000001" customHeight="1" x14ac:dyDescent="0.2">
      <c r="A53" s="1024"/>
      <c r="B53" s="1025"/>
      <c r="C53" s="1025"/>
      <c r="D53" s="1025"/>
      <c r="E53" s="1025"/>
      <c r="F53" s="1025"/>
      <c r="G53" s="1025"/>
      <c r="H53" s="1025"/>
      <c r="I53" s="1025"/>
      <c r="J53" s="1025"/>
      <c r="K53" s="1025"/>
      <c r="L53" s="1025"/>
      <c r="M53" s="1026"/>
      <c r="O53" s="126"/>
      <c r="P53" s="994"/>
      <c r="Q53" s="994"/>
      <c r="R53" s="161"/>
      <c r="S53" s="161"/>
      <c r="T53" s="161"/>
    </row>
    <row r="54" spans="1:20" ht="20.100000000000001" customHeight="1" x14ac:dyDescent="0.2">
      <c r="A54" s="1024"/>
      <c r="B54" s="1025"/>
      <c r="C54" s="1025"/>
      <c r="D54" s="1025"/>
      <c r="E54" s="1025"/>
      <c r="F54" s="1025"/>
      <c r="G54" s="1025"/>
      <c r="H54" s="1025"/>
      <c r="I54" s="1025"/>
      <c r="J54" s="1025"/>
      <c r="K54" s="1025"/>
      <c r="L54" s="1025"/>
      <c r="M54" s="1026"/>
      <c r="O54" s="126"/>
      <c r="P54" s="994"/>
      <c r="Q54" s="994"/>
      <c r="R54" s="161"/>
      <c r="S54" s="161"/>
      <c r="T54" s="161"/>
    </row>
    <row r="55" spans="1:20" ht="20.100000000000001" customHeight="1" x14ac:dyDescent="0.2">
      <c r="A55" s="1024"/>
      <c r="B55" s="1025"/>
      <c r="C55" s="1025"/>
      <c r="D55" s="1025"/>
      <c r="E55" s="1025"/>
      <c r="F55" s="1025"/>
      <c r="G55" s="1025"/>
      <c r="H55" s="1025"/>
      <c r="I55" s="1025"/>
      <c r="J55" s="1025"/>
      <c r="K55" s="1025"/>
      <c r="L55" s="1025"/>
      <c r="M55" s="1026"/>
      <c r="O55" s="126"/>
      <c r="P55" s="994"/>
      <c r="Q55" s="994"/>
      <c r="R55" s="169"/>
      <c r="S55" s="170"/>
      <c r="T55" s="170"/>
    </row>
    <row r="56" spans="1:20" ht="20.100000000000001" customHeight="1" x14ac:dyDescent="0.2">
      <c r="A56" s="1024"/>
      <c r="B56" s="1025"/>
      <c r="C56" s="1025"/>
      <c r="D56" s="1025"/>
      <c r="E56" s="1025"/>
      <c r="F56" s="1025"/>
      <c r="G56" s="1025"/>
      <c r="H56" s="1025"/>
      <c r="I56" s="1025"/>
      <c r="J56" s="1025"/>
      <c r="K56" s="1025"/>
      <c r="L56" s="1025"/>
      <c r="M56" s="1026"/>
      <c r="O56" s="157"/>
      <c r="P56" s="157"/>
      <c r="Q56" s="157"/>
      <c r="R56" s="157"/>
      <c r="S56" s="157"/>
      <c r="T56" s="157"/>
    </row>
    <row r="57" spans="1:20" ht="20.100000000000001" customHeight="1" x14ac:dyDescent="0.2">
      <c r="A57" s="1024"/>
      <c r="B57" s="1025"/>
      <c r="C57" s="1025"/>
      <c r="D57" s="1025"/>
      <c r="E57" s="1025"/>
      <c r="F57" s="1025"/>
      <c r="G57" s="1025"/>
      <c r="H57" s="1025"/>
      <c r="I57" s="1025"/>
      <c r="J57" s="1025"/>
      <c r="K57" s="1025"/>
      <c r="L57" s="1025"/>
      <c r="M57" s="1026"/>
    </row>
    <row r="58" spans="1:20" ht="20.100000000000001" customHeight="1" x14ac:dyDescent="0.2">
      <c r="A58" s="1024"/>
      <c r="B58" s="1025"/>
      <c r="C58" s="1025"/>
      <c r="D58" s="1025"/>
      <c r="E58" s="1025"/>
      <c r="F58" s="1025"/>
      <c r="G58" s="1025"/>
      <c r="H58" s="1025"/>
      <c r="I58" s="1025"/>
      <c r="J58" s="1025"/>
      <c r="K58" s="1025"/>
      <c r="L58" s="1025"/>
      <c r="M58" s="1026"/>
      <c r="N58" s="173"/>
    </row>
    <row r="59" spans="1:20" ht="20.100000000000001" customHeight="1" x14ac:dyDescent="0.2">
      <c r="A59" s="1024"/>
      <c r="B59" s="1025"/>
      <c r="C59" s="1025"/>
      <c r="D59" s="1025"/>
      <c r="E59" s="1025"/>
      <c r="F59" s="1025"/>
      <c r="G59" s="1025"/>
      <c r="H59" s="1025"/>
      <c r="I59" s="1025"/>
      <c r="J59" s="1025"/>
      <c r="K59" s="1025"/>
      <c r="L59" s="1025"/>
      <c r="M59" s="1026"/>
    </row>
    <row r="60" spans="1:20" ht="15" customHeight="1" x14ac:dyDescent="0.2">
      <c r="A60" s="1024"/>
      <c r="B60" s="1025"/>
      <c r="C60" s="1025"/>
      <c r="D60" s="1025"/>
      <c r="E60" s="1025"/>
      <c r="F60" s="1025"/>
      <c r="G60" s="1025"/>
      <c r="H60" s="1025"/>
      <c r="I60" s="1025"/>
      <c r="J60" s="1025"/>
      <c r="K60" s="1025"/>
      <c r="L60" s="1025"/>
      <c r="M60" s="1026"/>
    </row>
    <row r="61" spans="1:20" ht="15" customHeight="1" x14ac:dyDescent="0.2">
      <c r="A61" s="1024"/>
      <c r="B61" s="1025"/>
      <c r="C61" s="1025"/>
      <c r="D61" s="1025"/>
      <c r="E61" s="1025"/>
      <c r="F61" s="1025"/>
      <c r="G61" s="1025"/>
      <c r="H61" s="1025"/>
      <c r="I61" s="1025"/>
      <c r="J61" s="1025"/>
      <c r="K61" s="1025"/>
      <c r="L61" s="1025"/>
      <c r="M61" s="1026"/>
    </row>
    <row r="62" spans="1:20" ht="15" customHeight="1" x14ac:dyDescent="0.2">
      <c r="A62" s="1024"/>
      <c r="B62" s="1025"/>
      <c r="C62" s="1025"/>
      <c r="D62" s="1025"/>
      <c r="E62" s="1025"/>
      <c r="F62" s="1025"/>
      <c r="G62" s="1025"/>
      <c r="H62" s="1025"/>
      <c r="I62" s="1025"/>
      <c r="J62" s="1025"/>
      <c r="K62" s="1025"/>
      <c r="L62" s="1025"/>
      <c r="M62" s="1026"/>
    </row>
    <row r="63" spans="1:20" ht="15" customHeight="1" x14ac:dyDescent="0.2">
      <c r="A63" s="1024"/>
      <c r="B63" s="1025"/>
      <c r="C63" s="1025"/>
      <c r="D63" s="1025"/>
      <c r="E63" s="1025"/>
      <c r="F63" s="1025"/>
      <c r="G63" s="1025"/>
      <c r="H63" s="1025"/>
      <c r="I63" s="1025"/>
      <c r="J63" s="1025"/>
      <c r="K63" s="1025"/>
      <c r="L63" s="1025"/>
      <c r="M63" s="1026"/>
    </row>
    <row r="64" spans="1:20" ht="15" customHeight="1" x14ac:dyDescent="0.2">
      <c r="A64" s="1024"/>
      <c r="B64" s="1025"/>
      <c r="C64" s="1025"/>
      <c r="D64" s="1025"/>
      <c r="E64" s="1025"/>
      <c r="F64" s="1025"/>
      <c r="G64" s="1025"/>
      <c r="H64" s="1025"/>
      <c r="I64" s="1025"/>
      <c r="J64" s="1025"/>
      <c r="K64" s="1025"/>
      <c r="L64" s="1025"/>
      <c r="M64" s="1026"/>
    </row>
    <row r="65" spans="1:13" ht="15" customHeight="1" x14ac:dyDescent="0.2">
      <c r="A65" s="1024"/>
      <c r="B65" s="1025"/>
      <c r="C65" s="1025"/>
      <c r="D65" s="1025"/>
      <c r="E65" s="1025"/>
      <c r="F65" s="1025"/>
      <c r="G65" s="1025"/>
      <c r="H65" s="1025"/>
      <c r="I65" s="1025"/>
      <c r="J65" s="1025"/>
      <c r="K65" s="1025"/>
      <c r="L65" s="1025"/>
      <c r="M65" s="1026"/>
    </row>
    <row r="66" spans="1:13" ht="15" customHeight="1" x14ac:dyDescent="0.2">
      <c r="A66" s="1024"/>
      <c r="B66" s="1025"/>
      <c r="C66" s="1025"/>
      <c r="D66" s="1025"/>
      <c r="E66" s="1025"/>
      <c r="F66" s="1025"/>
      <c r="G66" s="1025"/>
      <c r="H66" s="1025"/>
      <c r="I66" s="1025"/>
      <c r="J66" s="1025"/>
      <c r="K66" s="1025"/>
      <c r="L66" s="1025"/>
      <c r="M66" s="1026"/>
    </row>
    <row r="67" spans="1:13" ht="15" customHeight="1" x14ac:dyDescent="0.2">
      <c r="A67" s="1024"/>
      <c r="B67" s="1025"/>
      <c r="C67" s="1025"/>
      <c r="D67" s="1025"/>
      <c r="E67" s="1025"/>
      <c r="F67" s="1025"/>
      <c r="G67" s="1025"/>
      <c r="H67" s="1025"/>
      <c r="I67" s="1025"/>
      <c r="J67" s="1025"/>
      <c r="K67" s="1025"/>
      <c r="L67" s="1025"/>
      <c r="M67" s="1026"/>
    </row>
    <row r="68" spans="1:13" ht="15" customHeight="1" x14ac:dyDescent="0.2">
      <c r="A68" s="1024"/>
      <c r="B68" s="1025"/>
      <c r="C68" s="1025"/>
      <c r="D68" s="1025"/>
      <c r="E68" s="1025"/>
      <c r="F68" s="1025"/>
      <c r="G68" s="1025"/>
      <c r="H68" s="1025"/>
      <c r="I68" s="1025"/>
      <c r="J68" s="1025"/>
      <c r="K68" s="1025"/>
      <c r="L68" s="1025"/>
      <c r="M68" s="1026"/>
    </row>
    <row r="69" spans="1:13" ht="15" customHeight="1" x14ac:dyDescent="0.2">
      <c r="A69" s="1024"/>
      <c r="B69" s="1025"/>
      <c r="C69" s="1025"/>
      <c r="D69" s="1025"/>
      <c r="E69" s="1025"/>
      <c r="F69" s="1025"/>
      <c r="G69" s="1025"/>
      <c r="H69" s="1025"/>
      <c r="I69" s="1025"/>
      <c r="J69" s="1025"/>
      <c r="K69" s="1025"/>
      <c r="L69" s="1025"/>
      <c r="M69" s="1026"/>
    </row>
    <row r="70" spans="1:13" ht="15" customHeight="1" x14ac:dyDescent="0.2">
      <c r="A70" s="1024"/>
      <c r="B70" s="1025"/>
      <c r="C70" s="1025"/>
      <c r="D70" s="1025"/>
      <c r="E70" s="1025"/>
      <c r="F70" s="1025"/>
      <c r="G70" s="1025"/>
      <c r="H70" s="1025"/>
      <c r="I70" s="1025"/>
      <c r="J70" s="1025"/>
      <c r="K70" s="1025"/>
      <c r="L70" s="1025"/>
      <c r="M70" s="1026"/>
    </row>
    <row r="71" spans="1:13" ht="15" customHeight="1" x14ac:dyDescent="0.2">
      <c r="A71" s="1024"/>
      <c r="B71" s="1025"/>
      <c r="C71" s="1025"/>
      <c r="D71" s="1025"/>
      <c r="E71" s="1025"/>
      <c r="F71" s="1025"/>
      <c r="G71" s="1025"/>
      <c r="H71" s="1025"/>
      <c r="I71" s="1025"/>
      <c r="J71" s="1025"/>
      <c r="K71" s="1025"/>
      <c r="L71" s="1025"/>
      <c r="M71" s="1026"/>
    </row>
    <row r="72" spans="1:13" ht="15" customHeight="1" x14ac:dyDescent="0.2">
      <c r="A72" s="1024"/>
      <c r="B72" s="1025"/>
      <c r="C72" s="1025"/>
      <c r="D72" s="1025"/>
      <c r="E72" s="1025"/>
      <c r="F72" s="1025"/>
      <c r="G72" s="1025"/>
      <c r="H72" s="1025"/>
      <c r="I72" s="1025"/>
      <c r="J72" s="1025"/>
      <c r="K72" s="1025"/>
      <c r="L72" s="1025"/>
      <c r="M72" s="1026"/>
    </row>
    <row r="73" spans="1:13" ht="15" customHeight="1" x14ac:dyDescent="0.2">
      <c r="A73" s="1024"/>
      <c r="B73" s="1025"/>
      <c r="C73" s="1025"/>
      <c r="D73" s="1025"/>
      <c r="E73" s="1025"/>
      <c r="F73" s="1025"/>
      <c r="G73" s="1025"/>
      <c r="H73" s="1025"/>
      <c r="I73" s="1025"/>
      <c r="J73" s="1025"/>
      <c r="K73" s="1025"/>
      <c r="L73" s="1025"/>
      <c r="M73" s="1026"/>
    </row>
    <row r="74" spans="1:13" ht="15" customHeight="1" x14ac:dyDescent="0.2">
      <c r="A74" s="1024"/>
      <c r="B74" s="1025"/>
      <c r="C74" s="1025"/>
      <c r="D74" s="1025"/>
      <c r="E74" s="1025"/>
      <c r="F74" s="1025"/>
      <c r="G74" s="1025"/>
      <c r="H74" s="1025"/>
      <c r="I74" s="1025"/>
      <c r="J74" s="1025"/>
      <c r="K74" s="1025"/>
      <c r="L74" s="1025"/>
      <c r="M74" s="1026"/>
    </row>
    <row r="75" spans="1:13" ht="15" customHeight="1" x14ac:dyDescent="0.2">
      <c r="A75" s="1024"/>
      <c r="B75" s="1025"/>
      <c r="C75" s="1025"/>
      <c r="D75" s="1025"/>
      <c r="E75" s="1025"/>
      <c r="F75" s="1025"/>
      <c r="G75" s="1025"/>
      <c r="H75" s="1025"/>
      <c r="I75" s="1025"/>
      <c r="J75" s="1025"/>
      <c r="K75" s="1025"/>
      <c r="L75" s="1025"/>
      <c r="M75" s="1026"/>
    </row>
    <row r="76" spans="1:13" ht="15" customHeight="1" x14ac:dyDescent="0.2">
      <c r="A76" s="1024"/>
      <c r="B76" s="1025"/>
      <c r="C76" s="1025"/>
      <c r="D76" s="1025"/>
      <c r="E76" s="1025"/>
      <c r="F76" s="1025"/>
      <c r="G76" s="1025"/>
      <c r="H76" s="1025"/>
      <c r="I76" s="1025"/>
      <c r="J76" s="1025"/>
      <c r="K76" s="1025"/>
      <c r="L76" s="1025"/>
      <c r="M76" s="1026"/>
    </row>
    <row r="77" spans="1:13" ht="15" customHeight="1" x14ac:dyDescent="0.2">
      <c r="A77" s="1024"/>
      <c r="B77" s="1025"/>
      <c r="C77" s="1025"/>
      <c r="D77" s="1025"/>
      <c r="E77" s="1025"/>
      <c r="F77" s="1025"/>
      <c r="G77" s="1025"/>
      <c r="H77" s="1025"/>
      <c r="I77" s="1025"/>
      <c r="J77" s="1025"/>
      <c r="K77" s="1025"/>
      <c r="L77" s="1025"/>
      <c r="M77" s="1026"/>
    </row>
    <row r="78" spans="1:13" ht="15" customHeight="1" x14ac:dyDescent="0.2">
      <c r="A78" s="1024"/>
      <c r="B78" s="1025"/>
      <c r="C78" s="1025"/>
      <c r="D78" s="1025"/>
      <c r="E78" s="1025"/>
      <c r="F78" s="1025"/>
      <c r="G78" s="1025"/>
      <c r="H78" s="1025"/>
      <c r="I78" s="1025"/>
      <c r="J78" s="1025"/>
      <c r="K78" s="1025"/>
      <c r="L78" s="1025"/>
      <c r="M78" s="1026"/>
    </row>
    <row r="79" spans="1:13" ht="15" customHeight="1" x14ac:dyDescent="0.2">
      <c r="A79" s="1024"/>
      <c r="B79" s="1025"/>
      <c r="C79" s="1025"/>
      <c r="D79" s="1025"/>
      <c r="E79" s="1025"/>
      <c r="F79" s="1025"/>
      <c r="G79" s="1025"/>
      <c r="H79" s="1025"/>
      <c r="I79" s="1025"/>
      <c r="J79" s="1025"/>
      <c r="K79" s="1025"/>
      <c r="L79" s="1025"/>
      <c r="M79" s="1026"/>
    </row>
    <row r="80" spans="1:13" ht="15" customHeight="1" x14ac:dyDescent="0.2">
      <c r="A80" s="1024"/>
      <c r="B80" s="1025"/>
      <c r="C80" s="1025"/>
      <c r="D80" s="1025"/>
      <c r="E80" s="1025"/>
      <c r="F80" s="1025"/>
      <c r="G80" s="1025"/>
      <c r="H80" s="1025"/>
      <c r="I80" s="1025"/>
      <c r="J80" s="1025"/>
      <c r="K80" s="1025"/>
      <c r="L80" s="1025"/>
      <c r="M80" s="1026"/>
    </row>
    <row r="81" spans="1:13" ht="15" customHeight="1" x14ac:dyDescent="0.2">
      <c r="A81" s="1024"/>
      <c r="B81" s="1025"/>
      <c r="C81" s="1025"/>
      <c r="D81" s="1025"/>
      <c r="E81" s="1025"/>
      <c r="F81" s="1025"/>
      <c r="G81" s="1025"/>
      <c r="H81" s="1025"/>
      <c r="I81" s="1025"/>
      <c r="J81" s="1025"/>
      <c r="K81" s="1025"/>
      <c r="L81" s="1025"/>
      <c r="M81" s="1026"/>
    </row>
    <row r="82" spans="1:13" ht="15" customHeight="1" x14ac:dyDescent="0.2">
      <c r="A82" s="1024"/>
      <c r="B82" s="1025"/>
      <c r="C82" s="1025"/>
      <c r="D82" s="1025"/>
      <c r="E82" s="1025"/>
      <c r="F82" s="1025"/>
      <c r="G82" s="1025"/>
      <c r="H82" s="1025"/>
      <c r="I82" s="1025"/>
      <c r="J82" s="1025"/>
      <c r="K82" s="1025"/>
      <c r="L82" s="1025"/>
      <c r="M82" s="1026"/>
    </row>
    <row r="83" spans="1:13" ht="15" customHeight="1" x14ac:dyDescent="0.2">
      <c r="A83" s="1024"/>
      <c r="B83" s="1025"/>
      <c r="C83" s="1025"/>
      <c r="D83" s="1025"/>
      <c r="E83" s="1025"/>
      <c r="F83" s="1025"/>
      <c r="G83" s="1025"/>
      <c r="H83" s="1025"/>
      <c r="I83" s="1025"/>
      <c r="J83" s="1025"/>
      <c r="K83" s="1025"/>
      <c r="L83" s="1025"/>
      <c r="M83" s="1026"/>
    </row>
    <row r="84" spans="1:13" ht="15" customHeight="1" x14ac:dyDescent="0.2">
      <c r="A84" s="1024"/>
      <c r="B84" s="1025"/>
      <c r="C84" s="1025"/>
      <c r="D84" s="1025"/>
      <c r="E84" s="1025"/>
      <c r="F84" s="1025"/>
      <c r="G84" s="1025"/>
      <c r="H84" s="1025"/>
      <c r="I84" s="1025"/>
      <c r="J84" s="1025"/>
      <c r="K84" s="1025"/>
      <c r="L84" s="1025"/>
      <c r="M84" s="1026"/>
    </row>
    <row r="85" spans="1:13" ht="15" customHeight="1" x14ac:dyDescent="0.2">
      <c r="A85" s="1024"/>
      <c r="B85" s="1025"/>
      <c r="C85" s="1025"/>
      <c r="D85" s="1025"/>
      <c r="E85" s="1025"/>
      <c r="F85" s="1025"/>
      <c r="G85" s="1025"/>
      <c r="H85" s="1025"/>
      <c r="I85" s="1025"/>
      <c r="J85" s="1025"/>
      <c r="K85" s="1025"/>
      <c r="L85" s="1025"/>
      <c r="M85" s="1026"/>
    </row>
    <row r="86" spans="1:13" ht="15" customHeight="1" x14ac:dyDescent="0.2">
      <c r="A86" s="1024"/>
      <c r="B86" s="1025"/>
      <c r="C86" s="1025"/>
      <c r="D86" s="1025"/>
      <c r="E86" s="1025"/>
      <c r="F86" s="1025"/>
      <c r="G86" s="1025"/>
      <c r="H86" s="1025"/>
      <c r="I86" s="1025"/>
      <c r="J86" s="1025"/>
      <c r="K86" s="1025"/>
      <c r="L86" s="1025"/>
      <c r="M86" s="1026"/>
    </row>
    <row r="87" spans="1:13" ht="15" customHeight="1" x14ac:dyDescent="0.2">
      <c r="A87" s="1024"/>
      <c r="B87" s="1025"/>
      <c r="C87" s="1025"/>
      <c r="D87" s="1025"/>
      <c r="E87" s="1025"/>
      <c r="F87" s="1025"/>
      <c r="G87" s="1025"/>
      <c r="H87" s="1025"/>
      <c r="I87" s="1025"/>
      <c r="J87" s="1025"/>
      <c r="K87" s="1025"/>
      <c r="L87" s="1025"/>
      <c r="M87" s="1026"/>
    </row>
    <row r="88" spans="1:13" ht="15" customHeight="1" x14ac:dyDescent="0.2">
      <c r="A88" s="1024"/>
      <c r="B88" s="1025"/>
      <c r="C88" s="1025"/>
      <c r="D88" s="1025"/>
      <c r="E88" s="1025"/>
      <c r="F88" s="1025"/>
      <c r="G88" s="1025"/>
      <c r="H88" s="1025"/>
      <c r="I88" s="1025"/>
      <c r="J88" s="1025"/>
      <c r="K88" s="1025"/>
      <c r="L88" s="1025"/>
      <c r="M88" s="1026"/>
    </row>
    <row r="89" spans="1:13" ht="15" customHeight="1" x14ac:dyDescent="0.2">
      <c r="A89" s="1024"/>
      <c r="B89" s="1025"/>
      <c r="C89" s="1025"/>
      <c r="D89" s="1025"/>
      <c r="E89" s="1025"/>
      <c r="F89" s="1025"/>
      <c r="G89" s="1025"/>
      <c r="H89" s="1025"/>
      <c r="I89" s="1025"/>
      <c r="J89" s="1025"/>
      <c r="K89" s="1025"/>
      <c r="L89" s="1025"/>
      <c r="M89" s="1026"/>
    </row>
    <row r="90" spans="1:13" ht="15" customHeight="1" x14ac:dyDescent="0.2">
      <c r="A90" s="1024"/>
      <c r="B90" s="1025"/>
      <c r="C90" s="1025"/>
      <c r="D90" s="1025"/>
      <c r="E90" s="1025"/>
      <c r="F90" s="1025"/>
      <c r="G90" s="1025"/>
      <c r="H90" s="1025"/>
      <c r="I90" s="1025"/>
      <c r="J90" s="1025"/>
      <c r="K90" s="1025"/>
      <c r="L90" s="1025"/>
      <c r="M90" s="1026"/>
    </row>
    <row r="91" spans="1:13" ht="15" customHeight="1" x14ac:dyDescent="0.2">
      <c r="A91" s="1024"/>
      <c r="B91" s="1025"/>
      <c r="C91" s="1025"/>
      <c r="D91" s="1025"/>
      <c r="E91" s="1025"/>
      <c r="F91" s="1025"/>
      <c r="G91" s="1025"/>
      <c r="H91" s="1025"/>
      <c r="I91" s="1025"/>
      <c r="J91" s="1025"/>
      <c r="K91" s="1025"/>
      <c r="L91" s="1025"/>
      <c r="M91" s="1026"/>
    </row>
    <row r="92" spans="1:13" ht="15" customHeight="1" x14ac:dyDescent="0.2">
      <c r="A92" s="1024"/>
      <c r="B92" s="1025"/>
      <c r="C92" s="1025"/>
      <c r="D92" s="1025"/>
      <c r="E92" s="1025"/>
      <c r="F92" s="1025"/>
      <c r="G92" s="1025"/>
      <c r="H92" s="1025"/>
      <c r="I92" s="1025"/>
      <c r="J92" s="1025"/>
      <c r="K92" s="1025"/>
      <c r="L92" s="1025"/>
      <c r="M92" s="1026"/>
    </row>
    <row r="93" spans="1:13" ht="15" customHeight="1" x14ac:dyDescent="0.2">
      <c r="A93" s="1024"/>
      <c r="B93" s="1025"/>
      <c r="C93" s="1025"/>
      <c r="D93" s="1025"/>
      <c r="E93" s="1025"/>
      <c r="F93" s="1025"/>
      <c r="G93" s="1025"/>
      <c r="H93" s="1025"/>
      <c r="I93" s="1025"/>
      <c r="J93" s="1025"/>
      <c r="K93" s="1025"/>
      <c r="L93" s="1025"/>
      <c r="M93" s="1026"/>
    </row>
    <row r="94" spans="1:13" ht="15" customHeight="1" x14ac:dyDescent="0.2">
      <c r="A94" s="1024"/>
      <c r="B94" s="1025"/>
      <c r="C94" s="1025"/>
      <c r="D94" s="1025"/>
      <c r="E94" s="1025"/>
      <c r="F94" s="1025"/>
      <c r="G94" s="1025"/>
      <c r="H94" s="1025"/>
      <c r="I94" s="1025"/>
      <c r="J94" s="1025"/>
      <c r="K94" s="1025"/>
      <c r="L94" s="1025"/>
      <c r="M94" s="1026"/>
    </row>
    <row r="95" spans="1:13" ht="15" customHeight="1" x14ac:dyDescent="0.2">
      <c r="A95" s="1024"/>
      <c r="B95" s="1025"/>
      <c r="C95" s="1025"/>
      <c r="D95" s="1025"/>
      <c r="E95" s="1025"/>
      <c r="F95" s="1025"/>
      <c r="G95" s="1025"/>
      <c r="H95" s="1025"/>
      <c r="I95" s="1025"/>
      <c r="J95" s="1025"/>
      <c r="K95" s="1025"/>
      <c r="L95" s="1025"/>
      <c r="M95" s="1026"/>
    </row>
    <row r="96" spans="1:13" ht="15" customHeight="1" x14ac:dyDescent="0.2">
      <c r="A96" s="1024"/>
      <c r="B96" s="1025"/>
      <c r="C96" s="1025"/>
      <c r="D96" s="1025"/>
      <c r="E96" s="1025"/>
      <c r="F96" s="1025"/>
      <c r="G96" s="1025"/>
      <c r="H96" s="1025"/>
      <c r="I96" s="1025"/>
      <c r="J96" s="1025"/>
      <c r="K96" s="1025"/>
      <c r="L96" s="1025"/>
      <c r="M96" s="1026"/>
    </row>
    <row r="97" spans="1:15" ht="15" customHeight="1" x14ac:dyDescent="0.2">
      <c r="A97" s="1024"/>
      <c r="B97" s="1025"/>
      <c r="C97" s="1025"/>
      <c r="D97" s="1025"/>
      <c r="E97" s="1025"/>
      <c r="F97" s="1025"/>
      <c r="G97" s="1025"/>
      <c r="H97" s="1025"/>
      <c r="I97" s="1025"/>
      <c r="J97" s="1025"/>
      <c r="K97" s="1025"/>
      <c r="L97" s="1025"/>
      <c r="M97" s="1026"/>
    </row>
    <row r="98" spans="1:15" ht="15" customHeight="1" x14ac:dyDescent="0.2">
      <c r="A98" s="1024"/>
      <c r="B98" s="1025"/>
      <c r="C98" s="1025"/>
      <c r="D98" s="1025"/>
      <c r="E98" s="1025"/>
      <c r="F98" s="1025"/>
      <c r="G98" s="1025"/>
      <c r="H98" s="1025"/>
      <c r="I98" s="1025"/>
      <c r="J98" s="1025"/>
      <c r="K98" s="1025"/>
      <c r="L98" s="1025"/>
      <c r="M98" s="1026"/>
    </row>
    <row r="99" spans="1:15" ht="15" customHeight="1" x14ac:dyDescent="0.2">
      <c r="A99" s="1024"/>
      <c r="B99" s="1025"/>
      <c r="C99" s="1025"/>
      <c r="D99" s="1025"/>
      <c r="E99" s="1025"/>
      <c r="F99" s="1025"/>
      <c r="G99" s="1025"/>
      <c r="H99" s="1025"/>
      <c r="I99" s="1025"/>
      <c r="J99" s="1025"/>
      <c r="K99" s="1025"/>
      <c r="L99" s="1025"/>
      <c r="M99" s="1026"/>
    </row>
    <row r="100" spans="1:15" ht="15" customHeight="1" x14ac:dyDescent="0.2">
      <c r="A100" s="1024"/>
      <c r="B100" s="1025"/>
      <c r="C100" s="1025"/>
      <c r="D100" s="1025"/>
      <c r="E100" s="1025"/>
      <c r="F100" s="1025"/>
      <c r="G100" s="1025"/>
      <c r="H100" s="1025"/>
      <c r="I100" s="1025"/>
      <c r="J100" s="1025"/>
      <c r="K100" s="1025"/>
      <c r="L100" s="1025"/>
      <c r="M100" s="1026"/>
    </row>
    <row r="101" spans="1:15" ht="15" customHeight="1" x14ac:dyDescent="0.2">
      <c r="A101" s="1024"/>
      <c r="B101" s="1025"/>
      <c r="C101" s="1025"/>
      <c r="D101" s="1025"/>
      <c r="E101" s="1025"/>
      <c r="F101" s="1025"/>
      <c r="G101" s="1025"/>
      <c r="H101" s="1025"/>
      <c r="I101" s="1025"/>
      <c r="J101" s="1025"/>
      <c r="K101" s="1025"/>
      <c r="L101" s="1025"/>
      <c r="M101" s="1026"/>
    </row>
    <row r="102" spans="1:15" ht="15" customHeight="1" x14ac:dyDescent="0.2">
      <c r="A102" s="1024"/>
      <c r="B102" s="1025"/>
      <c r="C102" s="1025"/>
      <c r="D102" s="1025"/>
      <c r="E102" s="1025"/>
      <c r="F102" s="1025"/>
      <c r="G102" s="1025"/>
      <c r="H102" s="1025"/>
      <c r="I102" s="1025"/>
      <c r="J102" s="1025"/>
      <c r="K102" s="1025"/>
      <c r="L102" s="1025"/>
      <c r="M102" s="1026"/>
    </row>
    <row r="103" spans="1:15" ht="15" customHeight="1" x14ac:dyDescent="0.2">
      <c r="A103" s="1024"/>
      <c r="B103" s="1025"/>
      <c r="C103" s="1025"/>
      <c r="D103" s="1025"/>
      <c r="E103" s="1025"/>
      <c r="F103" s="1025"/>
      <c r="G103" s="1025"/>
      <c r="H103" s="1025"/>
      <c r="I103" s="1025"/>
      <c r="J103" s="1025"/>
      <c r="K103" s="1025"/>
      <c r="L103" s="1025"/>
      <c r="M103" s="1026"/>
      <c r="O103" s="174"/>
    </row>
    <row r="104" spans="1:15" ht="15" customHeight="1" x14ac:dyDescent="0.2">
      <c r="A104" s="1024"/>
      <c r="B104" s="1025"/>
      <c r="C104" s="1025"/>
      <c r="D104" s="1025"/>
      <c r="E104" s="1025"/>
      <c r="F104" s="1025"/>
      <c r="G104" s="1025"/>
      <c r="H104" s="1025"/>
      <c r="I104" s="1025"/>
      <c r="J104" s="1025"/>
      <c r="K104" s="1025"/>
      <c r="L104" s="1025"/>
      <c r="M104" s="1026"/>
    </row>
    <row r="105" spans="1:15" ht="15" customHeight="1" thickBot="1" x14ac:dyDescent="0.25">
      <c r="A105" s="1024"/>
      <c r="B105" s="1025"/>
      <c r="C105" s="1025"/>
      <c r="D105" s="1025"/>
      <c r="E105" s="1025"/>
      <c r="F105" s="1025"/>
      <c r="G105" s="1025"/>
      <c r="H105" s="1025"/>
      <c r="I105" s="1025"/>
      <c r="J105" s="1025"/>
      <c r="K105" s="1025"/>
      <c r="L105" s="1025"/>
      <c r="M105" s="1026"/>
    </row>
    <row r="106" spans="1:15" ht="15" customHeight="1" x14ac:dyDescent="0.2">
      <c r="A106" s="1027" t="s">
        <v>433</v>
      </c>
      <c r="B106" s="1028"/>
      <c r="C106" s="1028"/>
      <c r="D106" s="1028"/>
      <c r="E106" s="1028"/>
      <c r="F106" s="1029"/>
      <c r="G106" s="1027" t="s">
        <v>434</v>
      </c>
      <c r="H106" s="1028"/>
      <c r="I106" s="1028"/>
      <c r="J106" s="1028"/>
      <c r="K106" s="1028"/>
      <c r="L106" s="1028"/>
      <c r="M106" s="1029"/>
    </row>
    <row r="107" spans="1:15" ht="15" customHeight="1" x14ac:dyDescent="0.2">
      <c r="A107" s="1002" t="s">
        <v>371</v>
      </c>
      <c r="B107" s="1003"/>
      <c r="C107" s="1003"/>
      <c r="D107" s="1003"/>
      <c r="E107" s="1003" t="s">
        <v>372</v>
      </c>
      <c r="F107" s="1006"/>
      <c r="G107" s="1008" t="s">
        <v>371</v>
      </c>
      <c r="H107" s="1009"/>
      <c r="I107" s="1009"/>
      <c r="J107" s="1009"/>
      <c r="K107" s="1010"/>
      <c r="L107" s="1014" t="s">
        <v>372</v>
      </c>
      <c r="M107" s="1015"/>
    </row>
    <row r="108" spans="1:15" ht="45.75" customHeight="1" x14ac:dyDescent="0.2">
      <c r="A108" s="1002"/>
      <c r="B108" s="1003"/>
      <c r="C108" s="1003"/>
      <c r="D108" s="1003"/>
      <c r="E108" s="1003"/>
      <c r="F108" s="1006"/>
      <c r="G108" s="1008"/>
      <c r="H108" s="1009"/>
      <c r="I108" s="1009"/>
      <c r="J108" s="1009"/>
      <c r="K108" s="1010"/>
      <c r="L108" s="1003"/>
      <c r="M108" s="1006"/>
    </row>
    <row r="109" spans="1:15" ht="15" customHeight="1" thickBot="1" x14ac:dyDescent="0.25">
      <c r="A109" s="1004"/>
      <c r="B109" s="1005"/>
      <c r="C109" s="1005"/>
      <c r="D109" s="1005"/>
      <c r="E109" s="1005"/>
      <c r="F109" s="1007"/>
      <c r="G109" s="1011"/>
      <c r="H109" s="1012"/>
      <c r="I109" s="1012"/>
      <c r="J109" s="1012"/>
      <c r="K109" s="1013"/>
      <c r="L109" s="1005"/>
      <c r="M109" s="1007"/>
    </row>
    <row r="110" spans="1:15" ht="15" customHeight="1" thickBot="1" x14ac:dyDescent="0.25">
      <c r="A110" s="175"/>
      <c r="B110" s="176"/>
      <c r="C110" s="176"/>
      <c r="D110" s="176"/>
      <c r="E110" s="176"/>
      <c r="F110" s="176"/>
      <c r="G110" s="176"/>
      <c r="H110" s="176"/>
      <c r="I110" s="176"/>
      <c r="J110" s="176"/>
      <c r="K110" s="176"/>
      <c r="L110" s="176"/>
      <c r="M110" s="177" t="s">
        <v>435</v>
      </c>
    </row>
    <row r="111" spans="1:15" ht="15" customHeight="1" x14ac:dyDescent="0.2">
      <c r="A111" s="178"/>
      <c r="B111" s="178"/>
      <c r="C111" s="178"/>
      <c r="D111" s="178"/>
      <c r="E111" s="178"/>
      <c r="F111" s="178"/>
      <c r="G111" s="178"/>
      <c r="H111" s="178"/>
      <c r="I111" s="178"/>
      <c r="J111" s="178"/>
      <c r="K111" s="178"/>
      <c r="L111" s="178"/>
      <c r="M111" s="178"/>
    </row>
    <row r="112" spans="1:15" ht="15" customHeight="1" x14ac:dyDescent="0.2">
      <c r="A112" s="178"/>
      <c r="B112" s="178"/>
      <c r="C112" s="178"/>
      <c r="D112" s="178"/>
      <c r="E112" s="178"/>
      <c r="F112" s="178"/>
      <c r="G112" s="178"/>
      <c r="H112" s="178"/>
      <c r="I112" s="178"/>
      <c r="J112" s="178"/>
      <c r="K112" s="178"/>
      <c r="L112" s="178"/>
      <c r="M112" s="178"/>
    </row>
    <row r="113" spans="1:13" ht="15" customHeight="1" x14ac:dyDescent="0.2">
      <c r="A113" s="178"/>
      <c r="B113" s="178"/>
      <c r="C113" s="178"/>
      <c r="D113" s="178"/>
      <c r="E113" s="178"/>
      <c r="F113" s="178"/>
      <c r="G113" s="178"/>
      <c r="H113" s="178"/>
      <c r="I113" s="178"/>
      <c r="J113" s="178"/>
      <c r="K113" s="178"/>
      <c r="L113" s="178"/>
      <c r="M113" s="178"/>
    </row>
    <row r="114" spans="1:13" ht="15" customHeight="1" x14ac:dyDescent="0.2">
      <c r="A114" s="178"/>
      <c r="B114" s="178"/>
      <c r="C114" s="178"/>
      <c r="D114" s="178"/>
      <c r="E114" s="178"/>
      <c r="F114" s="178"/>
      <c r="G114" s="178"/>
      <c r="H114" s="178"/>
      <c r="I114" s="178"/>
      <c r="J114" s="178"/>
      <c r="K114" s="178"/>
      <c r="L114" s="178"/>
      <c r="M114" s="178"/>
    </row>
    <row r="115" spans="1:13" ht="15" customHeight="1" x14ac:dyDescent="0.2">
      <c r="A115" s="178"/>
      <c r="B115" s="178"/>
      <c r="C115" s="178"/>
      <c r="D115" s="178"/>
      <c r="E115" s="178"/>
      <c r="F115" s="178"/>
      <c r="G115" s="178"/>
      <c r="H115" s="178"/>
      <c r="I115" s="178"/>
      <c r="J115" s="178"/>
      <c r="K115" s="178"/>
      <c r="L115" s="178"/>
      <c r="M115" s="178"/>
    </row>
    <row r="116" spans="1:13" ht="15" customHeight="1" x14ac:dyDescent="0.2">
      <c r="A116" s="178"/>
      <c r="B116" s="178"/>
      <c r="C116" s="178"/>
      <c r="D116" s="178"/>
      <c r="E116" s="178"/>
      <c r="F116" s="178"/>
      <c r="G116" s="178"/>
      <c r="H116" s="178"/>
      <c r="I116" s="178"/>
      <c r="J116" s="178"/>
      <c r="K116" s="178"/>
      <c r="L116" s="178"/>
      <c r="M116" s="178"/>
    </row>
    <row r="117" spans="1:13" ht="15" customHeight="1" x14ac:dyDescent="0.2">
      <c r="A117" s="178"/>
      <c r="B117" s="178"/>
      <c r="C117" s="178"/>
      <c r="D117" s="178"/>
      <c r="E117" s="178"/>
      <c r="F117" s="178"/>
      <c r="G117" s="178"/>
      <c r="H117" s="178"/>
      <c r="I117" s="178"/>
      <c r="J117" s="178"/>
      <c r="K117" s="178"/>
      <c r="L117" s="178"/>
      <c r="M117" s="178"/>
    </row>
    <row r="118" spans="1:13" ht="15" customHeight="1" x14ac:dyDescent="0.2">
      <c r="A118" s="178"/>
      <c r="B118" s="178"/>
      <c r="C118" s="178"/>
      <c r="D118" s="178"/>
      <c r="E118" s="178"/>
      <c r="F118" s="178"/>
      <c r="G118" s="178"/>
      <c r="H118" s="178"/>
      <c r="I118" s="178"/>
      <c r="J118" s="178"/>
      <c r="K118" s="178"/>
      <c r="L118" s="178"/>
      <c r="M118" s="178"/>
    </row>
    <row r="119" spans="1:13" ht="15" customHeight="1" x14ac:dyDescent="0.2">
      <c r="A119" s="178"/>
      <c r="B119" s="178"/>
      <c r="C119" s="178"/>
      <c r="D119" s="178"/>
      <c r="E119" s="178"/>
      <c r="F119" s="178"/>
      <c r="G119" s="178"/>
      <c r="H119" s="178"/>
      <c r="I119" s="178"/>
      <c r="J119" s="178"/>
      <c r="K119" s="178"/>
      <c r="L119" s="178"/>
      <c r="M119" s="178"/>
    </row>
    <row r="120" spans="1:13" ht="15" customHeight="1" x14ac:dyDescent="0.2">
      <c r="A120" s="178"/>
      <c r="B120" s="178"/>
      <c r="C120" s="178"/>
      <c r="D120" s="178"/>
      <c r="E120" s="178"/>
      <c r="F120" s="178"/>
      <c r="G120" s="178"/>
      <c r="H120" s="178"/>
      <c r="I120" s="178"/>
      <c r="J120" s="178"/>
      <c r="K120" s="178"/>
      <c r="L120" s="178"/>
      <c r="M120" s="178"/>
    </row>
    <row r="121" spans="1:13" ht="15" customHeight="1" x14ac:dyDescent="0.2">
      <c r="A121" s="178"/>
      <c r="B121" s="178"/>
      <c r="C121" s="178"/>
      <c r="D121" s="178"/>
      <c r="E121" s="178"/>
      <c r="F121" s="178"/>
      <c r="G121" s="178"/>
      <c r="H121" s="178"/>
      <c r="I121" s="178"/>
      <c r="J121" s="178"/>
      <c r="K121" s="178"/>
      <c r="L121" s="178"/>
      <c r="M121" s="178"/>
    </row>
    <row r="122" spans="1:13" ht="15" customHeight="1" x14ac:dyDescent="0.2">
      <c r="A122" s="178"/>
      <c r="B122" s="178"/>
      <c r="C122" s="178"/>
      <c r="D122" s="178"/>
      <c r="E122" s="178"/>
      <c r="F122" s="178"/>
      <c r="G122" s="178"/>
      <c r="H122" s="178"/>
      <c r="I122" s="178"/>
      <c r="J122" s="178"/>
      <c r="K122" s="178"/>
      <c r="L122" s="178"/>
      <c r="M122" s="178"/>
    </row>
    <row r="123" spans="1:13" ht="15" customHeight="1" x14ac:dyDescent="0.2">
      <c r="A123" s="178"/>
      <c r="B123" s="178"/>
      <c r="C123" s="178"/>
      <c r="D123" s="178"/>
      <c r="E123" s="178"/>
      <c r="F123" s="178"/>
      <c r="G123" s="178"/>
      <c r="H123" s="178"/>
      <c r="I123" s="178"/>
      <c r="J123" s="178"/>
      <c r="K123" s="178"/>
      <c r="L123" s="178"/>
      <c r="M123" s="178"/>
    </row>
    <row r="124" spans="1:13" ht="15" customHeight="1" x14ac:dyDescent="0.2">
      <c r="A124" s="178"/>
      <c r="B124" s="178"/>
      <c r="C124" s="178"/>
      <c r="D124" s="178"/>
      <c r="E124" s="178"/>
      <c r="F124" s="178"/>
      <c r="G124" s="178"/>
      <c r="H124" s="178"/>
      <c r="I124" s="178"/>
      <c r="J124" s="178"/>
      <c r="K124" s="178"/>
      <c r="L124" s="178"/>
      <c r="M124" s="178"/>
    </row>
    <row r="125" spans="1:13" ht="15" customHeight="1" x14ac:dyDescent="0.2">
      <c r="A125" s="178"/>
      <c r="B125" s="178"/>
      <c r="C125" s="178"/>
      <c r="D125" s="178"/>
      <c r="E125" s="178"/>
      <c r="F125" s="178"/>
      <c r="G125" s="178"/>
      <c r="H125" s="178"/>
      <c r="I125" s="178"/>
      <c r="J125" s="178"/>
      <c r="K125" s="178"/>
      <c r="L125" s="178"/>
      <c r="M125" s="178"/>
    </row>
    <row r="126" spans="1:13" x14ac:dyDescent="0.2">
      <c r="A126" s="157"/>
      <c r="B126" s="157"/>
      <c r="C126" s="157"/>
      <c r="D126" s="157"/>
      <c r="E126" s="157"/>
      <c r="F126" s="157"/>
      <c r="G126" s="157"/>
      <c r="H126" s="157"/>
      <c r="I126" s="157"/>
      <c r="K126" s="157"/>
      <c r="L126" s="157"/>
      <c r="M126" s="157"/>
    </row>
  </sheetData>
  <mergeCells count="100">
    <mergeCell ref="P53:Q53"/>
    <mergeCell ref="P54:Q54"/>
    <mergeCell ref="P55:Q55"/>
    <mergeCell ref="A52:M105"/>
    <mergeCell ref="A106:F106"/>
    <mergeCell ref="G106:M106"/>
    <mergeCell ref="B46:D46"/>
    <mergeCell ref="B47:D47"/>
    <mergeCell ref="G45:I45"/>
    <mergeCell ref="K45:L45"/>
    <mergeCell ref="A107:D109"/>
    <mergeCell ref="E107:F109"/>
    <mergeCell ref="G107:K109"/>
    <mergeCell ref="L107:M109"/>
    <mergeCell ref="G48:I48"/>
    <mergeCell ref="K48:L48"/>
    <mergeCell ref="O49:O51"/>
    <mergeCell ref="D49:E49"/>
    <mergeCell ref="A50:M50"/>
    <mergeCell ref="A51:M51"/>
    <mergeCell ref="B48:D48"/>
    <mergeCell ref="K44:L44"/>
    <mergeCell ref="G47:I47"/>
    <mergeCell ref="K47:L47"/>
    <mergeCell ref="I36:M38"/>
    <mergeCell ref="D37:E37"/>
    <mergeCell ref="D38:E38"/>
    <mergeCell ref="A40:E40"/>
    <mergeCell ref="G40:L40"/>
    <mergeCell ref="B41:D41"/>
    <mergeCell ref="B42:D42"/>
    <mergeCell ref="B43:D43"/>
    <mergeCell ref="B44:D44"/>
    <mergeCell ref="G44:I44"/>
    <mergeCell ref="B45:D45"/>
    <mergeCell ref="G46:I46"/>
    <mergeCell ref="K46:L46"/>
    <mergeCell ref="B25:E25"/>
    <mergeCell ref="N25:R25"/>
    <mergeCell ref="B26:E26"/>
    <mergeCell ref="N26:R26"/>
    <mergeCell ref="B27:E27"/>
    <mergeCell ref="N33:R33"/>
    <mergeCell ref="K24:K33"/>
    <mergeCell ref="L24:L33"/>
    <mergeCell ref="M24:M33"/>
    <mergeCell ref="N24:R24"/>
    <mergeCell ref="B21:E21"/>
    <mergeCell ref="N21:R21"/>
    <mergeCell ref="A22:E22"/>
    <mergeCell ref="B34:E34"/>
    <mergeCell ref="N34:R34"/>
    <mergeCell ref="N27:R27"/>
    <mergeCell ref="B28:E28"/>
    <mergeCell ref="N28:R28"/>
    <mergeCell ref="B29:E29"/>
    <mergeCell ref="N29:R29"/>
    <mergeCell ref="B30:E30"/>
    <mergeCell ref="N30:R30"/>
    <mergeCell ref="N31:R31"/>
    <mergeCell ref="B32:E32"/>
    <mergeCell ref="N32:R32"/>
    <mergeCell ref="B33:E33"/>
    <mergeCell ref="N23:R23"/>
    <mergeCell ref="M13:M22"/>
    <mergeCell ref="B14:E14"/>
    <mergeCell ref="N14:R14"/>
    <mergeCell ref="A15:E15"/>
    <mergeCell ref="B16:E16"/>
    <mergeCell ref="N16:R16"/>
    <mergeCell ref="B17:E17"/>
    <mergeCell ref="N17:R17"/>
    <mergeCell ref="B18:E18"/>
    <mergeCell ref="N18:R18"/>
    <mergeCell ref="A13:E13"/>
    <mergeCell ref="K13:K22"/>
    <mergeCell ref="L13:L22"/>
    <mergeCell ref="B19:E19"/>
    <mergeCell ref="N19:R19"/>
    <mergeCell ref="B23:E23"/>
    <mergeCell ref="B24:E24"/>
    <mergeCell ref="A1:A2"/>
    <mergeCell ref="B1:M1"/>
    <mergeCell ref="B2:M2"/>
    <mergeCell ref="A4:M4"/>
    <mergeCell ref="A6:B6"/>
    <mergeCell ref="C6:M6"/>
    <mergeCell ref="A11:M11"/>
    <mergeCell ref="A8:B8"/>
    <mergeCell ref="C8:M8"/>
    <mergeCell ref="A10:B10"/>
    <mergeCell ref="C10:D10"/>
    <mergeCell ref="I10:J10"/>
    <mergeCell ref="K10:M10"/>
    <mergeCell ref="A20:E20"/>
    <mergeCell ref="A35:C35"/>
    <mergeCell ref="D35:E35"/>
    <mergeCell ref="A36:C38"/>
    <mergeCell ref="D36:E36"/>
    <mergeCell ref="B31:E31"/>
  </mergeCells>
  <conditionalFormatting sqref="O38">
    <cfRule type="cellIs" dxfId="9" priority="9" stopIfTrue="1" operator="equal">
      <formula>"Avaliação Ok"</formula>
    </cfRule>
    <cfRule type="cellIs" dxfId="8" priority="10" stopIfTrue="1" operator="equal">
      <formula>"Nota Não Atribuida"</formula>
    </cfRule>
  </conditionalFormatting>
  <conditionalFormatting sqref="O38:S38">
    <cfRule type="cellIs" dxfId="7" priority="8" stopIfTrue="1" operator="equal">
      <formula>"Nota Inválida"</formula>
    </cfRule>
  </conditionalFormatting>
  <conditionalFormatting sqref="N14 N16:N19 N21 N23:N34">
    <cfRule type="containsText" dxfId="6" priority="5" stopIfTrue="1" operator="containsText" text="Mais de uma Nota Atribuida na linha. Verifique">
      <formula>NOT(ISERROR(SEARCH("Mais de uma Nota Atribuida na linha. Verifique",N14)))</formula>
    </cfRule>
    <cfRule type="containsText" dxfId="5" priority="6" stopIfTrue="1" operator="containsText" text="Favor Avaliar Linha">
      <formula>NOT(ISERROR(SEARCH("Favor Avaliar Linha",N14)))</formula>
    </cfRule>
    <cfRule type="containsText" dxfId="4" priority="7" stopIfTrue="1" operator="containsText" text="OK">
      <formula>NOT(ISERROR(SEARCH("OK",N14)))</formula>
    </cfRule>
  </conditionalFormatting>
  <conditionalFormatting sqref="I36:M38">
    <cfRule type="cellIs" dxfId="3" priority="1" stopIfTrue="1" operator="equal">
      <formula>"Avaliação Ok"</formula>
    </cfRule>
    <cfRule type="cellIs" dxfId="2" priority="2" stopIfTrue="1" operator="equal">
      <formula>"Não foram avaliados todos os itens"</formula>
    </cfRule>
    <cfRule type="cellIs" dxfId="1" priority="3" stopIfTrue="1" operator="equal">
      <formula>"Foram Avaliados mais itens do que o necessário"</formula>
    </cfRule>
    <cfRule type="containsText" dxfId="0" priority="4" stopIfTrue="1" operator="containsText" text="Nota Não Atribuida">
      <formula>NOT(ISERROR(SEARCH("Nota Não Atribuida",I36)))</formula>
    </cfRule>
  </conditionalFormatting>
  <dataValidations count="1">
    <dataValidation type="list" allowBlank="1" showInputMessage="1" showErrorMessage="1" sqref="WVN983049:WVP983049 WLR983049:WLT983049 WBV983049:WBX983049 VRZ983049:VSB983049 VID983049:VIF983049 UYH983049:UYJ983049 UOL983049:UON983049 UEP983049:UER983049 TUT983049:TUV983049 TKX983049:TKZ983049 TBB983049:TBD983049 SRF983049:SRH983049 SHJ983049:SHL983049 RXN983049:RXP983049 RNR983049:RNT983049 RDV983049:RDX983049 QTZ983049:QUB983049 QKD983049:QKF983049 QAH983049:QAJ983049 PQL983049:PQN983049 PGP983049:PGR983049 OWT983049:OWV983049 OMX983049:OMZ983049 ODB983049:ODD983049 NTF983049:NTH983049 NJJ983049:NJL983049 MZN983049:MZP983049 MPR983049:MPT983049 MFV983049:MFX983049 LVZ983049:LWB983049 LMD983049:LMF983049 LCH983049:LCJ983049 KSL983049:KSN983049 KIP983049:KIR983049 JYT983049:JYV983049 JOX983049:JOZ983049 JFB983049:JFD983049 IVF983049:IVH983049 ILJ983049:ILL983049 IBN983049:IBP983049 HRR983049:HRT983049 HHV983049:HHX983049 GXZ983049:GYB983049 GOD983049:GOF983049 GEH983049:GEJ983049 FUL983049:FUN983049 FKP983049:FKR983049 FAT983049:FAV983049 EQX983049:EQZ983049 EHB983049:EHD983049 DXF983049:DXH983049 DNJ983049:DNL983049 DDN983049:DDP983049 CTR983049:CTT983049 CJV983049:CJX983049 BZZ983049:CAB983049 BQD983049:BQF983049 BGH983049:BGJ983049 AWL983049:AWN983049 AMP983049:AMR983049 ACT983049:ACV983049 SX983049:SZ983049 JB983049:JD983049 F983049:H983049 WVN917513:WVP917513 WLR917513:WLT917513 WBV917513:WBX917513 VRZ917513:VSB917513 VID917513:VIF917513 UYH917513:UYJ917513 UOL917513:UON917513 UEP917513:UER917513 TUT917513:TUV917513 TKX917513:TKZ917513 TBB917513:TBD917513 SRF917513:SRH917513 SHJ917513:SHL917513 RXN917513:RXP917513 RNR917513:RNT917513 RDV917513:RDX917513 QTZ917513:QUB917513 QKD917513:QKF917513 QAH917513:QAJ917513 PQL917513:PQN917513 PGP917513:PGR917513 OWT917513:OWV917513 OMX917513:OMZ917513 ODB917513:ODD917513 NTF917513:NTH917513 NJJ917513:NJL917513 MZN917513:MZP917513 MPR917513:MPT917513 MFV917513:MFX917513 LVZ917513:LWB917513 LMD917513:LMF917513 LCH917513:LCJ917513 KSL917513:KSN917513 KIP917513:KIR917513 JYT917513:JYV917513 JOX917513:JOZ917513 JFB917513:JFD917513 IVF917513:IVH917513 ILJ917513:ILL917513 IBN917513:IBP917513 HRR917513:HRT917513 HHV917513:HHX917513 GXZ917513:GYB917513 GOD917513:GOF917513 GEH917513:GEJ917513 FUL917513:FUN917513 FKP917513:FKR917513 FAT917513:FAV917513 EQX917513:EQZ917513 EHB917513:EHD917513 DXF917513:DXH917513 DNJ917513:DNL917513 DDN917513:DDP917513 CTR917513:CTT917513 CJV917513:CJX917513 BZZ917513:CAB917513 BQD917513:BQF917513 BGH917513:BGJ917513 AWL917513:AWN917513 AMP917513:AMR917513 ACT917513:ACV917513 SX917513:SZ917513 JB917513:JD917513 F917513:H917513 WVN851977:WVP851977 WLR851977:WLT851977 WBV851977:WBX851977 VRZ851977:VSB851977 VID851977:VIF851977 UYH851977:UYJ851977 UOL851977:UON851977 UEP851977:UER851977 TUT851977:TUV851977 TKX851977:TKZ851977 TBB851977:TBD851977 SRF851977:SRH851977 SHJ851977:SHL851977 RXN851977:RXP851977 RNR851977:RNT851977 RDV851977:RDX851977 QTZ851977:QUB851977 QKD851977:QKF851977 QAH851977:QAJ851977 PQL851977:PQN851977 PGP851977:PGR851977 OWT851977:OWV851977 OMX851977:OMZ851977 ODB851977:ODD851977 NTF851977:NTH851977 NJJ851977:NJL851977 MZN851977:MZP851977 MPR851977:MPT851977 MFV851977:MFX851977 LVZ851977:LWB851977 LMD851977:LMF851977 LCH851977:LCJ851977 KSL851977:KSN851977 KIP851977:KIR851977 JYT851977:JYV851977 JOX851977:JOZ851977 JFB851977:JFD851977 IVF851977:IVH851977 ILJ851977:ILL851977 IBN851977:IBP851977 HRR851977:HRT851977 HHV851977:HHX851977 GXZ851977:GYB851977 GOD851977:GOF851977 GEH851977:GEJ851977 FUL851977:FUN851977 FKP851977:FKR851977 FAT851977:FAV851977 EQX851977:EQZ851977 EHB851977:EHD851977 DXF851977:DXH851977 DNJ851977:DNL851977 DDN851977:DDP851977 CTR851977:CTT851977 CJV851977:CJX851977 BZZ851977:CAB851977 BQD851977:BQF851977 BGH851977:BGJ851977 AWL851977:AWN851977 AMP851977:AMR851977 ACT851977:ACV851977 SX851977:SZ851977 JB851977:JD851977 F851977:H851977 WVN786441:WVP786441 WLR786441:WLT786441 WBV786441:WBX786441 VRZ786441:VSB786441 VID786441:VIF786441 UYH786441:UYJ786441 UOL786441:UON786441 UEP786441:UER786441 TUT786441:TUV786441 TKX786441:TKZ786441 TBB786441:TBD786441 SRF786441:SRH786441 SHJ786441:SHL786441 RXN786441:RXP786441 RNR786441:RNT786441 RDV786441:RDX786441 QTZ786441:QUB786441 QKD786441:QKF786441 QAH786441:QAJ786441 PQL786441:PQN786441 PGP786441:PGR786441 OWT786441:OWV786441 OMX786441:OMZ786441 ODB786441:ODD786441 NTF786441:NTH786441 NJJ786441:NJL786441 MZN786441:MZP786441 MPR786441:MPT786441 MFV786441:MFX786441 LVZ786441:LWB786441 LMD786441:LMF786441 LCH786441:LCJ786441 KSL786441:KSN786441 KIP786441:KIR786441 JYT786441:JYV786441 JOX786441:JOZ786441 JFB786441:JFD786441 IVF786441:IVH786441 ILJ786441:ILL786441 IBN786441:IBP786441 HRR786441:HRT786441 HHV786441:HHX786441 GXZ786441:GYB786441 GOD786441:GOF786441 GEH786441:GEJ786441 FUL786441:FUN786441 FKP786441:FKR786441 FAT786441:FAV786441 EQX786441:EQZ786441 EHB786441:EHD786441 DXF786441:DXH786441 DNJ786441:DNL786441 DDN786441:DDP786441 CTR786441:CTT786441 CJV786441:CJX786441 BZZ786441:CAB786441 BQD786441:BQF786441 BGH786441:BGJ786441 AWL786441:AWN786441 AMP786441:AMR786441 ACT786441:ACV786441 SX786441:SZ786441 JB786441:JD786441 F786441:H786441 WVN720905:WVP720905 WLR720905:WLT720905 WBV720905:WBX720905 VRZ720905:VSB720905 VID720905:VIF720905 UYH720905:UYJ720905 UOL720905:UON720905 UEP720905:UER720905 TUT720905:TUV720905 TKX720905:TKZ720905 TBB720905:TBD720905 SRF720905:SRH720905 SHJ720905:SHL720905 RXN720905:RXP720905 RNR720905:RNT720905 RDV720905:RDX720905 QTZ720905:QUB720905 QKD720905:QKF720905 QAH720905:QAJ720905 PQL720905:PQN720905 PGP720905:PGR720905 OWT720905:OWV720905 OMX720905:OMZ720905 ODB720905:ODD720905 NTF720905:NTH720905 NJJ720905:NJL720905 MZN720905:MZP720905 MPR720905:MPT720905 MFV720905:MFX720905 LVZ720905:LWB720905 LMD720905:LMF720905 LCH720905:LCJ720905 KSL720905:KSN720905 KIP720905:KIR720905 JYT720905:JYV720905 JOX720905:JOZ720905 JFB720905:JFD720905 IVF720905:IVH720905 ILJ720905:ILL720905 IBN720905:IBP720905 HRR720905:HRT720905 HHV720905:HHX720905 GXZ720905:GYB720905 GOD720905:GOF720905 GEH720905:GEJ720905 FUL720905:FUN720905 FKP720905:FKR720905 FAT720905:FAV720905 EQX720905:EQZ720905 EHB720905:EHD720905 DXF720905:DXH720905 DNJ720905:DNL720905 DDN720905:DDP720905 CTR720905:CTT720905 CJV720905:CJX720905 BZZ720905:CAB720905 BQD720905:BQF720905 BGH720905:BGJ720905 AWL720905:AWN720905 AMP720905:AMR720905 ACT720905:ACV720905 SX720905:SZ720905 JB720905:JD720905 F720905:H720905 WVN655369:WVP655369 WLR655369:WLT655369 WBV655369:WBX655369 VRZ655369:VSB655369 VID655369:VIF655369 UYH655369:UYJ655369 UOL655369:UON655369 UEP655369:UER655369 TUT655369:TUV655369 TKX655369:TKZ655369 TBB655369:TBD655369 SRF655369:SRH655369 SHJ655369:SHL655369 RXN655369:RXP655369 RNR655369:RNT655369 RDV655369:RDX655369 QTZ655369:QUB655369 QKD655369:QKF655369 QAH655369:QAJ655369 PQL655369:PQN655369 PGP655369:PGR655369 OWT655369:OWV655369 OMX655369:OMZ655369 ODB655369:ODD655369 NTF655369:NTH655369 NJJ655369:NJL655369 MZN655369:MZP655369 MPR655369:MPT655369 MFV655369:MFX655369 LVZ655369:LWB655369 LMD655369:LMF655369 LCH655369:LCJ655369 KSL655369:KSN655369 KIP655369:KIR655369 JYT655369:JYV655369 JOX655369:JOZ655369 JFB655369:JFD655369 IVF655369:IVH655369 ILJ655369:ILL655369 IBN655369:IBP655369 HRR655369:HRT655369 HHV655369:HHX655369 GXZ655369:GYB655369 GOD655369:GOF655369 GEH655369:GEJ655369 FUL655369:FUN655369 FKP655369:FKR655369 FAT655369:FAV655369 EQX655369:EQZ655369 EHB655369:EHD655369 DXF655369:DXH655369 DNJ655369:DNL655369 DDN655369:DDP655369 CTR655369:CTT655369 CJV655369:CJX655369 BZZ655369:CAB655369 BQD655369:BQF655369 BGH655369:BGJ655369 AWL655369:AWN655369 AMP655369:AMR655369 ACT655369:ACV655369 SX655369:SZ655369 JB655369:JD655369 F655369:H655369 WVN589833:WVP589833 WLR589833:WLT589833 WBV589833:WBX589833 VRZ589833:VSB589833 VID589833:VIF589833 UYH589833:UYJ589833 UOL589833:UON589833 UEP589833:UER589833 TUT589833:TUV589833 TKX589833:TKZ589833 TBB589833:TBD589833 SRF589833:SRH589833 SHJ589833:SHL589833 RXN589833:RXP589833 RNR589833:RNT589833 RDV589833:RDX589833 QTZ589833:QUB589833 QKD589833:QKF589833 QAH589833:QAJ589833 PQL589833:PQN589833 PGP589833:PGR589833 OWT589833:OWV589833 OMX589833:OMZ589833 ODB589833:ODD589833 NTF589833:NTH589833 NJJ589833:NJL589833 MZN589833:MZP589833 MPR589833:MPT589833 MFV589833:MFX589833 LVZ589833:LWB589833 LMD589833:LMF589833 LCH589833:LCJ589833 KSL589833:KSN589833 KIP589833:KIR589833 JYT589833:JYV589833 JOX589833:JOZ589833 JFB589833:JFD589833 IVF589833:IVH589833 ILJ589833:ILL589833 IBN589833:IBP589833 HRR589833:HRT589833 HHV589833:HHX589833 GXZ589833:GYB589833 GOD589833:GOF589833 GEH589833:GEJ589833 FUL589833:FUN589833 FKP589833:FKR589833 FAT589833:FAV589833 EQX589833:EQZ589833 EHB589833:EHD589833 DXF589833:DXH589833 DNJ589833:DNL589833 DDN589833:DDP589833 CTR589833:CTT589833 CJV589833:CJX589833 BZZ589833:CAB589833 BQD589833:BQF589833 BGH589833:BGJ589833 AWL589833:AWN589833 AMP589833:AMR589833 ACT589833:ACV589833 SX589833:SZ589833 JB589833:JD589833 F589833:H589833 WVN524297:WVP524297 WLR524297:WLT524297 WBV524297:WBX524297 VRZ524297:VSB524297 VID524297:VIF524297 UYH524297:UYJ524297 UOL524297:UON524297 UEP524297:UER524297 TUT524297:TUV524297 TKX524297:TKZ524297 TBB524297:TBD524297 SRF524297:SRH524297 SHJ524297:SHL524297 RXN524297:RXP524297 RNR524297:RNT524297 RDV524297:RDX524297 QTZ524297:QUB524297 QKD524297:QKF524297 QAH524297:QAJ524297 PQL524297:PQN524297 PGP524297:PGR524297 OWT524297:OWV524297 OMX524297:OMZ524297 ODB524297:ODD524297 NTF524297:NTH524297 NJJ524297:NJL524297 MZN524297:MZP524297 MPR524297:MPT524297 MFV524297:MFX524297 LVZ524297:LWB524297 LMD524297:LMF524297 LCH524297:LCJ524297 KSL524297:KSN524297 KIP524297:KIR524297 JYT524297:JYV524297 JOX524297:JOZ524297 JFB524297:JFD524297 IVF524297:IVH524297 ILJ524297:ILL524297 IBN524297:IBP524297 HRR524297:HRT524297 HHV524297:HHX524297 GXZ524297:GYB524297 GOD524297:GOF524297 GEH524297:GEJ524297 FUL524297:FUN524297 FKP524297:FKR524297 FAT524297:FAV524297 EQX524297:EQZ524297 EHB524297:EHD524297 DXF524297:DXH524297 DNJ524297:DNL524297 DDN524297:DDP524297 CTR524297:CTT524297 CJV524297:CJX524297 BZZ524297:CAB524297 BQD524297:BQF524297 BGH524297:BGJ524297 AWL524297:AWN524297 AMP524297:AMR524297 ACT524297:ACV524297 SX524297:SZ524297 JB524297:JD524297 F524297:H524297 WVN458761:WVP458761 WLR458761:WLT458761 WBV458761:WBX458761 VRZ458761:VSB458761 VID458761:VIF458761 UYH458761:UYJ458761 UOL458761:UON458761 UEP458761:UER458761 TUT458761:TUV458761 TKX458761:TKZ458761 TBB458761:TBD458761 SRF458761:SRH458761 SHJ458761:SHL458761 RXN458761:RXP458761 RNR458761:RNT458761 RDV458761:RDX458761 QTZ458761:QUB458761 QKD458761:QKF458761 QAH458761:QAJ458761 PQL458761:PQN458761 PGP458761:PGR458761 OWT458761:OWV458761 OMX458761:OMZ458761 ODB458761:ODD458761 NTF458761:NTH458761 NJJ458761:NJL458761 MZN458761:MZP458761 MPR458761:MPT458761 MFV458761:MFX458761 LVZ458761:LWB458761 LMD458761:LMF458761 LCH458761:LCJ458761 KSL458761:KSN458761 KIP458761:KIR458761 JYT458761:JYV458761 JOX458761:JOZ458761 JFB458761:JFD458761 IVF458761:IVH458761 ILJ458761:ILL458761 IBN458761:IBP458761 HRR458761:HRT458761 HHV458761:HHX458761 GXZ458761:GYB458761 GOD458761:GOF458761 GEH458761:GEJ458761 FUL458761:FUN458761 FKP458761:FKR458761 FAT458761:FAV458761 EQX458761:EQZ458761 EHB458761:EHD458761 DXF458761:DXH458761 DNJ458761:DNL458761 DDN458761:DDP458761 CTR458761:CTT458761 CJV458761:CJX458761 BZZ458761:CAB458761 BQD458761:BQF458761 BGH458761:BGJ458761 AWL458761:AWN458761 AMP458761:AMR458761 ACT458761:ACV458761 SX458761:SZ458761 JB458761:JD458761 F458761:H458761 WVN393225:WVP393225 WLR393225:WLT393225 WBV393225:WBX393225 VRZ393225:VSB393225 VID393225:VIF393225 UYH393225:UYJ393225 UOL393225:UON393225 UEP393225:UER393225 TUT393225:TUV393225 TKX393225:TKZ393225 TBB393225:TBD393225 SRF393225:SRH393225 SHJ393225:SHL393225 RXN393225:RXP393225 RNR393225:RNT393225 RDV393225:RDX393225 QTZ393225:QUB393225 QKD393225:QKF393225 QAH393225:QAJ393225 PQL393225:PQN393225 PGP393225:PGR393225 OWT393225:OWV393225 OMX393225:OMZ393225 ODB393225:ODD393225 NTF393225:NTH393225 NJJ393225:NJL393225 MZN393225:MZP393225 MPR393225:MPT393225 MFV393225:MFX393225 LVZ393225:LWB393225 LMD393225:LMF393225 LCH393225:LCJ393225 KSL393225:KSN393225 KIP393225:KIR393225 JYT393225:JYV393225 JOX393225:JOZ393225 JFB393225:JFD393225 IVF393225:IVH393225 ILJ393225:ILL393225 IBN393225:IBP393225 HRR393225:HRT393225 HHV393225:HHX393225 GXZ393225:GYB393225 GOD393225:GOF393225 GEH393225:GEJ393225 FUL393225:FUN393225 FKP393225:FKR393225 FAT393225:FAV393225 EQX393225:EQZ393225 EHB393225:EHD393225 DXF393225:DXH393225 DNJ393225:DNL393225 DDN393225:DDP393225 CTR393225:CTT393225 CJV393225:CJX393225 BZZ393225:CAB393225 BQD393225:BQF393225 BGH393225:BGJ393225 AWL393225:AWN393225 AMP393225:AMR393225 ACT393225:ACV393225 SX393225:SZ393225 JB393225:JD393225 F393225:H393225 WVN327689:WVP327689 WLR327689:WLT327689 WBV327689:WBX327689 VRZ327689:VSB327689 VID327689:VIF327689 UYH327689:UYJ327689 UOL327689:UON327689 UEP327689:UER327689 TUT327689:TUV327689 TKX327689:TKZ327689 TBB327689:TBD327689 SRF327689:SRH327689 SHJ327689:SHL327689 RXN327689:RXP327689 RNR327689:RNT327689 RDV327689:RDX327689 QTZ327689:QUB327689 QKD327689:QKF327689 QAH327689:QAJ327689 PQL327689:PQN327689 PGP327689:PGR327689 OWT327689:OWV327689 OMX327689:OMZ327689 ODB327689:ODD327689 NTF327689:NTH327689 NJJ327689:NJL327689 MZN327689:MZP327689 MPR327689:MPT327689 MFV327689:MFX327689 LVZ327689:LWB327689 LMD327689:LMF327689 LCH327689:LCJ327689 KSL327689:KSN327689 KIP327689:KIR327689 JYT327689:JYV327689 JOX327689:JOZ327689 JFB327689:JFD327689 IVF327689:IVH327689 ILJ327689:ILL327689 IBN327689:IBP327689 HRR327689:HRT327689 HHV327689:HHX327689 GXZ327689:GYB327689 GOD327689:GOF327689 GEH327689:GEJ327689 FUL327689:FUN327689 FKP327689:FKR327689 FAT327689:FAV327689 EQX327689:EQZ327689 EHB327689:EHD327689 DXF327689:DXH327689 DNJ327689:DNL327689 DDN327689:DDP327689 CTR327689:CTT327689 CJV327689:CJX327689 BZZ327689:CAB327689 BQD327689:BQF327689 BGH327689:BGJ327689 AWL327689:AWN327689 AMP327689:AMR327689 ACT327689:ACV327689 SX327689:SZ327689 JB327689:JD327689 F327689:H327689 WVN262153:WVP262153 WLR262153:WLT262153 WBV262153:WBX262153 VRZ262153:VSB262153 VID262153:VIF262153 UYH262153:UYJ262153 UOL262153:UON262153 UEP262153:UER262153 TUT262153:TUV262153 TKX262153:TKZ262153 TBB262153:TBD262153 SRF262153:SRH262153 SHJ262153:SHL262153 RXN262153:RXP262153 RNR262153:RNT262153 RDV262153:RDX262153 QTZ262153:QUB262153 QKD262153:QKF262153 QAH262153:QAJ262153 PQL262153:PQN262153 PGP262153:PGR262153 OWT262153:OWV262153 OMX262153:OMZ262153 ODB262153:ODD262153 NTF262153:NTH262153 NJJ262153:NJL262153 MZN262153:MZP262153 MPR262153:MPT262153 MFV262153:MFX262153 LVZ262153:LWB262153 LMD262153:LMF262153 LCH262153:LCJ262153 KSL262153:KSN262153 KIP262153:KIR262153 JYT262153:JYV262153 JOX262153:JOZ262153 JFB262153:JFD262153 IVF262153:IVH262153 ILJ262153:ILL262153 IBN262153:IBP262153 HRR262153:HRT262153 HHV262153:HHX262153 GXZ262153:GYB262153 GOD262153:GOF262153 GEH262153:GEJ262153 FUL262153:FUN262153 FKP262153:FKR262153 FAT262153:FAV262153 EQX262153:EQZ262153 EHB262153:EHD262153 DXF262153:DXH262153 DNJ262153:DNL262153 DDN262153:DDP262153 CTR262153:CTT262153 CJV262153:CJX262153 BZZ262153:CAB262153 BQD262153:BQF262153 BGH262153:BGJ262153 AWL262153:AWN262153 AMP262153:AMR262153 ACT262153:ACV262153 SX262153:SZ262153 JB262153:JD262153 F262153:H262153 WVN196617:WVP196617 WLR196617:WLT196617 WBV196617:WBX196617 VRZ196617:VSB196617 VID196617:VIF196617 UYH196617:UYJ196617 UOL196617:UON196617 UEP196617:UER196617 TUT196617:TUV196617 TKX196617:TKZ196617 TBB196617:TBD196617 SRF196617:SRH196617 SHJ196617:SHL196617 RXN196617:RXP196617 RNR196617:RNT196617 RDV196617:RDX196617 QTZ196617:QUB196617 QKD196617:QKF196617 QAH196617:QAJ196617 PQL196617:PQN196617 PGP196617:PGR196617 OWT196617:OWV196617 OMX196617:OMZ196617 ODB196617:ODD196617 NTF196617:NTH196617 NJJ196617:NJL196617 MZN196617:MZP196617 MPR196617:MPT196617 MFV196617:MFX196617 LVZ196617:LWB196617 LMD196617:LMF196617 LCH196617:LCJ196617 KSL196617:KSN196617 KIP196617:KIR196617 JYT196617:JYV196617 JOX196617:JOZ196617 JFB196617:JFD196617 IVF196617:IVH196617 ILJ196617:ILL196617 IBN196617:IBP196617 HRR196617:HRT196617 HHV196617:HHX196617 GXZ196617:GYB196617 GOD196617:GOF196617 GEH196617:GEJ196617 FUL196617:FUN196617 FKP196617:FKR196617 FAT196617:FAV196617 EQX196617:EQZ196617 EHB196617:EHD196617 DXF196617:DXH196617 DNJ196617:DNL196617 DDN196617:DDP196617 CTR196617:CTT196617 CJV196617:CJX196617 BZZ196617:CAB196617 BQD196617:BQF196617 BGH196617:BGJ196617 AWL196617:AWN196617 AMP196617:AMR196617 ACT196617:ACV196617 SX196617:SZ196617 JB196617:JD196617 F196617:H196617 WVN131081:WVP131081 WLR131081:WLT131081 WBV131081:WBX131081 VRZ131081:VSB131081 VID131081:VIF131081 UYH131081:UYJ131081 UOL131081:UON131081 UEP131081:UER131081 TUT131081:TUV131081 TKX131081:TKZ131081 TBB131081:TBD131081 SRF131081:SRH131081 SHJ131081:SHL131081 RXN131081:RXP131081 RNR131081:RNT131081 RDV131081:RDX131081 QTZ131081:QUB131081 QKD131081:QKF131081 QAH131081:QAJ131081 PQL131081:PQN131081 PGP131081:PGR131081 OWT131081:OWV131081 OMX131081:OMZ131081 ODB131081:ODD131081 NTF131081:NTH131081 NJJ131081:NJL131081 MZN131081:MZP131081 MPR131081:MPT131081 MFV131081:MFX131081 LVZ131081:LWB131081 LMD131081:LMF131081 LCH131081:LCJ131081 KSL131081:KSN131081 KIP131081:KIR131081 JYT131081:JYV131081 JOX131081:JOZ131081 JFB131081:JFD131081 IVF131081:IVH131081 ILJ131081:ILL131081 IBN131081:IBP131081 HRR131081:HRT131081 HHV131081:HHX131081 GXZ131081:GYB131081 GOD131081:GOF131081 GEH131081:GEJ131081 FUL131081:FUN131081 FKP131081:FKR131081 FAT131081:FAV131081 EQX131081:EQZ131081 EHB131081:EHD131081 DXF131081:DXH131081 DNJ131081:DNL131081 DDN131081:DDP131081 CTR131081:CTT131081 CJV131081:CJX131081 BZZ131081:CAB131081 BQD131081:BQF131081 BGH131081:BGJ131081 AWL131081:AWN131081 AMP131081:AMR131081 ACT131081:ACV131081 SX131081:SZ131081 JB131081:JD131081 F131081:H131081 WVN65545:WVP65545 WLR65545:WLT65545 WBV65545:WBX65545 VRZ65545:VSB65545 VID65545:VIF65545 UYH65545:UYJ65545 UOL65545:UON65545 UEP65545:UER65545 TUT65545:TUV65545 TKX65545:TKZ65545 TBB65545:TBD65545 SRF65545:SRH65545 SHJ65545:SHL65545 RXN65545:RXP65545 RNR65545:RNT65545 RDV65545:RDX65545 QTZ65545:QUB65545 QKD65545:QKF65545 QAH65545:QAJ65545 PQL65545:PQN65545 PGP65545:PGR65545 OWT65545:OWV65545 OMX65545:OMZ65545 ODB65545:ODD65545 NTF65545:NTH65545 NJJ65545:NJL65545 MZN65545:MZP65545 MPR65545:MPT65545 MFV65545:MFX65545 LVZ65545:LWB65545 LMD65545:LMF65545 LCH65545:LCJ65545 KSL65545:KSN65545 KIP65545:KIR65545 JYT65545:JYV65545 JOX65545:JOZ65545 JFB65545:JFD65545 IVF65545:IVH65545 ILJ65545:ILL65545 IBN65545:IBP65545 HRR65545:HRT65545 HHV65545:HHX65545 GXZ65545:GYB65545 GOD65545:GOF65545 GEH65545:GEJ65545 FUL65545:FUN65545 FKP65545:FKR65545 FAT65545:FAV65545 EQX65545:EQZ65545 EHB65545:EHD65545 DXF65545:DXH65545 DNJ65545:DNL65545 DDN65545:DDP65545 CTR65545:CTT65545 CJV65545:CJX65545 BZZ65545:CAB65545 BQD65545:BQF65545 BGH65545:BGJ65545 AWL65545:AWN65545 AMP65545:AMR65545 ACT65545:ACV65545 SX65545:SZ65545 JB65545:JD65545 F65545:H65545 WVN983058:WVQ983069 WLR983058:WLU983069 WBV983058:WBY983069 VRZ983058:VSC983069 VID983058:VIG983069 UYH983058:UYK983069 UOL983058:UOO983069 UEP983058:UES983069 TUT983058:TUW983069 TKX983058:TLA983069 TBB983058:TBE983069 SRF983058:SRI983069 SHJ983058:SHM983069 RXN983058:RXQ983069 RNR983058:RNU983069 RDV983058:RDY983069 QTZ983058:QUC983069 QKD983058:QKG983069 QAH983058:QAK983069 PQL983058:PQO983069 PGP983058:PGS983069 OWT983058:OWW983069 OMX983058:ONA983069 ODB983058:ODE983069 NTF983058:NTI983069 NJJ983058:NJM983069 MZN983058:MZQ983069 MPR983058:MPU983069 MFV983058:MFY983069 LVZ983058:LWC983069 LMD983058:LMG983069 LCH983058:LCK983069 KSL983058:KSO983069 KIP983058:KIS983069 JYT983058:JYW983069 JOX983058:JPA983069 JFB983058:JFE983069 IVF983058:IVI983069 ILJ983058:ILM983069 IBN983058:IBQ983069 HRR983058:HRU983069 HHV983058:HHY983069 GXZ983058:GYC983069 GOD983058:GOG983069 GEH983058:GEK983069 FUL983058:FUO983069 FKP983058:FKS983069 FAT983058:FAW983069 EQX983058:ERA983069 EHB983058:EHE983069 DXF983058:DXI983069 DNJ983058:DNM983069 DDN983058:DDQ983069 CTR983058:CTU983069 CJV983058:CJY983069 BZZ983058:CAC983069 BQD983058:BQG983069 BGH983058:BGK983069 AWL983058:AWO983069 AMP983058:AMS983069 ACT983058:ACW983069 SX983058:TA983069 JB983058:JE983069 F983058:I983069 WVN917522:WVQ917533 WLR917522:WLU917533 WBV917522:WBY917533 VRZ917522:VSC917533 VID917522:VIG917533 UYH917522:UYK917533 UOL917522:UOO917533 UEP917522:UES917533 TUT917522:TUW917533 TKX917522:TLA917533 TBB917522:TBE917533 SRF917522:SRI917533 SHJ917522:SHM917533 RXN917522:RXQ917533 RNR917522:RNU917533 RDV917522:RDY917533 QTZ917522:QUC917533 QKD917522:QKG917533 QAH917522:QAK917533 PQL917522:PQO917533 PGP917522:PGS917533 OWT917522:OWW917533 OMX917522:ONA917533 ODB917522:ODE917533 NTF917522:NTI917533 NJJ917522:NJM917533 MZN917522:MZQ917533 MPR917522:MPU917533 MFV917522:MFY917533 LVZ917522:LWC917533 LMD917522:LMG917533 LCH917522:LCK917533 KSL917522:KSO917533 KIP917522:KIS917533 JYT917522:JYW917533 JOX917522:JPA917533 JFB917522:JFE917533 IVF917522:IVI917533 ILJ917522:ILM917533 IBN917522:IBQ917533 HRR917522:HRU917533 HHV917522:HHY917533 GXZ917522:GYC917533 GOD917522:GOG917533 GEH917522:GEK917533 FUL917522:FUO917533 FKP917522:FKS917533 FAT917522:FAW917533 EQX917522:ERA917533 EHB917522:EHE917533 DXF917522:DXI917533 DNJ917522:DNM917533 DDN917522:DDQ917533 CTR917522:CTU917533 CJV917522:CJY917533 BZZ917522:CAC917533 BQD917522:BQG917533 BGH917522:BGK917533 AWL917522:AWO917533 AMP917522:AMS917533 ACT917522:ACW917533 SX917522:TA917533 JB917522:JE917533 F917522:I917533 WVN851986:WVQ851997 WLR851986:WLU851997 WBV851986:WBY851997 VRZ851986:VSC851997 VID851986:VIG851997 UYH851986:UYK851997 UOL851986:UOO851997 UEP851986:UES851997 TUT851986:TUW851997 TKX851986:TLA851997 TBB851986:TBE851997 SRF851986:SRI851997 SHJ851986:SHM851997 RXN851986:RXQ851997 RNR851986:RNU851997 RDV851986:RDY851997 QTZ851986:QUC851997 QKD851986:QKG851997 QAH851986:QAK851997 PQL851986:PQO851997 PGP851986:PGS851997 OWT851986:OWW851997 OMX851986:ONA851997 ODB851986:ODE851997 NTF851986:NTI851997 NJJ851986:NJM851997 MZN851986:MZQ851997 MPR851986:MPU851997 MFV851986:MFY851997 LVZ851986:LWC851997 LMD851986:LMG851997 LCH851986:LCK851997 KSL851986:KSO851997 KIP851986:KIS851997 JYT851986:JYW851997 JOX851986:JPA851997 JFB851986:JFE851997 IVF851986:IVI851997 ILJ851986:ILM851997 IBN851986:IBQ851997 HRR851986:HRU851997 HHV851986:HHY851997 GXZ851986:GYC851997 GOD851986:GOG851997 GEH851986:GEK851997 FUL851986:FUO851997 FKP851986:FKS851997 FAT851986:FAW851997 EQX851986:ERA851997 EHB851986:EHE851997 DXF851986:DXI851997 DNJ851986:DNM851997 DDN851986:DDQ851997 CTR851986:CTU851997 CJV851986:CJY851997 BZZ851986:CAC851997 BQD851986:BQG851997 BGH851986:BGK851997 AWL851986:AWO851997 AMP851986:AMS851997 ACT851986:ACW851997 SX851986:TA851997 JB851986:JE851997 F851986:I851997 WVN786450:WVQ786461 WLR786450:WLU786461 WBV786450:WBY786461 VRZ786450:VSC786461 VID786450:VIG786461 UYH786450:UYK786461 UOL786450:UOO786461 UEP786450:UES786461 TUT786450:TUW786461 TKX786450:TLA786461 TBB786450:TBE786461 SRF786450:SRI786461 SHJ786450:SHM786461 RXN786450:RXQ786461 RNR786450:RNU786461 RDV786450:RDY786461 QTZ786450:QUC786461 QKD786450:QKG786461 QAH786450:QAK786461 PQL786450:PQO786461 PGP786450:PGS786461 OWT786450:OWW786461 OMX786450:ONA786461 ODB786450:ODE786461 NTF786450:NTI786461 NJJ786450:NJM786461 MZN786450:MZQ786461 MPR786450:MPU786461 MFV786450:MFY786461 LVZ786450:LWC786461 LMD786450:LMG786461 LCH786450:LCK786461 KSL786450:KSO786461 KIP786450:KIS786461 JYT786450:JYW786461 JOX786450:JPA786461 JFB786450:JFE786461 IVF786450:IVI786461 ILJ786450:ILM786461 IBN786450:IBQ786461 HRR786450:HRU786461 HHV786450:HHY786461 GXZ786450:GYC786461 GOD786450:GOG786461 GEH786450:GEK786461 FUL786450:FUO786461 FKP786450:FKS786461 FAT786450:FAW786461 EQX786450:ERA786461 EHB786450:EHE786461 DXF786450:DXI786461 DNJ786450:DNM786461 DDN786450:DDQ786461 CTR786450:CTU786461 CJV786450:CJY786461 BZZ786450:CAC786461 BQD786450:BQG786461 BGH786450:BGK786461 AWL786450:AWO786461 AMP786450:AMS786461 ACT786450:ACW786461 SX786450:TA786461 JB786450:JE786461 F786450:I786461 WVN720914:WVQ720925 WLR720914:WLU720925 WBV720914:WBY720925 VRZ720914:VSC720925 VID720914:VIG720925 UYH720914:UYK720925 UOL720914:UOO720925 UEP720914:UES720925 TUT720914:TUW720925 TKX720914:TLA720925 TBB720914:TBE720925 SRF720914:SRI720925 SHJ720914:SHM720925 RXN720914:RXQ720925 RNR720914:RNU720925 RDV720914:RDY720925 QTZ720914:QUC720925 QKD720914:QKG720925 QAH720914:QAK720925 PQL720914:PQO720925 PGP720914:PGS720925 OWT720914:OWW720925 OMX720914:ONA720925 ODB720914:ODE720925 NTF720914:NTI720925 NJJ720914:NJM720925 MZN720914:MZQ720925 MPR720914:MPU720925 MFV720914:MFY720925 LVZ720914:LWC720925 LMD720914:LMG720925 LCH720914:LCK720925 KSL720914:KSO720925 KIP720914:KIS720925 JYT720914:JYW720925 JOX720914:JPA720925 JFB720914:JFE720925 IVF720914:IVI720925 ILJ720914:ILM720925 IBN720914:IBQ720925 HRR720914:HRU720925 HHV720914:HHY720925 GXZ720914:GYC720925 GOD720914:GOG720925 GEH720914:GEK720925 FUL720914:FUO720925 FKP720914:FKS720925 FAT720914:FAW720925 EQX720914:ERA720925 EHB720914:EHE720925 DXF720914:DXI720925 DNJ720914:DNM720925 DDN720914:DDQ720925 CTR720914:CTU720925 CJV720914:CJY720925 BZZ720914:CAC720925 BQD720914:BQG720925 BGH720914:BGK720925 AWL720914:AWO720925 AMP720914:AMS720925 ACT720914:ACW720925 SX720914:TA720925 JB720914:JE720925 F720914:I720925 WVN655378:WVQ655389 WLR655378:WLU655389 WBV655378:WBY655389 VRZ655378:VSC655389 VID655378:VIG655389 UYH655378:UYK655389 UOL655378:UOO655389 UEP655378:UES655389 TUT655378:TUW655389 TKX655378:TLA655389 TBB655378:TBE655389 SRF655378:SRI655389 SHJ655378:SHM655389 RXN655378:RXQ655389 RNR655378:RNU655389 RDV655378:RDY655389 QTZ655378:QUC655389 QKD655378:QKG655389 QAH655378:QAK655389 PQL655378:PQO655389 PGP655378:PGS655389 OWT655378:OWW655389 OMX655378:ONA655389 ODB655378:ODE655389 NTF655378:NTI655389 NJJ655378:NJM655389 MZN655378:MZQ655389 MPR655378:MPU655389 MFV655378:MFY655389 LVZ655378:LWC655389 LMD655378:LMG655389 LCH655378:LCK655389 KSL655378:KSO655389 KIP655378:KIS655389 JYT655378:JYW655389 JOX655378:JPA655389 JFB655378:JFE655389 IVF655378:IVI655389 ILJ655378:ILM655389 IBN655378:IBQ655389 HRR655378:HRU655389 HHV655378:HHY655389 GXZ655378:GYC655389 GOD655378:GOG655389 GEH655378:GEK655389 FUL655378:FUO655389 FKP655378:FKS655389 FAT655378:FAW655389 EQX655378:ERA655389 EHB655378:EHE655389 DXF655378:DXI655389 DNJ655378:DNM655389 DDN655378:DDQ655389 CTR655378:CTU655389 CJV655378:CJY655389 BZZ655378:CAC655389 BQD655378:BQG655389 BGH655378:BGK655389 AWL655378:AWO655389 AMP655378:AMS655389 ACT655378:ACW655389 SX655378:TA655389 JB655378:JE655389 F655378:I655389 WVN589842:WVQ589853 WLR589842:WLU589853 WBV589842:WBY589853 VRZ589842:VSC589853 VID589842:VIG589853 UYH589842:UYK589853 UOL589842:UOO589853 UEP589842:UES589853 TUT589842:TUW589853 TKX589842:TLA589853 TBB589842:TBE589853 SRF589842:SRI589853 SHJ589842:SHM589853 RXN589842:RXQ589853 RNR589842:RNU589853 RDV589842:RDY589853 QTZ589842:QUC589853 QKD589842:QKG589853 QAH589842:QAK589853 PQL589842:PQO589853 PGP589842:PGS589853 OWT589842:OWW589853 OMX589842:ONA589853 ODB589842:ODE589853 NTF589842:NTI589853 NJJ589842:NJM589853 MZN589842:MZQ589853 MPR589842:MPU589853 MFV589842:MFY589853 LVZ589842:LWC589853 LMD589842:LMG589853 LCH589842:LCK589853 KSL589842:KSO589853 KIP589842:KIS589853 JYT589842:JYW589853 JOX589842:JPA589853 JFB589842:JFE589853 IVF589842:IVI589853 ILJ589842:ILM589853 IBN589842:IBQ589853 HRR589842:HRU589853 HHV589842:HHY589853 GXZ589842:GYC589853 GOD589842:GOG589853 GEH589842:GEK589853 FUL589842:FUO589853 FKP589842:FKS589853 FAT589842:FAW589853 EQX589842:ERA589853 EHB589842:EHE589853 DXF589842:DXI589853 DNJ589842:DNM589853 DDN589842:DDQ589853 CTR589842:CTU589853 CJV589842:CJY589853 BZZ589842:CAC589853 BQD589842:BQG589853 BGH589842:BGK589853 AWL589842:AWO589853 AMP589842:AMS589853 ACT589842:ACW589853 SX589842:TA589853 JB589842:JE589853 F589842:I589853 WVN524306:WVQ524317 WLR524306:WLU524317 WBV524306:WBY524317 VRZ524306:VSC524317 VID524306:VIG524317 UYH524306:UYK524317 UOL524306:UOO524317 UEP524306:UES524317 TUT524306:TUW524317 TKX524306:TLA524317 TBB524306:TBE524317 SRF524306:SRI524317 SHJ524306:SHM524317 RXN524306:RXQ524317 RNR524306:RNU524317 RDV524306:RDY524317 QTZ524306:QUC524317 QKD524306:QKG524317 QAH524306:QAK524317 PQL524306:PQO524317 PGP524306:PGS524317 OWT524306:OWW524317 OMX524306:ONA524317 ODB524306:ODE524317 NTF524306:NTI524317 NJJ524306:NJM524317 MZN524306:MZQ524317 MPR524306:MPU524317 MFV524306:MFY524317 LVZ524306:LWC524317 LMD524306:LMG524317 LCH524306:LCK524317 KSL524306:KSO524317 KIP524306:KIS524317 JYT524306:JYW524317 JOX524306:JPA524317 JFB524306:JFE524317 IVF524306:IVI524317 ILJ524306:ILM524317 IBN524306:IBQ524317 HRR524306:HRU524317 HHV524306:HHY524317 GXZ524306:GYC524317 GOD524306:GOG524317 GEH524306:GEK524317 FUL524306:FUO524317 FKP524306:FKS524317 FAT524306:FAW524317 EQX524306:ERA524317 EHB524306:EHE524317 DXF524306:DXI524317 DNJ524306:DNM524317 DDN524306:DDQ524317 CTR524306:CTU524317 CJV524306:CJY524317 BZZ524306:CAC524317 BQD524306:BQG524317 BGH524306:BGK524317 AWL524306:AWO524317 AMP524306:AMS524317 ACT524306:ACW524317 SX524306:TA524317 JB524306:JE524317 F524306:I524317 WVN458770:WVQ458781 WLR458770:WLU458781 WBV458770:WBY458781 VRZ458770:VSC458781 VID458770:VIG458781 UYH458770:UYK458781 UOL458770:UOO458781 UEP458770:UES458781 TUT458770:TUW458781 TKX458770:TLA458781 TBB458770:TBE458781 SRF458770:SRI458781 SHJ458770:SHM458781 RXN458770:RXQ458781 RNR458770:RNU458781 RDV458770:RDY458781 QTZ458770:QUC458781 QKD458770:QKG458781 QAH458770:QAK458781 PQL458770:PQO458781 PGP458770:PGS458781 OWT458770:OWW458781 OMX458770:ONA458781 ODB458770:ODE458781 NTF458770:NTI458781 NJJ458770:NJM458781 MZN458770:MZQ458781 MPR458770:MPU458781 MFV458770:MFY458781 LVZ458770:LWC458781 LMD458770:LMG458781 LCH458770:LCK458781 KSL458770:KSO458781 KIP458770:KIS458781 JYT458770:JYW458781 JOX458770:JPA458781 JFB458770:JFE458781 IVF458770:IVI458781 ILJ458770:ILM458781 IBN458770:IBQ458781 HRR458770:HRU458781 HHV458770:HHY458781 GXZ458770:GYC458781 GOD458770:GOG458781 GEH458770:GEK458781 FUL458770:FUO458781 FKP458770:FKS458781 FAT458770:FAW458781 EQX458770:ERA458781 EHB458770:EHE458781 DXF458770:DXI458781 DNJ458770:DNM458781 DDN458770:DDQ458781 CTR458770:CTU458781 CJV458770:CJY458781 BZZ458770:CAC458781 BQD458770:BQG458781 BGH458770:BGK458781 AWL458770:AWO458781 AMP458770:AMS458781 ACT458770:ACW458781 SX458770:TA458781 JB458770:JE458781 F458770:I458781 WVN393234:WVQ393245 WLR393234:WLU393245 WBV393234:WBY393245 VRZ393234:VSC393245 VID393234:VIG393245 UYH393234:UYK393245 UOL393234:UOO393245 UEP393234:UES393245 TUT393234:TUW393245 TKX393234:TLA393245 TBB393234:TBE393245 SRF393234:SRI393245 SHJ393234:SHM393245 RXN393234:RXQ393245 RNR393234:RNU393245 RDV393234:RDY393245 QTZ393234:QUC393245 QKD393234:QKG393245 QAH393234:QAK393245 PQL393234:PQO393245 PGP393234:PGS393245 OWT393234:OWW393245 OMX393234:ONA393245 ODB393234:ODE393245 NTF393234:NTI393245 NJJ393234:NJM393245 MZN393234:MZQ393245 MPR393234:MPU393245 MFV393234:MFY393245 LVZ393234:LWC393245 LMD393234:LMG393245 LCH393234:LCK393245 KSL393234:KSO393245 KIP393234:KIS393245 JYT393234:JYW393245 JOX393234:JPA393245 JFB393234:JFE393245 IVF393234:IVI393245 ILJ393234:ILM393245 IBN393234:IBQ393245 HRR393234:HRU393245 HHV393234:HHY393245 GXZ393234:GYC393245 GOD393234:GOG393245 GEH393234:GEK393245 FUL393234:FUO393245 FKP393234:FKS393245 FAT393234:FAW393245 EQX393234:ERA393245 EHB393234:EHE393245 DXF393234:DXI393245 DNJ393234:DNM393245 DDN393234:DDQ393245 CTR393234:CTU393245 CJV393234:CJY393245 BZZ393234:CAC393245 BQD393234:BQG393245 BGH393234:BGK393245 AWL393234:AWO393245 AMP393234:AMS393245 ACT393234:ACW393245 SX393234:TA393245 JB393234:JE393245 F393234:I393245 WVN327698:WVQ327709 WLR327698:WLU327709 WBV327698:WBY327709 VRZ327698:VSC327709 VID327698:VIG327709 UYH327698:UYK327709 UOL327698:UOO327709 UEP327698:UES327709 TUT327698:TUW327709 TKX327698:TLA327709 TBB327698:TBE327709 SRF327698:SRI327709 SHJ327698:SHM327709 RXN327698:RXQ327709 RNR327698:RNU327709 RDV327698:RDY327709 QTZ327698:QUC327709 QKD327698:QKG327709 QAH327698:QAK327709 PQL327698:PQO327709 PGP327698:PGS327709 OWT327698:OWW327709 OMX327698:ONA327709 ODB327698:ODE327709 NTF327698:NTI327709 NJJ327698:NJM327709 MZN327698:MZQ327709 MPR327698:MPU327709 MFV327698:MFY327709 LVZ327698:LWC327709 LMD327698:LMG327709 LCH327698:LCK327709 KSL327698:KSO327709 KIP327698:KIS327709 JYT327698:JYW327709 JOX327698:JPA327709 JFB327698:JFE327709 IVF327698:IVI327709 ILJ327698:ILM327709 IBN327698:IBQ327709 HRR327698:HRU327709 HHV327698:HHY327709 GXZ327698:GYC327709 GOD327698:GOG327709 GEH327698:GEK327709 FUL327698:FUO327709 FKP327698:FKS327709 FAT327698:FAW327709 EQX327698:ERA327709 EHB327698:EHE327709 DXF327698:DXI327709 DNJ327698:DNM327709 DDN327698:DDQ327709 CTR327698:CTU327709 CJV327698:CJY327709 BZZ327698:CAC327709 BQD327698:BQG327709 BGH327698:BGK327709 AWL327698:AWO327709 AMP327698:AMS327709 ACT327698:ACW327709 SX327698:TA327709 JB327698:JE327709 F327698:I327709 WVN262162:WVQ262173 WLR262162:WLU262173 WBV262162:WBY262173 VRZ262162:VSC262173 VID262162:VIG262173 UYH262162:UYK262173 UOL262162:UOO262173 UEP262162:UES262173 TUT262162:TUW262173 TKX262162:TLA262173 TBB262162:TBE262173 SRF262162:SRI262173 SHJ262162:SHM262173 RXN262162:RXQ262173 RNR262162:RNU262173 RDV262162:RDY262173 QTZ262162:QUC262173 QKD262162:QKG262173 QAH262162:QAK262173 PQL262162:PQO262173 PGP262162:PGS262173 OWT262162:OWW262173 OMX262162:ONA262173 ODB262162:ODE262173 NTF262162:NTI262173 NJJ262162:NJM262173 MZN262162:MZQ262173 MPR262162:MPU262173 MFV262162:MFY262173 LVZ262162:LWC262173 LMD262162:LMG262173 LCH262162:LCK262173 KSL262162:KSO262173 KIP262162:KIS262173 JYT262162:JYW262173 JOX262162:JPA262173 JFB262162:JFE262173 IVF262162:IVI262173 ILJ262162:ILM262173 IBN262162:IBQ262173 HRR262162:HRU262173 HHV262162:HHY262173 GXZ262162:GYC262173 GOD262162:GOG262173 GEH262162:GEK262173 FUL262162:FUO262173 FKP262162:FKS262173 FAT262162:FAW262173 EQX262162:ERA262173 EHB262162:EHE262173 DXF262162:DXI262173 DNJ262162:DNM262173 DDN262162:DDQ262173 CTR262162:CTU262173 CJV262162:CJY262173 BZZ262162:CAC262173 BQD262162:BQG262173 BGH262162:BGK262173 AWL262162:AWO262173 AMP262162:AMS262173 ACT262162:ACW262173 SX262162:TA262173 JB262162:JE262173 F262162:I262173 WVN196626:WVQ196637 WLR196626:WLU196637 WBV196626:WBY196637 VRZ196626:VSC196637 VID196626:VIG196637 UYH196626:UYK196637 UOL196626:UOO196637 UEP196626:UES196637 TUT196626:TUW196637 TKX196626:TLA196637 TBB196626:TBE196637 SRF196626:SRI196637 SHJ196626:SHM196637 RXN196626:RXQ196637 RNR196626:RNU196637 RDV196626:RDY196637 QTZ196626:QUC196637 QKD196626:QKG196637 QAH196626:QAK196637 PQL196626:PQO196637 PGP196626:PGS196637 OWT196626:OWW196637 OMX196626:ONA196637 ODB196626:ODE196637 NTF196626:NTI196637 NJJ196626:NJM196637 MZN196626:MZQ196637 MPR196626:MPU196637 MFV196626:MFY196637 LVZ196626:LWC196637 LMD196626:LMG196637 LCH196626:LCK196637 KSL196626:KSO196637 KIP196626:KIS196637 JYT196626:JYW196637 JOX196626:JPA196637 JFB196626:JFE196637 IVF196626:IVI196637 ILJ196626:ILM196637 IBN196626:IBQ196637 HRR196626:HRU196637 HHV196626:HHY196637 GXZ196626:GYC196637 GOD196626:GOG196637 GEH196626:GEK196637 FUL196626:FUO196637 FKP196626:FKS196637 FAT196626:FAW196637 EQX196626:ERA196637 EHB196626:EHE196637 DXF196626:DXI196637 DNJ196626:DNM196637 DDN196626:DDQ196637 CTR196626:CTU196637 CJV196626:CJY196637 BZZ196626:CAC196637 BQD196626:BQG196637 BGH196626:BGK196637 AWL196626:AWO196637 AMP196626:AMS196637 ACT196626:ACW196637 SX196626:TA196637 JB196626:JE196637 F196626:I196637 WVN131090:WVQ131101 WLR131090:WLU131101 WBV131090:WBY131101 VRZ131090:VSC131101 VID131090:VIG131101 UYH131090:UYK131101 UOL131090:UOO131101 UEP131090:UES131101 TUT131090:TUW131101 TKX131090:TLA131101 TBB131090:TBE131101 SRF131090:SRI131101 SHJ131090:SHM131101 RXN131090:RXQ131101 RNR131090:RNU131101 RDV131090:RDY131101 QTZ131090:QUC131101 QKD131090:QKG131101 QAH131090:QAK131101 PQL131090:PQO131101 PGP131090:PGS131101 OWT131090:OWW131101 OMX131090:ONA131101 ODB131090:ODE131101 NTF131090:NTI131101 NJJ131090:NJM131101 MZN131090:MZQ131101 MPR131090:MPU131101 MFV131090:MFY131101 LVZ131090:LWC131101 LMD131090:LMG131101 LCH131090:LCK131101 KSL131090:KSO131101 KIP131090:KIS131101 JYT131090:JYW131101 JOX131090:JPA131101 JFB131090:JFE131101 IVF131090:IVI131101 ILJ131090:ILM131101 IBN131090:IBQ131101 HRR131090:HRU131101 HHV131090:HHY131101 GXZ131090:GYC131101 GOD131090:GOG131101 GEH131090:GEK131101 FUL131090:FUO131101 FKP131090:FKS131101 FAT131090:FAW131101 EQX131090:ERA131101 EHB131090:EHE131101 DXF131090:DXI131101 DNJ131090:DNM131101 DDN131090:DDQ131101 CTR131090:CTU131101 CJV131090:CJY131101 BZZ131090:CAC131101 BQD131090:BQG131101 BGH131090:BGK131101 AWL131090:AWO131101 AMP131090:AMS131101 ACT131090:ACW131101 SX131090:TA131101 JB131090:JE131101 F131090:I131101 WVN65554:WVQ65565 WLR65554:WLU65565 WBV65554:WBY65565 VRZ65554:VSC65565 VID65554:VIG65565 UYH65554:UYK65565 UOL65554:UOO65565 UEP65554:UES65565 TUT65554:TUW65565 TKX65554:TLA65565 TBB65554:TBE65565 SRF65554:SRI65565 SHJ65554:SHM65565 RXN65554:RXQ65565 RNR65554:RNU65565 RDV65554:RDY65565 QTZ65554:QUC65565 QKD65554:QKG65565 QAH65554:QAK65565 PQL65554:PQO65565 PGP65554:PGS65565 OWT65554:OWW65565 OMX65554:ONA65565 ODB65554:ODE65565 NTF65554:NTI65565 NJJ65554:NJM65565 MZN65554:MZQ65565 MPR65554:MPU65565 MFV65554:MFY65565 LVZ65554:LWC65565 LMD65554:LMG65565 LCH65554:LCK65565 KSL65554:KSO65565 KIP65554:KIS65565 JYT65554:JYW65565 JOX65554:JPA65565 JFB65554:JFE65565 IVF65554:IVI65565 ILJ65554:ILM65565 IBN65554:IBQ65565 HRR65554:HRU65565 HHV65554:HHY65565 GXZ65554:GYC65565 GOD65554:GOG65565 GEH65554:GEK65565 FUL65554:FUO65565 FKP65554:FKS65565 FAT65554:FAW65565 EQX65554:ERA65565 EHB65554:EHE65565 DXF65554:DXI65565 DNJ65554:DNM65565 DDN65554:DDQ65565 CTR65554:CTU65565 CJV65554:CJY65565 BZZ65554:CAC65565 BQD65554:BQG65565 BGH65554:BGK65565 AWL65554:AWO65565 AMP65554:AMS65565 ACT65554:ACW65565 SX65554:TA65565 JB65554:JE65565 F65554:I65565 WVN983056:WVP983056 WLR983056:WLT983056 WBV983056:WBX983056 VRZ983056:VSB983056 VID983056:VIF983056 UYH983056:UYJ983056 UOL983056:UON983056 UEP983056:UER983056 TUT983056:TUV983056 TKX983056:TKZ983056 TBB983056:TBD983056 SRF983056:SRH983056 SHJ983056:SHL983056 RXN983056:RXP983056 RNR983056:RNT983056 RDV983056:RDX983056 QTZ983056:QUB983056 QKD983056:QKF983056 QAH983056:QAJ983056 PQL983056:PQN983056 PGP983056:PGR983056 OWT983056:OWV983056 OMX983056:OMZ983056 ODB983056:ODD983056 NTF983056:NTH983056 NJJ983056:NJL983056 MZN983056:MZP983056 MPR983056:MPT983056 MFV983056:MFX983056 LVZ983056:LWB983056 LMD983056:LMF983056 LCH983056:LCJ983056 KSL983056:KSN983056 KIP983056:KIR983056 JYT983056:JYV983056 JOX983056:JOZ983056 JFB983056:JFD983056 IVF983056:IVH983056 ILJ983056:ILL983056 IBN983056:IBP983056 HRR983056:HRT983056 HHV983056:HHX983056 GXZ983056:GYB983056 GOD983056:GOF983056 GEH983056:GEJ983056 FUL983056:FUN983056 FKP983056:FKR983056 FAT983056:FAV983056 EQX983056:EQZ983056 EHB983056:EHD983056 DXF983056:DXH983056 DNJ983056:DNL983056 DDN983056:DDP983056 CTR983056:CTT983056 CJV983056:CJX983056 BZZ983056:CAB983056 BQD983056:BQF983056 BGH983056:BGJ983056 AWL983056:AWN983056 AMP983056:AMR983056 ACT983056:ACV983056 SX983056:SZ983056 JB983056:JD983056 F983056:H983056 WVN917520:WVP917520 WLR917520:WLT917520 WBV917520:WBX917520 VRZ917520:VSB917520 VID917520:VIF917520 UYH917520:UYJ917520 UOL917520:UON917520 UEP917520:UER917520 TUT917520:TUV917520 TKX917520:TKZ917520 TBB917520:TBD917520 SRF917520:SRH917520 SHJ917520:SHL917520 RXN917520:RXP917520 RNR917520:RNT917520 RDV917520:RDX917520 QTZ917520:QUB917520 QKD917520:QKF917520 QAH917520:QAJ917520 PQL917520:PQN917520 PGP917520:PGR917520 OWT917520:OWV917520 OMX917520:OMZ917520 ODB917520:ODD917520 NTF917520:NTH917520 NJJ917520:NJL917520 MZN917520:MZP917520 MPR917520:MPT917520 MFV917520:MFX917520 LVZ917520:LWB917520 LMD917520:LMF917520 LCH917520:LCJ917520 KSL917520:KSN917520 KIP917520:KIR917520 JYT917520:JYV917520 JOX917520:JOZ917520 JFB917520:JFD917520 IVF917520:IVH917520 ILJ917520:ILL917520 IBN917520:IBP917520 HRR917520:HRT917520 HHV917520:HHX917520 GXZ917520:GYB917520 GOD917520:GOF917520 GEH917520:GEJ917520 FUL917520:FUN917520 FKP917520:FKR917520 FAT917520:FAV917520 EQX917520:EQZ917520 EHB917520:EHD917520 DXF917520:DXH917520 DNJ917520:DNL917520 DDN917520:DDP917520 CTR917520:CTT917520 CJV917520:CJX917520 BZZ917520:CAB917520 BQD917520:BQF917520 BGH917520:BGJ917520 AWL917520:AWN917520 AMP917520:AMR917520 ACT917520:ACV917520 SX917520:SZ917520 JB917520:JD917520 F917520:H917520 WVN851984:WVP851984 WLR851984:WLT851984 WBV851984:WBX851984 VRZ851984:VSB851984 VID851984:VIF851984 UYH851984:UYJ851984 UOL851984:UON851984 UEP851984:UER851984 TUT851984:TUV851984 TKX851984:TKZ851984 TBB851984:TBD851984 SRF851984:SRH851984 SHJ851984:SHL851984 RXN851984:RXP851984 RNR851984:RNT851984 RDV851984:RDX851984 QTZ851984:QUB851984 QKD851984:QKF851984 QAH851984:QAJ851984 PQL851984:PQN851984 PGP851984:PGR851984 OWT851984:OWV851984 OMX851984:OMZ851984 ODB851984:ODD851984 NTF851984:NTH851984 NJJ851984:NJL851984 MZN851984:MZP851984 MPR851984:MPT851984 MFV851984:MFX851984 LVZ851984:LWB851984 LMD851984:LMF851984 LCH851984:LCJ851984 KSL851984:KSN851984 KIP851984:KIR851984 JYT851984:JYV851984 JOX851984:JOZ851984 JFB851984:JFD851984 IVF851984:IVH851984 ILJ851984:ILL851984 IBN851984:IBP851984 HRR851984:HRT851984 HHV851984:HHX851984 GXZ851984:GYB851984 GOD851984:GOF851984 GEH851984:GEJ851984 FUL851984:FUN851984 FKP851984:FKR851984 FAT851984:FAV851984 EQX851984:EQZ851984 EHB851984:EHD851984 DXF851984:DXH851984 DNJ851984:DNL851984 DDN851984:DDP851984 CTR851984:CTT851984 CJV851984:CJX851984 BZZ851984:CAB851984 BQD851984:BQF851984 BGH851984:BGJ851984 AWL851984:AWN851984 AMP851984:AMR851984 ACT851984:ACV851984 SX851984:SZ851984 JB851984:JD851984 F851984:H851984 WVN786448:WVP786448 WLR786448:WLT786448 WBV786448:WBX786448 VRZ786448:VSB786448 VID786448:VIF786448 UYH786448:UYJ786448 UOL786448:UON786448 UEP786448:UER786448 TUT786448:TUV786448 TKX786448:TKZ786448 TBB786448:TBD786448 SRF786448:SRH786448 SHJ786448:SHL786448 RXN786448:RXP786448 RNR786448:RNT786448 RDV786448:RDX786448 QTZ786448:QUB786448 QKD786448:QKF786448 QAH786448:QAJ786448 PQL786448:PQN786448 PGP786448:PGR786448 OWT786448:OWV786448 OMX786448:OMZ786448 ODB786448:ODD786448 NTF786448:NTH786448 NJJ786448:NJL786448 MZN786448:MZP786448 MPR786448:MPT786448 MFV786448:MFX786448 LVZ786448:LWB786448 LMD786448:LMF786448 LCH786448:LCJ786448 KSL786448:KSN786448 KIP786448:KIR786448 JYT786448:JYV786448 JOX786448:JOZ786448 JFB786448:JFD786448 IVF786448:IVH786448 ILJ786448:ILL786448 IBN786448:IBP786448 HRR786448:HRT786448 HHV786448:HHX786448 GXZ786448:GYB786448 GOD786448:GOF786448 GEH786448:GEJ786448 FUL786448:FUN786448 FKP786448:FKR786448 FAT786448:FAV786448 EQX786448:EQZ786448 EHB786448:EHD786448 DXF786448:DXH786448 DNJ786448:DNL786448 DDN786448:DDP786448 CTR786448:CTT786448 CJV786448:CJX786448 BZZ786448:CAB786448 BQD786448:BQF786448 BGH786448:BGJ786448 AWL786448:AWN786448 AMP786448:AMR786448 ACT786448:ACV786448 SX786448:SZ786448 JB786448:JD786448 F786448:H786448 WVN720912:WVP720912 WLR720912:WLT720912 WBV720912:WBX720912 VRZ720912:VSB720912 VID720912:VIF720912 UYH720912:UYJ720912 UOL720912:UON720912 UEP720912:UER720912 TUT720912:TUV720912 TKX720912:TKZ720912 TBB720912:TBD720912 SRF720912:SRH720912 SHJ720912:SHL720912 RXN720912:RXP720912 RNR720912:RNT720912 RDV720912:RDX720912 QTZ720912:QUB720912 QKD720912:QKF720912 QAH720912:QAJ720912 PQL720912:PQN720912 PGP720912:PGR720912 OWT720912:OWV720912 OMX720912:OMZ720912 ODB720912:ODD720912 NTF720912:NTH720912 NJJ720912:NJL720912 MZN720912:MZP720912 MPR720912:MPT720912 MFV720912:MFX720912 LVZ720912:LWB720912 LMD720912:LMF720912 LCH720912:LCJ720912 KSL720912:KSN720912 KIP720912:KIR720912 JYT720912:JYV720912 JOX720912:JOZ720912 JFB720912:JFD720912 IVF720912:IVH720912 ILJ720912:ILL720912 IBN720912:IBP720912 HRR720912:HRT720912 HHV720912:HHX720912 GXZ720912:GYB720912 GOD720912:GOF720912 GEH720912:GEJ720912 FUL720912:FUN720912 FKP720912:FKR720912 FAT720912:FAV720912 EQX720912:EQZ720912 EHB720912:EHD720912 DXF720912:DXH720912 DNJ720912:DNL720912 DDN720912:DDP720912 CTR720912:CTT720912 CJV720912:CJX720912 BZZ720912:CAB720912 BQD720912:BQF720912 BGH720912:BGJ720912 AWL720912:AWN720912 AMP720912:AMR720912 ACT720912:ACV720912 SX720912:SZ720912 JB720912:JD720912 F720912:H720912 WVN655376:WVP655376 WLR655376:WLT655376 WBV655376:WBX655376 VRZ655376:VSB655376 VID655376:VIF655376 UYH655376:UYJ655376 UOL655376:UON655376 UEP655376:UER655376 TUT655376:TUV655376 TKX655376:TKZ655376 TBB655376:TBD655376 SRF655376:SRH655376 SHJ655376:SHL655376 RXN655376:RXP655376 RNR655376:RNT655376 RDV655376:RDX655376 QTZ655376:QUB655376 QKD655376:QKF655376 QAH655376:QAJ655376 PQL655376:PQN655376 PGP655376:PGR655376 OWT655376:OWV655376 OMX655376:OMZ655376 ODB655376:ODD655376 NTF655376:NTH655376 NJJ655376:NJL655376 MZN655376:MZP655376 MPR655376:MPT655376 MFV655376:MFX655376 LVZ655376:LWB655376 LMD655376:LMF655376 LCH655376:LCJ655376 KSL655376:KSN655376 KIP655376:KIR655376 JYT655376:JYV655376 JOX655376:JOZ655376 JFB655376:JFD655376 IVF655376:IVH655376 ILJ655376:ILL655376 IBN655376:IBP655376 HRR655376:HRT655376 HHV655376:HHX655376 GXZ655376:GYB655376 GOD655376:GOF655376 GEH655376:GEJ655376 FUL655376:FUN655376 FKP655376:FKR655376 FAT655376:FAV655376 EQX655376:EQZ655376 EHB655376:EHD655376 DXF655376:DXH655376 DNJ655376:DNL655376 DDN655376:DDP655376 CTR655376:CTT655376 CJV655376:CJX655376 BZZ655376:CAB655376 BQD655376:BQF655376 BGH655376:BGJ655376 AWL655376:AWN655376 AMP655376:AMR655376 ACT655376:ACV655376 SX655376:SZ655376 JB655376:JD655376 F655376:H655376 WVN589840:WVP589840 WLR589840:WLT589840 WBV589840:WBX589840 VRZ589840:VSB589840 VID589840:VIF589840 UYH589840:UYJ589840 UOL589840:UON589840 UEP589840:UER589840 TUT589840:TUV589840 TKX589840:TKZ589840 TBB589840:TBD589840 SRF589840:SRH589840 SHJ589840:SHL589840 RXN589840:RXP589840 RNR589840:RNT589840 RDV589840:RDX589840 QTZ589840:QUB589840 QKD589840:QKF589840 QAH589840:QAJ589840 PQL589840:PQN589840 PGP589840:PGR589840 OWT589840:OWV589840 OMX589840:OMZ589840 ODB589840:ODD589840 NTF589840:NTH589840 NJJ589840:NJL589840 MZN589840:MZP589840 MPR589840:MPT589840 MFV589840:MFX589840 LVZ589840:LWB589840 LMD589840:LMF589840 LCH589840:LCJ589840 KSL589840:KSN589840 KIP589840:KIR589840 JYT589840:JYV589840 JOX589840:JOZ589840 JFB589840:JFD589840 IVF589840:IVH589840 ILJ589840:ILL589840 IBN589840:IBP589840 HRR589840:HRT589840 HHV589840:HHX589840 GXZ589840:GYB589840 GOD589840:GOF589840 GEH589840:GEJ589840 FUL589840:FUN589840 FKP589840:FKR589840 FAT589840:FAV589840 EQX589840:EQZ589840 EHB589840:EHD589840 DXF589840:DXH589840 DNJ589840:DNL589840 DDN589840:DDP589840 CTR589840:CTT589840 CJV589840:CJX589840 BZZ589840:CAB589840 BQD589840:BQF589840 BGH589840:BGJ589840 AWL589840:AWN589840 AMP589840:AMR589840 ACT589840:ACV589840 SX589840:SZ589840 JB589840:JD589840 F589840:H589840 WVN524304:WVP524304 WLR524304:WLT524304 WBV524304:WBX524304 VRZ524304:VSB524304 VID524304:VIF524304 UYH524304:UYJ524304 UOL524304:UON524304 UEP524304:UER524304 TUT524304:TUV524304 TKX524304:TKZ524304 TBB524304:TBD524304 SRF524304:SRH524304 SHJ524304:SHL524304 RXN524304:RXP524304 RNR524304:RNT524304 RDV524304:RDX524304 QTZ524304:QUB524304 QKD524304:QKF524304 QAH524304:QAJ524304 PQL524304:PQN524304 PGP524304:PGR524304 OWT524304:OWV524304 OMX524304:OMZ524304 ODB524304:ODD524304 NTF524304:NTH524304 NJJ524304:NJL524304 MZN524304:MZP524304 MPR524304:MPT524304 MFV524304:MFX524304 LVZ524304:LWB524304 LMD524304:LMF524304 LCH524304:LCJ524304 KSL524304:KSN524304 KIP524304:KIR524304 JYT524304:JYV524304 JOX524304:JOZ524304 JFB524304:JFD524304 IVF524304:IVH524304 ILJ524304:ILL524304 IBN524304:IBP524304 HRR524304:HRT524304 HHV524304:HHX524304 GXZ524304:GYB524304 GOD524304:GOF524304 GEH524304:GEJ524304 FUL524304:FUN524304 FKP524304:FKR524304 FAT524304:FAV524304 EQX524304:EQZ524304 EHB524304:EHD524304 DXF524304:DXH524304 DNJ524304:DNL524304 DDN524304:DDP524304 CTR524304:CTT524304 CJV524304:CJX524304 BZZ524304:CAB524304 BQD524304:BQF524304 BGH524304:BGJ524304 AWL524304:AWN524304 AMP524304:AMR524304 ACT524304:ACV524304 SX524304:SZ524304 JB524304:JD524304 F524304:H524304 WVN458768:WVP458768 WLR458768:WLT458768 WBV458768:WBX458768 VRZ458768:VSB458768 VID458768:VIF458768 UYH458768:UYJ458768 UOL458768:UON458768 UEP458768:UER458768 TUT458768:TUV458768 TKX458768:TKZ458768 TBB458768:TBD458768 SRF458768:SRH458768 SHJ458768:SHL458768 RXN458768:RXP458768 RNR458768:RNT458768 RDV458768:RDX458768 QTZ458768:QUB458768 QKD458768:QKF458768 QAH458768:QAJ458768 PQL458768:PQN458768 PGP458768:PGR458768 OWT458768:OWV458768 OMX458768:OMZ458768 ODB458768:ODD458768 NTF458768:NTH458768 NJJ458768:NJL458768 MZN458768:MZP458768 MPR458768:MPT458768 MFV458768:MFX458768 LVZ458768:LWB458768 LMD458768:LMF458768 LCH458768:LCJ458768 KSL458768:KSN458768 KIP458768:KIR458768 JYT458768:JYV458768 JOX458768:JOZ458768 JFB458768:JFD458768 IVF458768:IVH458768 ILJ458768:ILL458768 IBN458768:IBP458768 HRR458768:HRT458768 HHV458768:HHX458768 GXZ458768:GYB458768 GOD458768:GOF458768 GEH458768:GEJ458768 FUL458768:FUN458768 FKP458768:FKR458768 FAT458768:FAV458768 EQX458768:EQZ458768 EHB458768:EHD458768 DXF458768:DXH458768 DNJ458768:DNL458768 DDN458768:DDP458768 CTR458768:CTT458768 CJV458768:CJX458768 BZZ458768:CAB458768 BQD458768:BQF458768 BGH458768:BGJ458768 AWL458768:AWN458768 AMP458768:AMR458768 ACT458768:ACV458768 SX458768:SZ458768 JB458768:JD458768 F458768:H458768 WVN393232:WVP393232 WLR393232:WLT393232 WBV393232:WBX393232 VRZ393232:VSB393232 VID393232:VIF393232 UYH393232:UYJ393232 UOL393232:UON393232 UEP393232:UER393232 TUT393232:TUV393232 TKX393232:TKZ393232 TBB393232:TBD393232 SRF393232:SRH393232 SHJ393232:SHL393232 RXN393232:RXP393232 RNR393232:RNT393232 RDV393232:RDX393232 QTZ393232:QUB393232 QKD393232:QKF393232 QAH393232:QAJ393232 PQL393232:PQN393232 PGP393232:PGR393232 OWT393232:OWV393232 OMX393232:OMZ393232 ODB393232:ODD393232 NTF393232:NTH393232 NJJ393232:NJL393232 MZN393232:MZP393232 MPR393232:MPT393232 MFV393232:MFX393232 LVZ393232:LWB393232 LMD393232:LMF393232 LCH393232:LCJ393232 KSL393232:KSN393232 KIP393232:KIR393232 JYT393232:JYV393232 JOX393232:JOZ393232 JFB393232:JFD393232 IVF393232:IVH393232 ILJ393232:ILL393232 IBN393232:IBP393232 HRR393232:HRT393232 HHV393232:HHX393232 GXZ393232:GYB393232 GOD393232:GOF393232 GEH393232:GEJ393232 FUL393232:FUN393232 FKP393232:FKR393232 FAT393232:FAV393232 EQX393232:EQZ393232 EHB393232:EHD393232 DXF393232:DXH393232 DNJ393232:DNL393232 DDN393232:DDP393232 CTR393232:CTT393232 CJV393232:CJX393232 BZZ393232:CAB393232 BQD393232:BQF393232 BGH393232:BGJ393232 AWL393232:AWN393232 AMP393232:AMR393232 ACT393232:ACV393232 SX393232:SZ393232 JB393232:JD393232 F393232:H393232 WVN327696:WVP327696 WLR327696:WLT327696 WBV327696:WBX327696 VRZ327696:VSB327696 VID327696:VIF327696 UYH327696:UYJ327696 UOL327696:UON327696 UEP327696:UER327696 TUT327696:TUV327696 TKX327696:TKZ327696 TBB327696:TBD327696 SRF327696:SRH327696 SHJ327696:SHL327696 RXN327696:RXP327696 RNR327696:RNT327696 RDV327696:RDX327696 QTZ327696:QUB327696 QKD327696:QKF327696 QAH327696:QAJ327696 PQL327696:PQN327696 PGP327696:PGR327696 OWT327696:OWV327696 OMX327696:OMZ327696 ODB327696:ODD327696 NTF327696:NTH327696 NJJ327696:NJL327696 MZN327696:MZP327696 MPR327696:MPT327696 MFV327696:MFX327696 LVZ327696:LWB327696 LMD327696:LMF327696 LCH327696:LCJ327696 KSL327696:KSN327696 KIP327696:KIR327696 JYT327696:JYV327696 JOX327696:JOZ327696 JFB327696:JFD327696 IVF327696:IVH327696 ILJ327696:ILL327696 IBN327696:IBP327696 HRR327696:HRT327696 HHV327696:HHX327696 GXZ327696:GYB327696 GOD327696:GOF327696 GEH327696:GEJ327696 FUL327696:FUN327696 FKP327696:FKR327696 FAT327696:FAV327696 EQX327696:EQZ327696 EHB327696:EHD327696 DXF327696:DXH327696 DNJ327696:DNL327696 DDN327696:DDP327696 CTR327696:CTT327696 CJV327696:CJX327696 BZZ327696:CAB327696 BQD327696:BQF327696 BGH327696:BGJ327696 AWL327696:AWN327696 AMP327696:AMR327696 ACT327696:ACV327696 SX327696:SZ327696 JB327696:JD327696 F327696:H327696 WVN262160:WVP262160 WLR262160:WLT262160 WBV262160:WBX262160 VRZ262160:VSB262160 VID262160:VIF262160 UYH262160:UYJ262160 UOL262160:UON262160 UEP262160:UER262160 TUT262160:TUV262160 TKX262160:TKZ262160 TBB262160:TBD262160 SRF262160:SRH262160 SHJ262160:SHL262160 RXN262160:RXP262160 RNR262160:RNT262160 RDV262160:RDX262160 QTZ262160:QUB262160 QKD262160:QKF262160 QAH262160:QAJ262160 PQL262160:PQN262160 PGP262160:PGR262160 OWT262160:OWV262160 OMX262160:OMZ262160 ODB262160:ODD262160 NTF262160:NTH262160 NJJ262160:NJL262160 MZN262160:MZP262160 MPR262160:MPT262160 MFV262160:MFX262160 LVZ262160:LWB262160 LMD262160:LMF262160 LCH262160:LCJ262160 KSL262160:KSN262160 KIP262160:KIR262160 JYT262160:JYV262160 JOX262160:JOZ262160 JFB262160:JFD262160 IVF262160:IVH262160 ILJ262160:ILL262160 IBN262160:IBP262160 HRR262160:HRT262160 HHV262160:HHX262160 GXZ262160:GYB262160 GOD262160:GOF262160 GEH262160:GEJ262160 FUL262160:FUN262160 FKP262160:FKR262160 FAT262160:FAV262160 EQX262160:EQZ262160 EHB262160:EHD262160 DXF262160:DXH262160 DNJ262160:DNL262160 DDN262160:DDP262160 CTR262160:CTT262160 CJV262160:CJX262160 BZZ262160:CAB262160 BQD262160:BQF262160 BGH262160:BGJ262160 AWL262160:AWN262160 AMP262160:AMR262160 ACT262160:ACV262160 SX262160:SZ262160 JB262160:JD262160 F262160:H262160 WVN196624:WVP196624 WLR196624:WLT196624 WBV196624:WBX196624 VRZ196624:VSB196624 VID196624:VIF196624 UYH196624:UYJ196624 UOL196624:UON196624 UEP196624:UER196624 TUT196624:TUV196624 TKX196624:TKZ196624 TBB196624:TBD196624 SRF196624:SRH196624 SHJ196624:SHL196624 RXN196624:RXP196624 RNR196624:RNT196624 RDV196624:RDX196624 QTZ196624:QUB196624 QKD196624:QKF196624 QAH196624:QAJ196624 PQL196624:PQN196624 PGP196624:PGR196624 OWT196624:OWV196624 OMX196624:OMZ196624 ODB196624:ODD196624 NTF196624:NTH196624 NJJ196624:NJL196624 MZN196624:MZP196624 MPR196624:MPT196624 MFV196624:MFX196624 LVZ196624:LWB196624 LMD196624:LMF196624 LCH196624:LCJ196624 KSL196624:KSN196624 KIP196624:KIR196624 JYT196624:JYV196624 JOX196624:JOZ196624 JFB196624:JFD196624 IVF196624:IVH196624 ILJ196624:ILL196624 IBN196624:IBP196624 HRR196624:HRT196624 HHV196624:HHX196624 GXZ196624:GYB196624 GOD196624:GOF196624 GEH196624:GEJ196624 FUL196624:FUN196624 FKP196624:FKR196624 FAT196624:FAV196624 EQX196624:EQZ196624 EHB196624:EHD196624 DXF196624:DXH196624 DNJ196624:DNL196624 DDN196624:DDP196624 CTR196624:CTT196624 CJV196624:CJX196624 BZZ196624:CAB196624 BQD196624:BQF196624 BGH196624:BGJ196624 AWL196624:AWN196624 AMP196624:AMR196624 ACT196624:ACV196624 SX196624:SZ196624 JB196624:JD196624 F196624:H196624 WVN131088:WVP131088 WLR131088:WLT131088 WBV131088:WBX131088 VRZ131088:VSB131088 VID131088:VIF131088 UYH131088:UYJ131088 UOL131088:UON131088 UEP131088:UER131088 TUT131088:TUV131088 TKX131088:TKZ131088 TBB131088:TBD131088 SRF131088:SRH131088 SHJ131088:SHL131088 RXN131088:RXP131088 RNR131088:RNT131088 RDV131088:RDX131088 QTZ131088:QUB131088 QKD131088:QKF131088 QAH131088:QAJ131088 PQL131088:PQN131088 PGP131088:PGR131088 OWT131088:OWV131088 OMX131088:OMZ131088 ODB131088:ODD131088 NTF131088:NTH131088 NJJ131088:NJL131088 MZN131088:MZP131088 MPR131088:MPT131088 MFV131088:MFX131088 LVZ131088:LWB131088 LMD131088:LMF131088 LCH131088:LCJ131088 KSL131088:KSN131088 KIP131088:KIR131088 JYT131088:JYV131088 JOX131088:JOZ131088 JFB131088:JFD131088 IVF131088:IVH131088 ILJ131088:ILL131088 IBN131088:IBP131088 HRR131088:HRT131088 HHV131088:HHX131088 GXZ131088:GYB131088 GOD131088:GOF131088 GEH131088:GEJ131088 FUL131088:FUN131088 FKP131088:FKR131088 FAT131088:FAV131088 EQX131088:EQZ131088 EHB131088:EHD131088 DXF131088:DXH131088 DNJ131088:DNL131088 DDN131088:DDP131088 CTR131088:CTT131088 CJV131088:CJX131088 BZZ131088:CAB131088 BQD131088:BQF131088 BGH131088:BGJ131088 AWL131088:AWN131088 AMP131088:AMR131088 ACT131088:ACV131088 SX131088:SZ131088 JB131088:JD131088 F131088:H131088 WVN65552:WVP65552 WLR65552:WLT65552 WBV65552:WBX65552 VRZ65552:VSB65552 VID65552:VIF65552 UYH65552:UYJ65552 UOL65552:UON65552 UEP65552:UER65552 TUT65552:TUV65552 TKX65552:TKZ65552 TBB65552:TBD65552 SRF65552:SRH65552 SHJ65552:SHL65552 RXN65552:RXP65552 RNR65552:RNT65552 RDV65552:RDX65552 QTZ65552:QUB65552 QKD65552:QKF65552 QAH65552:QAJ65552 PQL65552:PQN65552 PGP65552:PGR65552 OWT65552:OWV65552 OMX65552:OMZ65552 ODB65552:ODD65552 NTF65552:NTH65552 NJJ65552:NJL65552 MZN65552:MZP65552 MPR65552:MPT65552 MFV65552:MFX65552 LVZ65552:LWB65552 LMD65552:LMF65552 LCH65552:LCJ65552 KSL65552:KSN65552 KIP65552:KIR65552 JYT65552:JYV65552 JOX65552:JOZ65552 JFB65552:JFD65552 IVF65552:IVH65552 ILJ65552:ILL65552 IBN65552:IBP65552 HRR65552:HRT65552 HHV65552:HHX65552 GXZ65552:GYB65552 GOD65552:GOF65552 GEH65552:GEJ65552 FUL65552:FUN65552 FKP65552:FKR65552 FAT65552:FAV65552 EQX65552:EQZ65552 EHB65552:EHD65552 DXF65552:DXH65552 DNJ65552:DNL65552 DDN65552:DDP65552 CTR65552:CTT65552 CJV65552:CJX65552 BZZ65552:CAB65552 BQD65552:BQF65552 BGH65552:BGJ65552 AWL65552:AWN65552 AMP65552:AMR65552 ACT65552:ACV65552 SX65552:SZ65552 JB65552:JD65552 F65552:H65552 WVN983051:WVP983054 WLR983051:WLT983054 WBV983051:WBX983054 VRZ983051:VSB983054 VID983051:VIF983054 UYH983051:UYJ983054 UOL983051:UON983054 UEP983051:UER983054 TUT983051:TUV983054 TKX983051:TKZ983054 TBB983051:TBD983054 SRF983051:SRH983054 SHJ983051:SHL983054 RXN983051:RXP983054 RNR983051:RNT983054 RDV983051:RDX983054 QTZ983051:QUB983054 QKD983051:QKF983054 QAH983051:QAJ983054 PQL983051:PQN983054 PGP983051:PGR983054 OWT983051:OWV983054 OMX983051:OMZ983054 ODB983051:ODD983054 NTF983051:NTH983054 NJJ983051:NJL983054 MZN983051:MZP983054 MPR983051:MPT983054 MFV983051:MFX983054 LVZ983051:LWB983054 LMD983051:LMF983054 LCH983051:LCJ983054 KSL983051:KSN983054 KIP983051:KIR983054 JYT983051:JYV983054 JOX983051:JOZ983054 JFB983051:JFD983054 IVF983051:IVH983054 ILJ983051:ILL983054 IBN983051:IBP983054 HRR983051:HRT983054 HHV983051:HHX983054 GXZ983051:GYB983054 GOD983051:GOF983054 GEH983051:GEJ983054 FUL983051:FUN983054 FKP983051:FKR983054 FAT983051:FAV983054 EQX983051:EQZ983054 EHB983051:EHD983054 DXF983051:DXH983054 DNJ983051:DNL983054 DDN983051:DDP983054 CTR983051:CTT983054 CJV983051:CJX983054 BZZ983051:CAB983054 BQD983051:BQF983054 BGH983051:BGJ983054 AWL983051:AWN983054 AMP983051:AMR983054 ACT983051:ACV983054 SX983051:SZ983054 JB983051:JD983054 F983051:H983054 WVN917515:WVP917518 WLR917515:WLT917518 WBV917515:WBX917518 VRZ917515:VSB917518 VID917515:VIF917518 UYH917515:UYJ917518 UOL917515:UON917518 UEP917515:UER917518 TUT917515:TUV917518 TKX917515:TKZ917518 TBB917515:TBD917518 SRF917515:SRH917518 SHJ917515:SHL917518 RXN917515:RXP917518 RNR917515:RNT917518 RDV917515:RDX917518 QTZ917515:QUB917518 QKD917515:QKF917518 QAH917515:QAJ917518 PQL917515:PQN917518 PGP917515:PGR917518 OWT917515:OWV917518 OMX917515:OMZ917518 ODB917515:ODD917518 NTF917515:NTH917518 NJJ917515:NJL917518 MZN917515:MZP917518 MPR917515:MPT917518 MFV917515:MFX917518 LVZ917515:LWB917518 LMD917515:LMF917518 LCH917515:LCJ917518 KSL917515:KSN917518 KIP917515:KIR917518 JYT917515:JYV917518 JOX917515:JOZ917518 JFB917515:JFD917518 IVF917515:IVH917518 ILJ917515:ILL917518 IBN917515:IBP917518 HRR917515:HRT917518 HHV917515:HHX917518 GXZ917515:GYB917518 GOD917515:GOF917518 GEH917515:GEJ917518 FUL917515:FUN917518 FKP917515:FKR917518 FAT917515:FAV917518 EQX917515:EQZ917518 EHB917515:EHD917518 DXF917515:DXH917518 DNJ917515:DNL917518 DDN917515:DDP917518 CTR917515:CTT917518 CJV917515:CJX917518 BZZ917515:CAB917518 BQD917515:BQF917518 BGH917515:BGJ917518 AWL917515:AWN917518 AMP917515:AMR917518 ACT917515:ACV917518 SX917515:SZ917518 JB917515:JD917518 F917515:H917518 WVN851979:WVP851982 WLR851979:WLT851982 WBV851979:WBX851982 VRZ851979:VSB851982 VID851979:VIF851982 UYH851979:UYJ851982 UOL851979:UON851982 UEP851979:UER851982 TUT851979:TUV851982 TKX851979:TKZ851982 TBB851979:TBD851982 SRF851979:SRH851982 SHJ851979:SHL851982 RXN851979:RXP851982 RNR851979:RNT851982 RDV851979:RDX851982 QTZ851979:QUB851982 QKD851979:QKF851982 QAH851979:QAJ851982 PQL851979:PQN851982 PGP851979:PGR851982 OWT851979:OWV851982 OMX851979:OMZ851982 ODB851979:ODD851982 NTF851979:NTH851982 NJJ851979:NJL851982 MZN851979:MZP851982 MPR851979:MPT851982 MFV851979:MFX851982 LVZ851979:LWB851982 LMD851979:LMF851982 LCH851979:LCJ851982 KSL851979:KSN851982 KIP851979:KIR851982 JYT851979:JYV851982 JOX851979:JOZ851982 JFB851979:JFD851982 IVF851979:IVH851982 ILJ851979:ILL851982 IBN851979:IBP851982 HRR851979:HRT851982 HHV851979:HHX851982 GXZ851979:GYB851982 GOD851979:GOF851982 GEH851979:GEJ851982 FUL851979:FUN851982 FKP851979:FKR851982 FAT851979:FAV851982 EQX851979:EQZ851982 EHB851979:EHD851982 DXF851979:DXH851982 DNJ851979:DNL851982 DDN851979:DDP851982 CTR851979:CTT851982 CJV851979:CJX851982 BZZ851979:CAB851982 BQD851979:BQF851982 BGH851979:BGJ851982 AWL851979:AWN851982 AMP851979:AMR851982 ACT851979:ACV851982 SX851979:SZ851982 JB851979:JD851982 F851979:H851982 WVN786443:WVP786446 WLR786443:WLT786446 WBV786443:WBX786446 VRZ786443:VSB786446 VID786443:VIF786446 UYH786443:UYJ786446 UOL786443:UON786446 UEP786443:UER786446 TUT786443:TUV786446 TKX786443:TKZ786446 TBB786443:TBD786446 SRF786443:SRH786446 SHJ786443:SHL786446 RXN786443:RXP786446 RNR786443:RNT786446 RDV786443:RDX786446 QTZ786443:QUB786446 QKD786443:QKF786446 QAH786443:QAJ786446 PQL786443:PQN786446 PGP786443:PGR786446 OWT786443:OWV786446 OMX786443:OMZ786446 ODB786443:ODD786446 NTF786443:NTH786446 NJJ786443:NJL786446 MZN786443:MZP786446 MPR786443:MPT786446 MFV786443:MFX786446 LVZ786443:LWB786446 LMD786443:LMF786446 LCH786443:LCJ786446 KSL786443:KSN786446 KIP786443:KIR786446 JYT786443:JYV786446 JOX786443:JOZ786446 JFB786443:JFD786446 IVF786443:IVH786446 ILJ786443:ILL786446 IBN786443:IBP786446 HRR786443:HRT786446 HHV786443:HHX786446 GXZ786443:GYB786446 GOD786443:GOF786446 GEH786443:GEJ786446 FUL786443:FUN786446 FKP786443:FKR786446 FAT786443:FAV786446 EQX786443:EQZ786446 EHB786443:EHD786446 DXF786443:DXH786446 DNJ786443:DNL786446 DDN786443:DDP786446 CTR786443:CTT786446 CJV786443:CJX786446 BZZ786443:CAB786446 BQD786443:BQF786446 BGH786443:BGJ786446 AWL786443:AWN786446 AMP786443:AMR786446 ACT786443:ACV786446 SX786443:SZ786446 JB786443:JD786446 F786443:H786446 WVN720907:WVP720910 WLR720907:WLT720910 WBV720907:WBX720910 VRZ720907:VSB720910 VID720907:VIF720910 UYH720907:UYJ720910 UOL720907:UON720910 UEP720907:UER720910 TUT720907:TUV720910 TKX720907:TKZ720910 TBB720907:TBD720910 SRF720907:SRH720910 SHJ720907:SHL720910 RXN720907:RXP720910 RNR720907:RNT720910 RDV720907:RDX720910 QTZ720907:QUB720910 QKD720907:QKF720910 QAH720907:QAJ720910 PQL720907:PQN720910 PGP720907:PGR720910 OWT720907:OWV720910 OMX720907:OMZ720910 ODB720907:ODD720910 NTF720907:NTH720910 NJJ720907:NJL720910 MZN720907:MZP720910 MPR720907:MPT720910 MFV720907:MFX720910 LVZ720907:LWB720910 LMD720907:LMF720910 LCH720907:LCJ720910 KSL720907:KSN720910 KIP720907:KIR720910 JYT720907:JYV720910 JOX720907:JOZ720910 JFB720907:JFD720910 IVF720907:IVH720910 ILJ720907:ILL720910 IBN720907:IBP720910 HRR720907:HRT720910 HHV720907:HHX720910 GXZ720907:GYB720910 GOD720907:GOF720910 GEH720907:GEJ720910 FUL720907:FUN720910 FKP720907:FKR720910 FAT720907:FAV720910 EQX720907:EQZ720910 EHB720907:EHD720910 DXF720907:DXH720910 DNJ720907:DNL720910 DDN720907:DDP720910 CTR720907:CTT720910 CJV720907:CJX720910 BZZ720907:CAB720910 BQD720907:BQF720910 BGH720907:BGJ720910 AWL720907:AWN720910 AMP720907:AMR720910 ACT720907:ACV720910 SX720907:SZ720910 JB720907:JD720910 F720907:H720910 WVN655371:WVP655374 WLR655371:WLT655374 WBV655371:WBX655374 VRZ655371:VSB655374 VID655371:VIF655374 UYH655371:UYJ655374 UOL655371:UON655374 UEP655371:UER655374 TUT655371:TUV655374 TKX655371:TKZ655374 TBB655371:TBD655374 SRF655371:SRH655374 SHJ655371:SHL655374 RXN655371:RXP655374 RNR655371:RNT655374 RDV655371:RDX655374 QTZ655371:QUB655374 QKD655371:QKF655374 QAH655371:QAJ655374 PQL655371:PQN655374 PGP655371:PGR655374 OWT655371:OWV655374 OMX655371:OMZ655374 ODB655371:ODD655374 NTF655371:NTH655374 NJJ655371:NJL655374 MZN655371:MZP655374 MPR655371:MPT655374 MFV655371:MFX655374 LVZ655371:LWB655374 LMD655371:LMF655374 LCH655371:LCJ655374 KSL655371:KSN655374 KIP655371:KIR655374 JYT655371:JYV655374 JOX655371:JOZ655374 JFB655371:JFD655374 IVF655371:IVH655374 ILJ655371:ILL655374 IBN655371:IBP655374 HRR655371:HRT655374 HHV655371:HHX655374 GXZ655371:GYB655374 GOD655371:GOF655374 GEH655371:GEJ655374 FUL655371:FUN655374 FKP655371:FKR655374 FAT655371:FAV655374 EQX655371:EQZ655374 EHB655371:EHD655374 DXF655371:DXH655374 DNJ655371:DNL655374 DDN655371:DDP655374 CTR655371:CTT655374 CJV655371:CJX655374 BZZ655371:CAB655374 BQD655371:BQF655374 BGH655371:BGJ655374 AWL655371:AWN655374 AMP655371:AMR655374 ACT655371:ACV655374 SX655371:SZ655374 JB655371:JD655374 F655371:H655374 WVN589835:WVP589838 WLR589835:WLT589838 WBV589835:WBX589838 VRZ589835:VSB589838 VID589835:VIF589838 UYH589835:UYJ589838 UOL589835:UON589838 UEP589835:UER589838 TUT589835:TUV589838 TKX589835:TKZ589838 TBB589835:TBD589838 SRF589835:SRH589838 SHJ589835:SHL589838 RXN589835:RXP589838 RNR589835:RNT589838 RDV589835:RDX589838 QTZ589835:QUB589838 QKD589835:QKF589838 QAH589835:QAJ589838 PQL589835:PQN589838 PGP589835:PGR589838 OWT589835:OWV589838 OMX589835:OMZ589838 ODB589835:ODD589838 NTF589835:NTH589838 NJJ589835:NJL589838 MZN589835:MZP589838 MPR589835:MPT589838 MFV589835:MFX589838 LVZ589835:LWB589838 LMD589835:LMF589838 LCH589835:LCJ589838 KSL589835:KSN589838 KIP589835:KIR589838 JYT589835:JYV589838 JOX589835:JOZ589838 JFB589835:JFD589838 IVF589835:IVH589838 ILJ589835:ILL589838 IBN589835:IBP589838 HRR589835:HRT589838 HHV589835:HHX589838 GXZ589835:GYB589838 GOD589835:GOF589838 GEH589835:GEJ589838 FUL589835:FUN589838 FKP589835:FKR589838 FAT589835:FAV589838 EQX589835:EQZ589838 EHB589835:EHD589838 DXF589835:DXH589838 DNJ589835:DNL589838 DDN589835:DDP589838 CTR589835:CTT589838 CJV589835:CJX589838 BZZ589835:CAB589838 BQD589835:BQF589838 BGH589835:BGJ589838 AWL589835:AWN589838 AMP589835:AMR589838 ACT589835:ACV589838 SX589835:SZ589838 JB589835:JD589838 F589835:H589838 WVN524299:WVP524302 WLR524299:WLT524302 WBV524299:WBX524302 VRZ524299:VSB524302 VID524299:VIF524302 UYH524299:UYJ524302 UOL524299:UON524302 UEP524299:UER524302 TUT524299:TUV524302 TKX524299:TKZ524302 TBB524299:TBD524302 SRF524299:SRH524302 SHJ524299:SHL524302 RXN524299:RXP524302 RNR524299:RNT524302 RDV524299:RDX524302 QTZ524299:QUB524302 QKD524299:QKF524302 QAH524299:QAJ524302 PQL524299:PQN524302 PGP524299:PGR524302 OWT524299:OWV524302 OMX524299:OMZ524302 ODB524299:ODD524302 NTF524299:NTH524302 NJJ524299:NJL524302 MZN524299:MZP524302 MPR524299:MPT524302 MFV524299:MFX524302 LVZ524299:LWB524302 LMD524299:LMF524302 LCH524299:LCJ524302 KSL524299:KSN524302 KIP524299:KIR524302 JYT524299:JYV524302 JOX524299:JOZ524302 JFB524299:JFD524302 IVF524299:IVH524302 ILJ524299:ILL524302 IBN524299:IBP524302 HRR524299:HRT524302 HHV524299:HHX524302 GXZ524299:GYB524302 GOD524299:GOF524302 GEH524299:GEJ524302 FUL524299:FUN524302 FKP524299:FKR524302 FAT524299:FAV524302 EQX524299:EQZ524302 EHB524299:EHD524302 DXF524299:DXH524302 DNJ524299:DNL524302 DDN524299:DDP524302 CTR524299:CTT524302 CJV524299:CJX524302 BZZ524299:CAB524302 BQD524299:BQF524302 BGH524299:BGJ524302 AWL524299:AWN524302 AMP524299:AMR524302 ACT524299:ACV524302 SX524299:SZ524302 JB524299:JD524302 F524299:H524302 WVN458763:WVP458766 WLR458763:WLT458766 WBV458763:WBX458766 VRZ458763:VSB458766 VID458763:VIF458766 UYH458763:UYJ458766 UOL458763:UON458766 UEP458763:UER458766 TUT458763:TUV458766 TKX458763:TKZ458766 TBB458763:TBD458766 SRF458763:SRH458766 SHJ458763:SHL458766 RXN458763:RXP458766 RNR458763:RNT458766 RDV458763:RDX458766 QTZ458763:QUB458766 QKD458763:QKF458766 QAH458763:QAJ458766 PQL458763:PQN458766 PGP458763:PGR458766 OWT458763:OWV458766 OMX458763:OMZ458766 ODB458763:ODD458766 NTF458763:NTH458766 NJJ458763:NJL458766 MZN458763:MZP458766 MPR458763:MPT458766 MFV458763:MFX458766 LVZ458763:LWB458766 LMD458763:LMF458766 LCH458763:LCJ458766 KSL458763:KSN458766 KIP458763:KIR458766 JYT458763:JYV458766 JOX458763:JOZ458766 JFB458763:JFD458766 IVF458763:IVH458766 ILJ458763:ILL458766 IBN458763:IBP458766 HRR458763:HRT458766 HHV458763:HHX458766 GXZ458763:GYB458766 GOD458763:GOF458766 GEH458763:GEJ458766 FUL458763:FUN458766 FKP458763:FKR458766 FAT458763:FAV458766 EQX458763:EQZ458766 EHB458763:EHD458766 DXF458763:DXH458766 DNJ458763:DNL458766 DDN458763:DDP458766 CTR458763:CTT458766 CJV458763:CJX458766 BZZ458763:CAB458766 BQD458763:BQF458766 BGH458763:BGJ458766 AWL458763:AWN458766 AMP458763:AMR458766 ACT458763:ACV458766 SX458763:SZ458766 JB458763:JD458766 F458763:H458766 WVN393227:WVP393230 WLR393227:WLT393230 WBV393227:WBX393230 VRZ393227:VSB393230 VID393227:VIF393230 UYH393227:UYJ393230 UOL393227:UON393230 UEP393227:UER393230 TUT393227:TUV393230 TKX393227:TKZ393230 TBB393227:TBD393230 SRF393227:SRH393230 SHJ393227:SHL393230 RXN393227:RXP393230 RNR393227:RNT393230 RDV393227:RDX393230 QTZ393227:QUB393230 QKD393227:QKF393230 QAH393227:QAJ393230 PQL393227:PQN393230 PGP393227:PGR393230 OWT393227:OWV393230 OMX393227:OMZ393230 ODB393227:ODD393230 NTF393227:NTH393230 NJJ393227:NJL393230 MZN393227:MZP393230 MPR393227:MPT393230 MFV393227:MFX393230 LVZ393227:LWB393230 LMD393227:LMF393230 LCH393227:LCJ393230 KSL393227:KSN393230 KIP393227:KIR393230 JYT393227:JYV393230 JOX393227:JOZ393230 JFB393227:JFD393230 IVF393227:IVH393230 ILJ393227:ILL393230 IBN393227:IBP393230 HRR393227:HRT393230 HHV393227:HHX393230 GXZ393227:GYB393230 GOD393227:GOF393230 GEH393227:GEJ393230 FUL393227:FUN393230 FKP393227:FKR393230 FAT393227:FAV393230 EQX393227:EQZ393230 EHB393227:EHD393230 DXF393227:DXH393230 DNJ393227:DNL393230 DDN393227:DDP393230 CTR393227:CTT393230 CJV393227:CJX393230 BZZ393227:CAB393230 BQD393227:BQF393230 BGH393227:BGJ393230 AWL393227:AWN393230 AMP393227:AMR393230 ACT393227:ACV393230 SX393227:SZ393230 JB393227:JD393230 F393227:H393230 WVN327691:WVP327694 WLR327691:WLT327694 WBV327691:WBX327694 VRZ327691:VSB327694 VID327691:VIF327694 UYH327691:UYJ327694 UOL327691:UON327694 UEP327691:UER327694 TUT327691:TUV327694 TKX327691:TKZ327694 TBB327691:TBD327694 SRF327691:SRH327694 SHJ327691:SHL327694 RXN327691:RXP327694 RNR327691:RNT327694 RDV327691:RDX327694 QTZ327691:QUB327694 QKD327691:QKF327694 QAH327691:QAJ327694 PQL327691:PQN327694 PGP327691:PGR327694 OWT327691:OWV327694 OMX327691:OMZ327694 ODB327691:ODD327694 NTF327691:NTH327694 NJJ327691:NJL327694 MZN327691:MZP327694 MPR327691:MPT327694 MFV327691:MFX327694 LVZ327691:LWB327694 LMD327691:LMF327694 LCH327691:LCJ327694 KSL327691:KSN327694 KIP327691:KIR327694 JYT327691:JYV327694 JOX327691:JOZ327694 JFB327691:JFD327694 IVF327691:IVH327694 ILJ327691:ILL327694 IBN327691:IBP327694 HRR327691:HRT327694 HHV327691:HHX327694 GXZ327691:GYB327694 GOD327691:GOF327694 GEH327691:GEJ327694 FUL327691:FUN327694 FKP327691:FKR327694 FAT327691:FAV327694 EQX327691:EQZ327694 EHB327691:EHD327694 DXF327691:DXH327694 DNJ327691:DNL327694 DDN327691:DDP327694 CTR327691:CTT327694 CJV327691:CJX327694 BZZ327691:CAB327694 BQD327691:BQF327694 BGH327691:BGJ327694 AWL327691:AWN327694 AMP327691:AMR327694 ACT327691:ACV327694 SX327691:SZ327694 JB327691:JD327694 F327691:H327694 WVN262155:WVP262158 WLR262155:WLT262158 WBV262155:WBX262158 VRZ262155:VSB262158 VID262155:VIF262158 UYH262155:UYJ262158 UOL262155:UON262158 UEP262155:UER262158 TUT262155:TUV262158 TKX262155:TKZ262158 TBB262155:TBD262158 SRF262155:SRH262158 SHJ262155:SHL262158 RXN262155:RXP262158 RNR262155:RNT262158 RDV262155:RDX262158 QTZ262155:QUB262158 QKD262155:QKF262158 QAH262155:QAJ262158 PQL262155:PQN262158 PGP262155:PGR262158 OWT262155:OWV262158 OMX262155:OMZ262158 ODB262155:ODD262158 NTF262155:NTH262158 NJJ262155:NJL262158 MZN262155:MZP262158 MPR262155:MPT262158 MFV262155:MFX262158 LVZ262155:LWB262158 LMD262155:LMF262158 LCH262155:LCJ262158 KSL262155:KSN262158 KIP262155:KIR262158 JYT262155:JYV262158 JOX262155:JOZ262158 JFB262155:JFD262158 IVF262155:IVH262158 ILJ262155:ILL262158 IBN262155:IBP262158 HRR262155:HRT262158 HHV262155:HHX262158 GXZ262155:GYB262158 GOD262155:GOF262158 GEH262155:GEJ262158 FUL262155:FUN262158 FKP262155:FKR262158 FAT262155:FAV262158 EQX262155:EQZ262158 EHB262155:EHD262158 DXF262155:DXH262158 DNJ262155:DNL262158 DDN262155:DDP262158 CTR262155:CTT262158 CJV262155:CJX262158 BZZ262155:CAB262158 BQD262155:BQF262158 BGH262155:BGJ262158 AWL262155:AWN262158 AMP262155:AMR262158 ACT262155:ACV262158 SX262155:SZ262158 JB262155:JD262158 F262155:H262158 WVN196619:WVP196622 WLR196619:WLT196622 WBV196619:WBX196622 VRZ196619:VSB196622 VID196619:VIF196622 UYH196619:UYJ196622 UOL196619:UON196622 UEP196619:UER196622 TUT196619:TUV196622 TKX196619:TKZ196622 TBB196619:TBD196622 SRF196619:SRH196622 SHJ196619:SHL196622 RXN196619:RXP196622 RNR196619:RNT196622 RDV196619:RDX196622 QTZ196619:QUB196622 QKD196619:QKF196622 QAH196619:QAJ196622 PQL196619:PQN196622 PGP196619:PGR196622 OWT196619:OWV196622 OMX196619:OMZ196622 ODB196619:ODD196622 NTF196619:NTH196622 NJJ196619:NJL196622 MZN196619:MZP196622 MPR196619:MPT196622 MFV196619:MFX196622 LVZ196619:LWB196622 LMD196619:LMF196622 LCH196619:LCJ196622 KSL196619:KSN196622 KIP196619:KIR196622 JYT196619:JYV196622 JOX196619:JOZ196622 JFB196619:JFD196622 IVF196619:IVH196622 ILJ196619:ILL196622 IBN196619:IBP196622 HRR196619:HRT196622 HHV196619:HHX196622 GXZ196619:GYB196622 GOD196619:GOF196622 GEH196619:GEJ196622 FUL196619:FUN196622 FKP196619:FKR196622 FAT196619:FAV196622 EQX196619:EQZ196622 EHB196619:EHD196622 DXF196619:DXH196622 DNJ196619:DNL196622 DDN196619:DDP196622 CTR196619:CTT196622 CJV196619:CJX196622 BZZ196619:CAB196622 BQD196619:BQF196622 BGH196619:BGJ196622 AWL196619:AWN196622 AMP196619:AMR196622 ACT196619:ACV196622 SX196619:SZ196622 JB196619:JD196622 F196619:H196622 WVN131083:WVP131086 WLR131083:WLT131086 WBV131083:WBX131086 VRZ131083:VSB131086 VID131083:VIF131086 UYH131083:UYJ131086 UOL131083:UON131086 UEP131083:UER131086 TUT131083:TUV131086 TKX131083:TKZ131086 TBB131083:TBD131086 SRF131083:SRH131086 SHJ131083:SHL131086 RXN131083:RXP131086 RNR131083:RNT131086 RDV131083:RDX131086 QTZ131083:QUB131086 QKD131083:QKF131086 QAH131083:QAJ131086 PQL131083:PQN131086 PGP131083:PGR131086 OWT131083:OWV131086 OMX131083:OMZ131086 ODB131083:ODD131086 NTF131083:NTH131086 NJJ131083:NJL131086 MZN131083:MZP131086 MPR131083:MPT131086 MFV131083:MFX131086 LVZ131083:LWB131086 LMD131083:LMF131086 LCH131083:LCJ131086 KSL131083:KSN131086 KIP131083:KIR131086 JYT131083:JYV131086 JOX131083:JOZ131086 JFB131083:JFD131086 IVF131083:IVH131086 ILJ131083:ILL131086 IBN131083:IBP131086 HRR131083:HRT131086 HHV131083:HHX131086 GXZ131083:GYB131086 GOD131083:GOF131086 GEH131083:GEJ131086 FUL131083:FUN131086 FKP131083:FKR131086 FAT131083:FAV131086 EQX131083:EQZ131086 EHB131083:EHD131086 DXF131083:DXH131086 DNJ131083:DNL131086 DDN131083:DDP131086 CTR131083:CTT131086 CJV131083:CJX131086 BZZ131083:CAB131086 BQD131083:BQF131086 BGH131083:BGJ131086 AWL131083:AWN131086 AMP131083:AMR131086 ACT131083:ACV131086 SX131083:SZ131086 JB131083:JD131086 F131083:H131086 WVN65547:WVP65550 WLR65547:WLT65550 WBV65547:WBX65550 VRZ65547:VSB65550 VID65547:VIF65550 UYH65547:UYJ65550 UOL65547:UON65550 UEP65547:UER65550 TUT65547:TUV65550 TKX65547:TKZ65550 TBB65547:TBD65550 SRF65547:SRH65550 SHJ65547:SHL65550 RXN65547:RXP65550 RNR65547:RNT65550 RDV65547:RDX65550 QTZ65547:QUB65550 QKD65547:QKF65550 QAH65547:QAJ65550 PQL65547:PQN65550 PGP65547:PGR65550 OWT65547:OWV65550 OMX65547:OMZ65550 ODB65547:ODD65550 NTF65547:NTH65550 NJJ65547:NJL65550 MZN65547:MZP65550 MPR65547:MPT65550 MFV65547:MFX65550 LVZ65547:LWB65550 LMD65547:LMF65550 LCH65547:LCJ65550 KSL65547:KSN65550 KIP65547:KIR65550 JYT65547:JYV65550 JOX65547:JOZ65550 JFB65547:JFD65550 IVF65547:IVH65550 ILJ65547:ILL65550 IBN65547:IBP65550 HRR65547:HRT65550 HHV65547:HHX65550 GXZ65547:GYB65550 GOD65547:GOF65550 GEH65547:GEJ65550 FUL65547:FUN65550 FKP65547:FKR65550 FAT65547:FAV65550 EQX65547:EQZ65550 EHB65547:EHD65550 DXF65547:DXH65550 DNJ65547:DNL65550 DDN65547:DDP65550 CTR65547:CTT65550 CJV65547:CJX65550 BZZ65547:CAB65550 BQD65547:BQF65550 BGH65547:BGJ65550 AWL65547:AWN65550 AMP65547:AMR65550 ACT65547:ACV65550 SX65547:SZ65550 JB65547:JD65550 F65547:H65550 F16:H19 WVN14:WVP14 WLR14:WLT14 WBV14:WBX14 VRZ14:VSB14 VID14:VIF14 UYH14:UYJ14 UOL14:UON14 UEP14:UER14 TUT14:TUV14 TKX14:TKZ14 TBB14:TBD14 SRF14:SRH14 SHJ14:SHL14 RXN14:RXP14 RNR14:RNT14 RDV14:RDX14 QTZ14:QUB14 QKD14:QKF14 QAH14:QAJ14 PQL14:PQN14 PGP14:PGR14 OWT14:OWV14 OMX14:OMZ14 ODB14:ODD14 NTF14:NTH14 NJJ14:NJL14 MZN14:MZP14 MPR14:MPT14 MFV14:MFX14 LVZ14:LWB14 LMD14:LMF14 LCH14:LCJ14 KSL14:KSN14 KIP14:KIR14 JYT14:JYV14 JOX14:JOZ14 JFB14:JFD14 IVF14:IVH14 ILJ14:ILL14 IBN14:IBP14 HRR14:HRT14 HHV14:HHX14 GXZ14:GYB14 GOD14:GOF14 GEH14:GEJ14 FUL14:FUN14 FKP14:FKR14 FAT14:FAV14 EQX14:EQZ14 EHB14:EHD14 DXF14:DXH14 DNJ14:DNL14 DDN14:DDP14 CTR14:CTT14 CJV14:CJX14 BZZ14:CAB14 BQD14:BQF14 BGH14:BGJ14 AWL14:AWN14 AMP14:AMR14 ACT14:ACV14 SX14:SZ14 JB14:JD14 F14:H14 WVN23:WVQ34 WLR23:WLU34 WBV23:WBY34 VRZ23:VSC34 VID23:VIG34 UYH23:UYK34 UOL23:UOO34 UEP23:UES34 TUT23:TUW34 TKX23:TLA34 TBB23:TBE34 SRF23:SRI34 SHJ23:SHM34 RXN23:RXQ34 RNR23:RNU34 RDV23:RDY34 QTZ23:QUC34 QKD23:QKG34 QAH23:QAK34 PQL23:PQO34 PGP23:PGS34 OWT23:OWW34 OMX23:ONA34 ODB23:ODE34 NTF23:NTI34 NJJ23:NJM34 MZN23:MZQ34 MPR23:MPU34 MFV23:MFY34 LVZ23:LWC34 LMD23:LMG34 LCH23:LCK34 KSL23:KSO34 KIP23:KIS34 JYT23:JYW34 JOX23:JPA34 JFB23:JFE34 IVF23:IVI34 ILJ23:ILM34 IBN23:IBQ34 HRR23:HRU34 HHV23:HHY34 GXZ23:GYC34 GOD23:GOG34 GEH23:GEK34 FUL23:FUO34 FKP23:FKS34 FAT23:FAW34 EQX23:ERA34 EHB23:EHE34 DXF23:DXI34 DNJ23:DNM34 DDN23:DDQ34 CTR23:CTU34 CJV23:CJY34 BZZ23:CAC34 BQD23:BQG34 BGH23:BGK34 AWL23:AWO34 AMP23:AMS34 ACT23:ACW34 SX23:TA34 JB23:JE34 F23:I34 WVN21:WVP21 WLR21:WLT21 WBV21:WBX21 VRZ21:VSB21 VID21:VIF21 UYH21:UYJ21 UOL21:UON21 UEP21:UER21 TUT21:TUV21 TKX21:TKZ21 TBB21:TBD21 SRF21:SRH21 SHJ21:SHL21 RXN21:RXP21 RNR21:RNT21 RDV21:RDX21 QTZ21:QUB21 QKD21:QKF21 QAH21:QAJ21 PQL21:PQN21 PGP21:PGR21 OWT21:OWV21 OMX21:OMZ21 ODB21:ODD21 NTF21:NTH21 NJJ21:NJL21 MZN21:MZP21 MPR21:MPT21 MFV21:MFX21 LVZ21:LWB21 LMD21:LMF21 LCH21:LCJ21 KSL21:KSN21 KIP21:KIR21 JYT21:JYV21 JOX21:JOZ21 JFB21:JFD21 IVF21:IVH21 ILJ21:ILL21 IBN21:IBP21 HRR21:HRT21 HHV21:HHX21 GXZ21:GYB21 GOD21:GOF21 GEH21:GEJ21 FUL21:FUN21 FKP21:FKR21 FAT21:FAV21 EQX21:EQZ21 EHB21:EHD21 DXF21:DXH21 DNJ21:DNL21 DDN21:DDP21 CTR21:CTT21 CJV21:CJX21 BZZ21:CAB21 BQD21:BQF21 BGH21:BGJ21 AWL21:AWN21 AMP21:AMR21 ACT21:ACV21 SX21:SZ21 JB21:JD21 F21:H21 WVN16:WVP19 WLR16:WLT19 WBV16:WBX19 VRZ16:VSB19 VID16:VIF19 UYH16:UYJ19 UOL16:UON19 UEP16:UER19 TUT16:TUV19 TKX16:TKZ19 TBB16:TBD19 SRF16:SRH19 SHJ16:SHL19 RXN16:RXP19 RNR16:RNT19 RDV16:RDX19 QTZ16:QUB19 QKD16:QKF19 QAH16:QAJ19 PQL16:PQN19 PGP16:PGR19 OWT16:OWV19 OMX16:OMZ19 ODB16:ODD19 NTF16:NTH19 NJJ16:NJL19 MZN16:MZP19 MPR16:MPT19 MFV16:MFX19 LVZ16:LWB19 LMD16:LMF19 LCH16:LCJ19 KSL16:KSN19 KIP16:KIR19 JYT16:JYV19 JOX16:JOZ19 JFB16:JFD19 IVF16:IVH19 ILJ16:ILL19 IBN16:IBP19 HRR16:HRT19 HHV16:HHX19 GXZ16:GYB19 GOD16:GOF19 GEH16:GEJ19 FUL16:FUN19 FKP16:FKR19 FAT16:FAV19 EQX16:EQZ19 EHB16:EHD19 DXF16:DXH19 DNJ16:DNL19 DDN16:DDP19 CTR16:CTT19 CJV16:CJX19 BZZ16:CAB19 BQD16:BQF19 BGH16:BGJ19 AWL16:AWN19 AMP16:AMR19 ACT16:ACV19 SX16:SZ19 JB16:JD19">
      <formula1>"X"</formula1>
    </dataValidation>
  </dataValidations>
  <pageMargins left="0.82677165354330717" right="0.11811023622047245" top="0.31496062992125984" bottom="0.35433070866141736" header="0.31496062992125984" footer="0.31496062992125984"/>
  <pageSetup paperSize="9" scale="80" orientation="portrait" r:id="rId1"/>
  <rowBreaks count="1" manualBreakCount="1">
    <brk id="49" max="16383" man="1"/>
  </row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5"/>
  <sheetViews>
    <sheetView workbookViewId="0">
      <selection activeCell="F27" sqref="F27"/>
    </sheetView>
  </sheetViews>
  <sheetFormatPr defaultColWidth="9.140625" defaultRowHeight="15" x14ac:dyDescent="0.25"/>
  <cols>
    <col min="1" max="1" width="12.42578125" style="1" customWidth="1"/>
    <col min="2" max="2" width="9.140625" style="1"/>
    <col min="3" max="3" width="12.7109375" style="1" customWidth="1"/>
    <col min="4" max="4" width="19.42578125" style="1" customWidth="1"/>
    <col min="5" max="5" width="14.5703125" style="577" customWidth="1"/>
    <col min="6" max="6" width="18.28515625" style="1" bestFit="1" customWidth="1"/>
    <col min="7" max="7" width="18.42578125" style="577" customWidth="1"/>
    <col min="8" max="8" width="20.85546875" style="1" customWidth="1"/>
    <col min="9" max="16384" width="9.140625" style="1"/>
  </cols>
  <sheetData>
    <row r="1" spans="1:8" s="122" customFormat="1" ht="15.75" x14ac:dyDescent="0.2">
      <c r="A1" s="1030"/>
      <c r="B1" s="1032" t="s">
        <v>360</v>
      </c>
      <c r="C1" s="1032"/>
      <c r="D1" s="1032"/>
      <c r="E1" s="1032"/>
      <c r="F1" s="1032"/>
      <c r="G1" s="1032"/>
      <c r="H1" s="1033"/>
    </row>
    <row r="2" spans="1:8" s="122" customFormat="1" ht="12.75" x14ac:dyDescent="0.2">
      <c r="A2" s="1031"/>
      <c r="B2" s="1034" t="s">
        <v>437</v>
      </c>
      <c r="C2" s="1034"/>
      <c r="D2" s="1034"/>
      <c r="E2" s="1034"/>
      <c r="F2" s="1034"/>
      <c r="G2" s="1034"/>
      <c r="H2" s="1035"/>
    </row>
    <row r="3" spans="1:8" s="122" customFormat="1" ht="12" x14ac:dyDescent="0.2">
      <c r="A3" s="123"/>
      <c r="B3" s="123"/>
      <c r="C3" s="123"/>
      <c r="D3" s="123"/>
      <c r="E3" s="559"/>
      <c r="F3" s="123"/>
      <c r="G3" s="559"/>
      <c r="H3" s="123"/>
    </row>
    <row r="4" spans="1:8" s="122" customFormat="1" ht="12" x14ac:dyDescent="0.2">
      <c r="A4" s="1036" t="s">
        <v>631</v>
      </c>
      <c r="B4" s="1036"/>
      <c r="C4" s="1036"/>
      <c r="D4" s="1036"/>
      <c r="E4" s="1036"/>
      <c r="F4" s="1036"/>
      <c r="G4" s="1036"/>
      <c r="H4" s="1036"/>
    </row>
    <row r="5" spans="1:8" s="122" customFormat="1" ht="12" x14ac:dyDescent="0.2">
      <c r="A5" s="123"/>
      <c r="B5" s="123"/>
      <c r="C5" s="123"/>
      <c r="D5" s="123"/>
      <c r="E5" s="559"/>
      <c r="F5" s="123"/>
      <c r="G5" s="559"/>
      <c r="H5" s="123"/>
    </row>
    <row r="6" spans="1:8" s="122" customFormat="1" ht="12" x14ac:dyDescent="0.2">
      <c r="A6" s="1037" t="s">
        <v>361</v>
      </c>
      <c r="B6" s="1037"/>
      <c r="C6" s="1038" t="s">
        <v>646</v>
      </c>
      <c r="D6" s="1039"/>
      <c r="E6" s="1039"/>
      <c r="F6" s="1039"/>
      <c r="G6" s="1039"/>
      <c r="H6" s="1040"/>
    </row>
    <row r="7" spans="1:8" s="122" customFormat="1" ht="12" x14ac:dyDescent="0.2">
      <c r="A7" s="125"/>
      <c r="B7" s="126"/>
      <c r="C7" s="126"/>
      <c r="D7" s="126"/>
      <c r="E7" s="560"/>
      <c r="F7" s="126"/>
      <c r="G7" s="560"/>
      <c r="H7" s="126"/>
    </row>
    <row r="8" spans="1:8" s="122" customFormat="1" ht="12" x14ac:dyDescent="0.2">
      <c r="A8" s="1037" t="s">
        <v>362</v>
      </c>
      <c r="B8" s="1037"/>
      <c r="C8" s="1043"/>
      <c r="D8" s="1044"/>
      <c r="E8" s="1044"/>
      <c r="F8" s="1044"/>
      <c r="G8" s="1044"/>
      <c r="H8" s="1045"/>
    </row>
    <row r="9" spans="1:8" s="122" customFormat="1" ht="12" x14ac:dyDescent="0.2">
      <c r="A9" s="126"/>
      <c r="B9" s="126"/>
      <c r="C9" s="126"/>
      <c r="D9" s="126"/>
      <c r="E9" s="560"/>
      <c r="F9" s="126"/>
      <c r="G9" s="560"/>
      <c r="H9" s="126"/>
    </row>
    <row r="10" spans="1:8" s="122" customFormat="1" ht="12" x14ac:dyDescent="0.2">
      <c r="A10" s="1037" t="s">
        <v>363</v>
      </c>
      <c r="B10" s="1046"/>
      <c r="C10" s="561"/>
      <c r="D10" s="557"/>
      <c r="E10" s="562"/>
      <c r="F10" s="125"/>
      <c r="G10" s="563" t="s">
        <v>632</v>
      </c>
      <c r="H10" s="564"/>
    </row>
    <row r="12" spans="1:8" s="565" customFormat="1" ht="12" x14ac:dyDescent="0.2">
      <c r="E12" s="566"/>
      <c r="G12" s="566"/>
    </row>
    <row r="13" spans="1:8" s="568" customFormat="1" ht="45" x14ac:dyDescent="0.25">
      <c r="A13" s="1047" t="s">
        <v>633</v>
      </c>
      <c r="B13" s="1047"/>
      <c r="C13" s="1047"/>
      <c r="D13" s="1047"/>
      <c r="E13" s="1047"/>
      <c r="F13" s="1047"/>
      <c r="G13" s="567" t="s">
        <v>634</v>
      </c>
      <c r="H13" s="1041" t="s">
        <v>635</v>
      </c>
    </row>
    <row r="14" spans="1:8" s="570" customFormat="1" ht="16.5" x14ac:dyDescent="0.25">
      <c r="A14" s="1049" t="s">
        <v>636</v>
      </c>
      <c r="B14" s="1049"/>
      <c r="C14" s="1050" t="s">
        <v>637</v>
      </c>
      <c r="D14" s="1051"/>
      <c r="E14" s="567" t="s">
        <v>638</v>
      </c>
      <c r="F14" s="569" t="s">
        <v>639</v>
      </c>
      <c r="G14" s="567" t="s">
        <v>638</v>
      </c>
      <c r="H14" s="1048"/>
    </row>
    <row r="15" spans="1:8" s="575" customFormat="1" x14ac:dyDescent="0.25">
      <c r="A15" s="1041" t="s">
        <v>2</v>
      </c>
      <c r="B15" s="615" t="s">
        <v>3</v>
      </c>
      <c r="C15" s="571" t="s">
        <v>640</v>
      </c>
      <c r="D15" s="571" t="s">
        <v>641</v>
      </c>
      <c r="E15" s="572">
        <f>+'LOTE I - Custo M2'!J11</f>
        <v>1770</v>
      </c>
      <c r="F15" s="576">
        <f>+'LOTE I - Custo M2'!J7</f>
        <v>0</v>
      </c>
      <c r="G15" s="573"/>
      <c r="H15" s="574">
        <f>+G15*F15</f>
        <v>0</v>
      </c>
    </row>
    <row r="16" spans="1:8" s="575" customFormat="1" x14ac:dyDescent="0.25">
      <c r="A16" s="1042"/>
      <c r="B16" s="585" t="s">
        <v>4</v>
      </c>
      <c r="C16" s="571" t="s">
        <v>640</v>
      </c>
      <c r="D16" s="571" t="s">
        <v>641</v>
      </c>
      <c r="E16" s="572">
        <f>+'LOTE I - Custo M2'!K11</f>
        <v>2301</v>
      </c>
      <c r="F16" s="576">
        <f>+'LOTE I - Custo M2'!K7</f>
        <v>0</v>
      </c>
      <c r="G16" s="573"/>
      <c r="H16" s="574">
        <f t="shared" ref="H16:H24" si="0">+G16*F16</f>
        <v>0</v>
      </c>
    </row>
    <row r="17" spans="1:14" s="575" customFormat="1" x14ac:dyDescent="0.25">
      <c r="A17" s="1042"/>
      <c r="B17" s="585" t="s">
        <v>5</v>
      </c>
      <c r="C17" s="571" t="s">
        <v>640</v>
      </c>
      <c r="D17" s="571" t="s">
        <v>641</v>
      </c>
      <c r="E17" s="572"/>
      <c r="F17" s="576">
        <f>+'LOTE I - Custo M2'!L7</f>
        <v>0</v>
      </c>
      <c r="G17" s="573"/>
      <c r="H17" s="574">
        <f t="shared" si="0"/>
        <v>0</v>
      </c>
    </row>
    <row r="18" spans="1:14" s="575" customFormat="1" x14ac:dyDescent="0.25">
      <c r="A18" s="1042"/>
      <c r="B18" s="585" t="s">
        <v>6</v>
      </c>
      <c r="C18" s="571" t="s">
        <v>640</v>
      </c>
      <c r="D18" s="571" t="s">
        <v>641</v>
      </c>
      <c r="E18" s="572"/>
      <c r="F18" s="576">
        <f>+'LOTE I - Custo M2'!M7</f>
        <v>0</v>
      </c>
      <c r="G18" s="573"/>
      <c r="H18" s="574">
        <f t="shared" si="0"/>
        <v>0</v>
      </c>
    </row>
    <row r="19" spans="1:14" s="575" customFormat="1" x14ac:dyDescent="0.25">
      <c r="A19" s="1042"/>
      <c r="B19" s="585" t="s">
        <v>99</v>
      </c>
      <c r="C19" s="571" t="s">
        <v>640</v>
      </c>
      <c r="D19" s="571" t="s">
        <v>641</v>
      </c>
      <c r="E19" s="572"/>
      <c r="F19" s="576">
        <f>+'LOTE I - Custo M2'!N7</f>
        <v>0</v>
      </c>
      <c r="G19" s="573"/>
      <c r="H19" s="574">
        <f t="shared" si="0"/>
        <v>0</v>
      </c>
    </row>
    <row r="20" spans="1:14" s="575" customFormat="1" x14ac:dyDescent="0.25">
      <c r="A20" s="1042"/>
      <c r="B20" s="616" t="s">
        <v>350</v>
      </c>
      <c r="C20" s="571" t="s">
        <v>640</v>
      </c>
      <c r="D20" s="571" t="s">
        <v>641</v>
      </c>
      <c r="E20" s="572">
        <f>+'LOTE I - Custo M2'!O11</f>
        <v>467</v>
      </c>
      <c r="F20" s="576">
        <f>+'LOTE I - Custo M2'!O7</f>
        <v>0</v>
      </c>
      <c r="G20" s="573"/>
      <c r="H20" s="574">
        <f t="shared" si="0"/>
        <v>0</v>
      </c>
    </row>
    <row r="21" spans="1:14" s="575" customFormat="1" x14ac:dyDescent="0.25">
      <c r="A21" s="1041" t="s">
        <v>8</v>
      </c>
      <c r="B21" s="585" t="s">
        <v>9</v>
      </c>
      <c r="C21" s="571" t="s">
        <v>640</v>
      </c>
      <c r="D21" s="571" t="s">
        <v>641</v>
      </c>
      <c r="E21" s="572"/>
      <c r="F21" s="576">
        <f>+'LOTE I - Custo M2'!P7</f>
        <v>0</v>
      </c>
      <c r="G21" s="573"/>
      <c r="H21" s="574">
        <f t="shared" si="0"/>
        <v>0</v>
      </c>
    </row>
    <row r="22" spans="1:14" s="575" customFormat="1" x14ac:dyDescent="0.25">
      <c r="A22" s="1042"/>
      <c r="B22" s="585" t="s">
        <v>187</v>
      </c>
      <c r="C22" s="571" t="s">
        <v>640</v>
      </c>
      <c r="D22" s="571" t="s">
        <v>641</v>
      </c>
      <c r="E22" s="572"/>
      <c r="F22" s="576">
        <f>+'LOTE I - Custo M2'!Q7</f>
        <v>0</v>
      </c>
      <c r="G22" s="573"/>
      <c r="H22" s="574">
        <f t="shared" si="0"/>
        <v>0</v>
      </c>
    </row>
    <row r="23" spans="1:14" s="575" customFormat="1" x14ac:dyDescent="0.25">
      <c r="A23" s="1054" t="s">
        <v>642</v>
      </c>
      <c r="B23" s="586" t="s">
        <v>11</v>
      </c>
      <c r="C23" s="571" t="s">
        <v>640</v>
      </c>
      <c r="D23" s="571" t="s">
        <v>641</v>
      </c>
      <c r="E23" s="572">
        <f>+'LOTE I - Custo M2'!R11</f>
        <v>418</v>
      </c>
      <c r="F23" s="576">
        <f>+'LOTE I - Custo M2'!R7</f>
        <v>0</v>
      </c>
      <c r="G23" s="573"/>
      <c r="H23" s="574">
        <f t="shared" si="0"/>
        <v>0</v>
      </c>
    </row>
    <row r="24" spans="1:14" s="575" customFormat="1" x14ac:dyDescent="0.25">
      <c r="A24" s="1054"/>
      <c r="B24" s="586" t="s">
        <v>235</v>
      </c>
      <c r="C24" s="571" t="s">
        <v>640</v>
      </c>
      <c r="D24" s="571" t="s">
        <v>641</v>
      </c>
      <c r="E24" s="572">
        <f>+'LOTE I - Custo M2'!S14</f>
        <v>570</v>
      </c>
      <c r="F24" s="576">
        <f>+'LOTE I - Custo M2'!S7</f>
        <v>0</v>
      </c>
      <c r="G24" s="573"/>
      <c r="H24" s="574">
        <f t="shared" si="0"/>
        <v>0</v>
      </c>
    </row>
    <row r="25" spans="1:14" s="575" customFormat="1" x14ac:dyDescent="0.25">
      <c r="E25" s="572">
        <f>SUM(E15:E24)</f>
        <v>5526</v>
      </c>
      <c r="F25" s="576">
        <f>+E15*F15+E16*F16+E17*F17+E18*F18+E19*F19+E20*F20+E21*F21+E22*F22+E23*F23+E24*F24</f>
        <v>0</v>
      </c>
      <c r="G25" s="573"/>
      <c r="H25" s="576">
        <f>SUM(H15:H24)</f>
        <v>0</v>
      </c>
    </row>
    <row r="27" spans="1:14" x14ac:dyDescent="0.25">
      <c r="A27" s="578" t="s">
        <v>643</v>
      </c>
    </row>
    <row r="29" spans="1:14" x14ac:dyDescent="0.25">
      <c r="A29" s="1052" t="s">
        <v>644</v>
      </c>
      <c r="B29" s="1052"/>
      <c r="C29" s="1052"/>
      <c r="D29" s="1052"/>
      <c r="E29" s="1052"/>
      <c r="F29" s="1052" t="s">
        <v>645</v>
      </c>
      <c r="G29" s="1052"/>
      <c r="H29" s="1052"/>
      <c r="I29" s="579"/>
      <c r="J29" s="579"/>
      <c r="K29" s="579"/>
      <c r="L29" s="579"/>
      <c r="M29" s="579"/>
      <c r="N29" s="579"/>
    </row>
    <row r="30" spans="1:14" x14ac:dyDescent="0.25">
      <c r="A30" s="1053" t="s">
        <v>371</v>
      </c>
      <c r="B30" s="1053"/>
      <c r="C30" s="1053"/>
      <c r="D30" s="1053"/>
      <c r="E30" s="1053"/>
      <c r="F30" s="1053" t="s">
        <v>371</v>
      </c>
      <c r="G30" s="1053"/>
      <c r="H30" s="1053"/>
      <c r="I30" s="580"/>
      <c r="M30" s="580"/>
      <c r="N30" s="580"/>
    </row>
    <row r="31" spans="1:14" x14ac:dyDescent="0.25">
      <c r="A31" s="1053"/>
      <c r="B31" s="1053"/>
      <c r="C31" s="1053"/>
      <c r="D31" s="1053"/>
      <c r="E31" s="1053"/>
      <c r="F31" s="1053"/>
      <c r="G31" s="1053"/>
      <c r="H31" s="1053"/>
      <c r="I31" s="580"/>
      <c r="M31" s="580"/>
      <c r="N31" s="580"/>
    </row>
    <row r="32" spans="1:14" x14ac:dyDescent="0.25">
      <c r="A32" s="1053"/>
      <c r="B32" s="1053"/>
      <c r="C32" s="1053"/>
      <c r="D32" s="1053"/>
      <c r="E32" s="1053"/>
      <c r="F32" s="1053"/>
      <c r="G32" s="1053"/>
      <c r="H32" s="1053"/>
      <c r="I32" s="580"/>
      <c r="M32" s="580"/>
      <c r="N32" s="580"/>
    </row>
    <row r="33" spans="6:10" x14ac:dyDescent="0.25">
      <c r="F33" s="580"/>
      <c r="G33" s="580"/>
      <c r="H33" s="580"/>
      <c r="I33" s="580"/>
      <c r="J33" s="580"/>
    </row>
    <row r="34" spans="6:10" x14ac:dyDescent="0.25">
      <c r="F34" s="580"/>
      <c r="G34" s="580"/>
      <c r="H34" s="580"/>
      <c r="I34" s="580"/>
      <c r="J34" s="580"/>
    </row>
    <row r="35" spans="6:10" x14ac:dyDescent="0.25">
      <c r="F35" s="580"/>
      <c r="G35" s="580"/>
      <c r="H35" s="580"/>
      <c r="I35" s="580"/>
      <c r="J35" s="580"/>
    </row>
  </sheetData>
  <mergeCells count="20">
    <mergeCell ref="A29:E29"/>
    <mergeCell ref="F29:H29"/>
    <mergeCell ref="A30:E32"/>
    <mergeCell ref="F30:H32"/>
    <mergeCell ref="A21:A22"/>
    <mergeCell ref="A23:A24"/>
    <mergeCell ref="A15:A20"/>
    <mergeCell ref="A8:B8"/>
    <mergeCell ref="C8:H8"/>
    <mergeCell ref="A10:B10"/>
    <mergeCell ref="A13:F13"/>
    <mergeCell ref="H13:H14"/>
    <mergeCell ref="A14:B14"/>
    <mergeCell ref="C14:D14"/>
    <mergeCell ref="A1:A2"/>
    <mergeCell ref="B1:H1"/>
    <mergeCell ref="B2:H2"/>
    <mergeCell ref="A4:H4"/>
    <mergeCell ref="A6:B6"/>
    <mergeCell ref="C6:H6"/>
  </mergeCells>
  <pageMargins left="0.511811024" right="0.511811024" top="0.78740157499999996" bottom="0.78740157499999996" header="0.31496062000000002" footer="0.31496062000000002"/>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82"/>
  <sheetViews>
    <sheetView workbookViewId="0">
      <selection activeCell="A35" sqref="A35:I35"/>
    </sheetView>
  </sheetViews>
  <sheetFormatPr defaultRowHeight="15" x14ac:dyDescent="0.25"/>
  <cols>
    <col min="1" max="1" width="14.28515625" customWidth="1"/>
    <col min="2" max="2" width="9.5703125" customWidth="1"/>
    <col min="3" max="3" width="8.140625" customWidth="1"/>
    <col min="4" max="4" width="7.140625" customWidth="1"/>
    <col min="10" max="10" width="10" customWidth="1"/>
    <col min="257" max="257" width="14.28515625" customWidth="1"/>
    <col min="258" max="258" width="9.5703125" customWidth="1"/>
    <col min="259" max="259" width="8.140625" customWidth="1"/>
    <col min="260" max="260" width="7.140625" customWidth="1"/>
    <col min="266" max="266" width="10" customWidth="1"/>
    <col min="513" max="513" width="14.28515625" customWidth="1"/>
    <col min="514" max="514" width="9.5703125" customWidth="1"/>
    <col min="515" max="515" width="8.140625" customWidth="1"/>
    <col min="516" max="516" width="7.140625" customWidth="1"/>
    <col min="522" max="522" width="10" customWidth="1"/>
    <col min="769" max="769" width="14.28515625" customWidth="1"/>
    <col min="770" max="770" width="9.5703125" customWidth="1"/>
    <col min="771" max="771" width="8.140625" customWidth="1"/>
    <col min="772" max="772" width="7.140625" customWidth="1"/>
    <col min="778" max="778" width="10" customWidth="1"/>
    <col min="1025" max="1025" width="14.28515625" customWidth="1"/>
    <col min="1026" max="1026" width="9.5703125" customWidth="1"/>
    <col min="1027" max="1027" width="8.140625" customWidth="1"/>
    <col min="1028" max="1028" width="7.140625" customWidth="1"/>
    <col min="1034" max="1034" width="10" customWidth="1"/>
    <col min="1281" max="1281" width="14.28515625" customWidth="1"/>
    <col min="1282" max="1282" width="9.5703125" customWidth="1"/>
    <col min="1283" max="1283" width="8.140625" customWidth="1"/>
    <col min="1284" max="1284" width="7.140625" customWidth="1"/>
    <col min="1290" max="1290" width="10" customWidth="1"/>
    <col min="1537" max="1537" width="14.28515625" customWidth="1"/>
    <col min="1538" max="1538" width="9.5703125" customWidth="1"/>
    <col min="1539" max="1539" width="8.140625" customWidth="1"/>
    <col min="1540" max="1540" width="7.140625" customWidth="1"/>
    <col min="1546" max="1546" width="10" customWidth="1"/>
    <col min="1793" max="1793" width="14.28515625" customWidth="1"/>
    <col min="1794" max="1794" width="9.5703125" customWidth="1"/>
    <col min="1795" max="1795" width="8.140625" customWidth="1"/>
    <col min="1796" max="1796" width="7.140625" customWidth="1"/>
    <col min="1802" max="1802" width="10" customWidth="1"/>
    <col min="2049" max="2049" width="14.28515625" customWidth="1"/>
    <col min="2050" max="2050" width="9.5703125" customWidth="1"/>
    <col min="2051" max="2051" width="8.140625" customWidth="1"/>
    <col min="2052" max="2052" width="7.140625" customWidth="1"/>
    <col min="2058" max="2058" width="10" customWidth="1"/>
    <col min="2305" max="2305" width="14.28515625" customWidth="1"/>
    <col min="2306" max="2306" width="9.5703125" customWidth="1"/>
    <col min="2307" max="2307" width="8.140625" customWidth="1"/>
    <col min="2308" max="2308" width="7.140625" customWidth="1"/>
    <col min="2314" max="2314" width="10" customWidth="1"/>
    <col min="2561" max="2561" width="14.28515625" customWidth="1"/>
    <col min="2562" max="2562" width="9.5703125" customWidth="1"/>
    <col min="2563" max="2563" width="8.140625" customWidth="1"/>
    <col min="2564" max="2564" width="7.140625" customWidth="1"/>
    <col min="2570" max="2570" width="10" customWidth="1"/>
    <col min="2817" max="2817" width="14.28515625" customWidth="1"/>
    <col min="2818" max="2818" width="9.5703125" customWidth="1"/>
    <col min="2819" max="2819" width="8.140625" customWidth="1"/>
    <col min="2820" max="2820" width="7.140625" customWidth="1"/>
    <col min="2826" max="2826" width="10" customWidth="1"/>
    <col min="3073" max="3073" width="14.28515625" customWidth="1"/>
    <col min="3074" max="3074" width="9.5703125" customWidth="1"/>
    <col min="3075" max="3075" width="8.140625" customWidth="1"/>
    <col min="3076" max="3076" width="7.140625" customWidth="1"/>
    <col min="3082" max="3082" width="10" customWidth="1"/>
    <col min="3329" max="3329" width="14.28515625" customWidth="1"/>
    <col min="3330" max="3330" width="9.5703125" customWidth="1"/>
    <col min="3331" max="3331" width="8.140625" customWidth="1"/>
    <col min="3332" max="3332" width="7.140625" customWidth="1"/>
    <col min="3338" max="3338" width="10" customWidth="1"/>
    <col min="3585" max="3585" width="14.28515625" customWidth="1"/>
    <col min="3586" max="3586" width="9.5703125" customWidth="1"/>
    <col min="3587" max="3587" width="8.140625" customWidth="1"/>
    <col min="3588" max="3588" width="7.140625" customWidth="1"/>
    <col min="3594" max="3594" width="10" customWidth="1"/>
    <col min="3841" max="3841" width="14.28515625" customWidth="1"/>
    <col min="3842" max="3842" width="9.5703125" customWidth="1"/>
    <col min="3843" max="3843" width="8.140625" customWidth="1"/>
    <col min="3844" max="3844" width="7.140625" customWidth="1"/>
    <col min="3850" max="3850" width="10" customWidth="1"/>
    <col min="4097" max="4097" width="14.28515625" customWidth="1"/>
    <col min="4098" max="4098" width="9.5703125" customWidth="1"/>
    <col min="4099" max="4099" width="8.140625" customWidth="1"/>
    <col min="4100" max="4100" width="7.140625" customWidth="1"/>
    <col min="4106" max="4106" width="10" customWidth="1"/>
    <col min="4353" max="4353" width="14.28515625" customWidth="1"/>
    <col min="4354" max="4354" width="9.5703125" customWidth="1"/>
    <col min="4355" max="4355" width="8.140625" customWidth="1"/>
    <col min="4356" max="4356" width="7.140625" customWidth="1"/>
    <col min="4362" max="4362" width="10" customWidth="1"/>
    <col min="4609" max="4609" width="14.28515625" customWidth="1"/>
    <col min="4610" max="4610" width="9.5703125" customWidth="1"/>
    <col min="4611" max="4611" width="8.140625" customWidth="1"/>
    <col min="4612" max="4612" width="7.140625" customWidth="1"/>
    <col min="4618" max="4618" width="10" customWidth="1"/>
    <col min="4865" max="4865" width="14.28515625" customWidth="1"/>
    <col min="4866" max="4866" width="9.5703125" customWidth="1"/>
    <col min="4867" max="4867" width="8.140625" customWidth="1"/>
    <col min="4868" max="4868" width="7.140625" customWidth="1"/>
    <col min="4874" max="4874" width="10" customWidth="1"/>
    <col min="5121" max="5121" width="14.28515625" customWidth="1"/>
    <col min="5122" max="5122" width="9.5703125" customWidth="1"/>
    <col min="5123" max="5123" width="8.140625" customWidth="1"/>
    <col min="5124" max="5124" width="7.140625" customWidth="1"/>
    <col min="5130" max="5130" width="10" customWidth="1"/>
    <col min="5377" max="5377" width="14.28515625" customWidth="1"/>
    <col min="5378" max="5378" width="9.5703125" customWidth="1"/>
    <col min="5379" max="5379" width="8.140625" customWidth="1"/>
    <col min="5380" max="5380" width="7.140625" customWidth="1"/>
    <col min="5386" max="5386" width="10" customWidth="1"/>
    <col min="5633" max="5633" width="14.28515625" customWidth="1"/>
    <col min="5634" max="5634" width="9.5703125" customWidth="1"/>
    <col min="5635" max="5635" width="8.140625" customWidth="1"/>
    <col min="5636" max="5636" width="7.140625" customWidth="1"/>
    <col min="5642" max="5642" width="10" customWidth="1"/>
    <col min="5889" max="5889" width="14.28515625" customWidth="1"/>
    <col min="5890" max="5890" width="9.5703125" customWidth="1"/>
    <col min="5891" max="5891" width="8.140625" customWidth="1"/>
    <col min="5892" max="5892" width="7.140625" customWidth="1"/>
    <col min="5898" max="5898" width="10" customWidth="1"/>
    <col min="6145" max="6145" width="14.28515625" customWidth="1"/>
    <col min="6146" max="6146" width="9.5703125" customWidth="1"/>
    <col min="6147" max="6147" width="8.140625" customWidth="1"/>
    <col min="6148" max="6148" width="7.140625" customWidth="1"/>
    <col min="6154" max="6154" width="10" customWidth="1"/>
    <col min="6401" max="6401" width="14.28515625" customWidth="1"/>
    <col min="6402" max="6402" width="9.5703125" customWidth="1"/>
    <col min="6403" max="6403" width="8.140625" customWidth="1"/>
    <col min="6404" max="6404" width="7.140625" customWidth="1"/>
    <col min="6410" max="6410" width="10" customWidth="1"/>
    <col min="6657" max="6657" width="14.28515625" customWidth="1"/>
    <col min="6658" max="6658" width="9.5703125" customWidth="1"/>
    <col min="6659" max="6659" width="8.140625" customWidth="1"/>
    <col min="6660" max="6660" width="7.140625" customWidth="1"/>
    <col min="6666" max="6666" width="10" customWidth="1"/>
    <col min="6913" max="6913" width="14.28515625" customWidth="1"/>
    <col min="6914" max="6914" width="9.5703125" customWidth="1"/>
    <col min="6915" max="6915" width="8.140625" customWidth="1"/>
    <col min="6916" max="6916" width="7.140625" customWidth="1"/>
    <col min="6922" max="6922" width="10" customWidth="1"/>
    <col min="7169" max="7169" width="14.28515625" customWidth="1"/>
    <col min="7170" max="7170" width="9.5703125" customWidth="1"/>
    <col min="7171" max="7171" width="8.140625" customWidth="1"/>
    <col min="7172" max="7172" width="7.140625" customWidth="1"/>
    <col min="7178" max="7178" width="10" customWidth="1"/>
    <col min="7425" max="7425" width="14.28515625" customWidth="1"/>
    <col min="7426" max="7426" width="9.5703125" customWidth="1"/>
    <col min="7427" max="7427" width="8.140625" customWidth="1"/>
    <col min="7428" max="7428" width="7.140625" customWidth="1"/>
    <col min="7434" max="7434" width="10" customWidth="1"/>
    <col min="7681" max="7681" width="14.28515625" customWidth="1"/>
    <col min="7682" max="7682" width="9.5703125" customWidth="1"/>
    <col min="7683" max="7683" width="8.140625" customWidth="1"/>
    <col min="7684" max="7684" width="7.140625" customWidth="1"/>
    <col min="7690" max="7690" width="10" customWidth="1"/>
    <col min="7937" max="7937" width="14.28515625" customWidth="1"/>
    <col min="7938" max="7938" width="9.5703125" customWidth="1"/>
    <col min="7939" max="7939" width="8.140625" customWidth="1"/>
    <col min="7940" max="7940" width="7.140625" customWidth="1"/>
    <col min="7946" max="7946" width="10" customWidth="1"/>
    <col min="8193" max="8193" width="14.28515625" customWidth="1"/>
    <col min="8194" max="8194" width="9.5703125" customWidth="1"/>
    <col min="8195" max="8195" width="8.140625" customWidth="1"/>
    <col min="8196" max="8196" width="7.140625" customWidth="1"/>
    <col min="8202" max="8202" width="10" customWidth="1"/>
    <col min="8449" max="8449" width="14.28515625" customWidth="1"/>
    <col min="8450" max="8450" width="9.5703125" customWidth="1"/>
    <col min="8451" max="8451" width="8.140625" customWidth="1"/>
    <col min="8452" max="8452" width="7.140625" customWidth="1"/>
    <col min="8458" max="8458" width="10" customWidth="1"/>
    <col min="8705" max="8705" width="14.28515625" customWidth="1"/>
    <col min="8706" max="8706" width="9.5703125" customWidth="1"/>
    <col min="8707" max="8707" width="8.140625" customWidth="1"/>
    <col min="8708" max="8708" width="7.140625" customWidth="1"/>
    <col min="8714" max="8714" width="10" customWidth="1"/>
    <col min="8961" max="8961" width="14.28515625" customWidth="1"/>
    <col min="8962" max="8962" width="9.5703125" customWidth="1"/>
    <col min="8963" max="8963" width="8.140625" customWidth="1"/>
    <col min="8964" max="8964" width="7.140625" customWidth="1"/>
    <col min="8970" max="8970" width="10" customWidth="1"/>
    <col min="9217" max="9217" width="14.28515625" customWidth="1"/>
    <col min="9218" max="9218" width="9.5703125" customWidth="1"/>
    <col min="9219" max="9219" width="8.140625" customWidth="1"/>
    <col min="9220" max="9220" width="7.140625" customWidth="1"/>
    <col min="9226" max="9226" width="10" customWidth="1"/>
    <col min="9473" max="9473" width="14.28515625" customWidth="1"/>
    <col min="9474" max="9474" width="9.5703125" customWidth="1"/>
    <col min="9475" max="9475" width="8.140625" customWidth="1"/>
    <col min="9476" max="9476" width="7.140625" customWidth="1"/>
    <col min="9482" max="9482" width="10" customWidth="1"/>
    <col min="9729" max="9729" width="14.28515625" customWidth="1"/>
    <col min="9730" max="9730" width="9.5703125" customWidth="1"/>
    <col min="9731" max="9731" width="8.140625" customWidth="1"/>
    <col min="9732" max="9732" width="7.140625" customWidth="1"/>
    <col min="9738" max="9738" width="10" customWidth="1"/>
    <col min="9985" max="9985" width="14.28515625" customWidth="1"/>
    <col min="9986" max="9986" width="9.5703125" customWidth="1"/>
    <col min="9987" max="9987" width="8.140625" customWidth="1"/>
    <col min="9988" max="9988" width="7.140625" customWidth="1"/>
    <col min="9994" max="9994" width="10" customWidth="1"/>
    <col min="10241" max="10241" width="14.28515625" customWidth="1"/>
    <col min="10242" max="10242" width="9.5703125" customWidth="1"/>
    <col min="10243" max="10243" width="8.140625" customWidth="1"/>
    <col min="10244" max="10244" width="7.140625" customWidth="1"/>
    <col min="10250" max="10250" width="10" customWidth="1"/>
    <col min="10497" max="10497" width="14.28515625" customWidth="1"/>
    <col min="10498" max="10498" width="9.5703125" customWidth="1"/>
    <col min="10499" max="10499" width="8.140625" customWidth="1"/>
    <col min="10500" max="10500" width="7.140625" customWidth="1"/>
    <col min="10506" max="10506" width="10" customWidth="1"/>
    <col min="10753" max="10753" width="14.28515625" customWidth="1"/>
    <col min="10754" max="10754" width="9.5703125" customWidth="1"/>
    <col min="10755" max="10755" width="8.140625" customWidth="1"/>
    <col min="10756" max="10756" width="7.140625" customWidth="1"/>
    <col min="10762" max="10762" width="10" customWidth="1"/>
    <col min="11009" max="11009" width="14.28515625" customWidth="1"/>
    <col min="11010" max="11010" width="9.5703125" customWidth="1"/>
    <col min="11011" max="11011" width="8.140625" customWidth="1"/>
    <col min="11012" max="11012" width="7.140625" customWidth="1"/>
    <col min="11018" max="11018" width="10" customWidth="1"/>
    <col min="11265" max="11265" width="14.28515625" customWidth="1"/>
    <col min="11266" max="11266" width="9.5703125" customWidth="1"/>
    <col min="11267" max="11267" width="8.140625" customWidth="1"/>
    <col min="11268" max="11268" width="7.140625" customWidth="1"/>
    <col min="11274" max="11274" width="10" customWidth="1"/>
    <col min="11521" max="11521" width="14.28515625" customWidth="1"/>
    <col min="11522" max="11522" width="9.5703125" customWidth="1"/>
    <col min="11523" max="11523" width="8.140625" customWidth="1"/>
    <col min="11524" max="11524" width="7.140625" customWidth="1"/>
    <col min="11530" max="11530" width="10" customWidth="1"/>
    <col min="11777" max="11777" width="14.28515625" customWidth="1"/>
    <col min="11778" max="11778" width="9.5703125" customWidth="1"/>
    <col min="11779" max="11779" width="8.140625" customWidth="1"/>
    <col min="11780" max="11780" width="7.140625" customWidth="1"/>
    <col min="11786" max="11786" width="10" customWidth="1"/>
    <col min="12033" max="12033" width="14.28515625" customWidth="1"/>
    <col min="12034" max="12034" width="9.5703125" customWidth="1"/>
    <col min="12035" max="12035" width="8.140625" customWidth="1"/>
    <col min="12036" max="12036" width="7.140625" customWidth="1"/>
    <col min="12042" max="12042" width="10" customWidth="1"/>
    <col min="12289" max="12289" width="14.28515625" customWidth="1"/>
    <col min="12290" max="12290" width="9.5703125" customWidth="1"/>
    <col min="12291" max="12291" width="8.140625" customWidth="1"/>
    <col min="12292" max="12292" width="7.140625" customWidth="1"/>
    <col min="12298" max="12298" width="10" customWidth="1"/>
    <col min="12545" max="12545" width="14.28515625" customWidth="1"/>
    <col min="12546" max="12546" width="9.5703125" customWidth="1"/>
    <col min="12547" max="12547" width="8.140625" customWidth="1"/>
    <col min="12548" max="12548" width="7.140625" customWidth="1"/>
    <col min="12554" max="12554" width="10" customWidth="1"/>
    <col min="12801" max="12801" width="14.28515625" customWidth="1"/>
    <col min="12802" max="12802" width="9.5703125" customWidth="1"/>
    <col min="12803" max="12803" width="8.140625" customWidth="1"/>
    <col min="12804" max="12804" width="7.140625" customWidth="1"/>
    <col min="12810" max="12810" width="10" customWidth="1"/>
    <col min="13057" max="13057" width="14.28515625" customWidth="1"/>
    <col min="13058" max="13058" width="9.5703125" customWidth="1"/>
    <col min="13059" max="13059" width="8.140625" customWidth="1"/>
    <col min="13060" max="13060" width="7.140625" customWidth="1"/>
    <col min="13066" max="13066" width="10" customWidth="1"/>
    <col min="13313" max="13313" width="14.28515625" customWidth="1"/>
    <col min="13314" max="13314" width="9.5703125" customWidth="1"/>
    <col min="13315" max="13315" width="8.140625" customWidth="1"/>
    <col min="13316" max="13316" width="7.140625" customWidth="1"/>
    <col min="13322" max="13322" width="10" customWidth="1"/>
    <col min="13569" max="13569" width="14.28515625" customWidth="1"/>
    <col min="13570" max="13570" width="9.5703125" customWidth="1"/>
    <col min="13571" max="13571" width="8.140625" customWidth="1"/>
    <col min="13572" max="13572" width="7.140625" customWidth="1"/>
    <col min="13578" max="13578" width="10" customWidth="1"/>
    <col min="13825" max="13825" width="14.28515625" customWidth="1"/>
    <col min="13826" max="13826" width="9.5703125" customWidth="1"/>
    <col min="13827" max="13827" width="8.140625" customWidth="1"/>
    <col min="13828" max="13828" width="7.140625" customWidth="1"/>
    <col min="13834" max="13834" width="10" customWidth="1"/>
    <col min="14081" max="14081" width="14.28515625" customWidth="1"/>
    <col min="14082" max="14082" width="9.5703125" customWidth="1"/>
    <col min="14083" max="14083" width="8.140625" customWidth="1"/>
    <col min="14084" max="14084" width="7.140625" customWidth="1"/>
    <col min="14090" max="14090" width="10" customWidth="1"/>
    <col min="14337" max="14337" width="14.28515625" customWidth="1"/>
    <col min="14338" max="14338" width="9.5703125" customWidth="1"/>
    <col min="14339" max="14339" width="8.140625" customWidth="1"/>
    <col min="14340" max="14340" width="7.140625" customWidth="1"/>
    <col min="14346" max="14346" width="10" customWidth="1"/>
    <col min="14593" max="14593" width="14.28515625" customWidth="1"/>
    <col min="14594" max="14594" width="9.5703125" customWidth="1"/>
    <col min="14595" max="14595" width="8.140625" customWidth="1"/>
    <col min="14596" max="14596" width="7.140625" customWidth="1"/>
    <col min="14602" max="14602" width="10" customWidth="1"/>
    <col min="14849" max="14849" width="14.28515625" customWidth="1"/>
    <col min="14850" max="14850" width="9.5703125" customWidth="1"/>
    <col min="14851" max="14851" width="8.140625" customWidth="1"/>
    <col min="14852" max="14852" width="7.140625" customWidth="1"/>
    <col min="14858" max="14858" width="10" customWidth="1"/>
    <col min="15105" max="15105" width="14.28515625" customWidth="1"/>
    <col min="15106" max="15106" width="9.5703125" customWidth="1"/>
    <col min="15107" max="15107" width="8.140625" customWidth="1"/>
    <col min="15108" max="15108" width="7.140625" customWidth="1"/>
    <col min="15114" max="15114" width="10" customWidth="1"/>
    <col min="15361" max="15361" width="14.28515625" customWidth="1"/>
    <col min="15362" max="15362" width="9.5703125" customWidth="1"/>
    <col min="15363" max="15363" width="8.140625" customWidth="1"/>
    <col min="15364" max="15364" width="7.140625" customWidth="1"/>
    <col min="15370" max="15370" width="10" customWidth="1"/>
    <col min="15617" max="15617" width="14.28515625" customWidth="1"/>
    <col min="15618" max="15618" width="9.5703125" customWidth="1"/>
    <col min="15619" max="15619" width="8.140625" customWidth="1"/>
    <col min="15620" max="15620" width="7.140625" customWidth="1"/>
    <col min="15626" max="15626" width="10" customWidth="1"/>
    <col min="15873" max="15873" width="14.28515625" customWidth="1"/>
    <col min="15874" max="15874" width="9.5703125" customWidth="1"/>
    <col min="15875" max="15875" width="8.140625" customWidth="1"/>
    <col min="15876" max="15876" width="7.140625" customWidth="1"/>
    <col min="15882" max="15882" width="10" customWidth="1"/>
    <col min="16129" max="16129" width="14.28515625" customWidth="1"/>
    <col min="16130" max="16130" width="9.5703125" customWidth="1"/>
    <col min="16131" max="16131" width="8.140625" customWidth="1"/>
    <col min="16132" max="16132" width="7.140625" customWidth="1"/>
    <col min="16138" max="16138" width="10" customWidth="1"/>
  </cols>
  <sheetData>
    <row r="1" spans="1:11" ht="18.75" x14ac:dyDescent="0.25">
      <c r="A1" s="1099"/>
      <c r="B1" s="1102" t="s">
        <v>536</v>
      </c>
      <c r="C1" s="1103"/>
      <c r="D1" s="1103"/>
      <c r="E1" s="1103"/>
      <c r="F1" s="1103"/>
      <c r="G1" s="1103"/>
      <c r="H1" s="1103"/>
      <c r="I1" s="1103"/>
      <c r="J1" s="1104"/>
    </row>
    <row r="2" spans="1:11" x14ac:dyDescent="0.25">
      <c r="A2" s="1100"/>
      <c r="B2" s="1105" t="s">
        <v>437</v>
      </c>
      <c r="C2" s="1106"/>
      <c r="D2" s="1106"/>
      <c r="E2" s="1106"/>
      <c r="F2" s="1106"/>
      <c r="G2" s="1106"/>
      <c r="H2" s="1106"/>
      <c r="I2" s="1106"/>
      <c r="J2" s="1107"/>
    </row>
    <row r="3" spans="1:11" ht="15.75" thickBot="1" x14ac:dyDescent="0.3">
      <c r="A3" s="1101"/>
      <c r="B3" s="1108" t="s">
        <v>537</v>
      </c>
      <c r="C3" s="1109"/>
      <c r="D3" s="1109"/>
      <c r="E3" s="1109"/>
      <c r="F3" s="1109"/>
      <c r="G3" s="1109"/>
      <c r="H3" s="1109"/>
      <c r="I3" s="1109"/>
      <c r="J3" s="1110"/>
      <c r="K3" s="226"/>
    </row>
    <row r="5" spans="1:11" x14ac:dyDescent="0.25">
      <c r="A5" s="227" t="s">
        <v>538</v>
      </c>
      <c r="B5" s="1075"/>
      <c r="C5" s="1075"/>
      <c r="D5" s="228"/>
      <c r="E5" s="228"/>
      <c r="F5" s="229"/>
      <c r="G5" s="228"/>
      <c r="H5" s="228"/>
      <c r="I5" s="230" t="s">
        <v>539</v>
      </c>
      <c r="J5" s="231"/>
    </row>
    <row r="6" spans="1:11" x14ac:dyDescent="0.25">
      <c r="A6" s="232"/>
      <c r="B6" s="228"/>
      <c r="C6" s="228"/>
      <c r="D6" s="228"/>
      <c r="E6" s="228"/>
      <c r="F6" s="229"/>
      <c r="G6" s="228"/>
      <c r="H6" s="228"/>
      <c r="I6" s="228"/>
      <c r="J6" s="228"/>
    </row>
    <row r="7" spans="1:11" x14ac:dyDescent="0.25">
      <c r="A7" s="233" t="s">
        <v>540</v>
      </c>
      <c r="B7" s="1085"/>
      <c r="C7" s="1085"/>
      <c r="D7" s="1085"/>
      <c r="E7" s="1085"/>
      <c r="F7" s="1085"/>
      <c r="G7" s="1085"/>
      <c r="H7" s="1085"/>
      <c r="I7" s="1085"/>
      <c r="J7" s="1085"/>
    </row>
    <row r="8" spans="1:11" x14ac:dyDescent="0.25">
      <c r="A8" s="1084" t="s">
        <v>541</v>
      </c>
      <c r="B8" s="1084"/>
      <c r="C8" s="1085"/>
      <c r="D8" s="1085"/>
      <c r="E8" s="1085"/>
      <c r="F8" s="1085"/>
      <c r="G8" s="1085"/>
      <c r="H8" s="1085"/>
      <c r="I8" s="1085"/>
      <c r="J8" s="1085"/>
    </row>
    <row r="9" spans="1:11" x14ac:dyDescent="0.25">
      <c r="A9" s="1084" t="s">
        <v>542</v>
      </c>
      <c r="B9" s="1084"/>
      <c r="C9" s="1084"/>
      <c r="D9" s="1084"/>
      <c r="E9" s="1085"/>
      <c r="F9" s="1085"/>
      <c r="G9" s="1085"/>
      <c r="H9" s="1085"/>
      <c r="I9" s="1085"/>
      <c r="J9" s="1085"/>
    </row>
    <row r="10" spans="1:11" x14ac:dyDescent="0.25">
      <c r="A10" s="233" t="s">
        <v>543</v>
      </c>
      <c r="B10" s="1085"/>
      <c r="C10" s="1085"/>
      <c r="D10" s="1085"/>
      <c r="E10" s="1085"/>
      <c r="F10" s="1085"/>
      <c r="G10" s="1085"/>
      <c r="H10" s="1085"/>
      <c r="I10" s="1085"/>
      <c r="J10" s="1085"/>
    </row>
    <row r="11" spans="1:11" x14ac:dyDescent="0.25">
      <c r="A11" s="1086" t="s">
        <v>544</v>
      </c>
      <c r="B11" s="1087"/>
      <c r="C11" s="1087"/>
      <c r="D11" s="1088"/>
      <c r="E11" s="1092">
        <v>1</v>
      </c>
      <c r="F11" s="1093"/>
      <c r="G11" s="1093"/>
      <c r="H11" s="1093"/>
      <c r="I11" s="1093"/>
      <c r="J11" s="1093"/>
    </row>
    <row r="12" spans="1:11" ht="15.75" thickBot="1" x14ac:dyDescent="0.3">
      <c r="A12" s="1089"/>
      <c r="B12" s="1090"/>
      <c r="C12" s="1090"/>
      <c r="D12" s="1091"/>
      <c r="E12" s="1094"/>
      <c r="F12" s="1095"/>
      <c r="G12" s="1095"/>
      <c r="H12" s="1095"/>
      <c r="I12" s="1095"/>
      <c r="J12" s="1095"/>
    </row>
    <row r="13" spans="1:11" x14ac:dyDescent="0.25">
      <c r="A13" s="1096" t="s">
        <v>545</v>
      </c>
      <c r="B13" s="1097"/>
      <c r="C13" s="1097"/>
      <c r="D13" s="1097"/>
      <c r="E13" s="1097"/>
      <c r="F13" s="1097"/>
      <c r="G13" s="1097"/>
      <c r="H13" s="1097"/>
      <c r="I13" s="1098"/>
      <c r="J13" s="234" t="s">
        <v>546</v>
      </c>
    </row>
    <row r="14" spans="1:11" x14ac:dyDescent="0.25">
      <c r="A14" s="227" t="s">
        <v>361</v>
      </c>
      <c r="B14" s="1075"/>
      <c r="C14" s="1075"/>
      <c r="D14" s="1075"/>
      <c r="E14" s="1075"/>
      <c r="F14" s="1075"/>
      <c r="G14" s="1075"/>
      <c r="H14" s="1075"/>
      <c r="I14" s="1075"/>
      <c r="J14" s="235"/>
    </row>
    <row r="15" spans="1:11" x14ac:dyDescent="0.25">
      <c r="A15" s="227" t="s">
        <v>361</v>
      </c>
      <c r="B15" s="1075"/>
      <c r="C15" s="1075"/>
      <c r="D15" s="1075"/>
      <c r="E15" s="1075"/>
      <c r="F15" s="1075"/>
      <c r="G15" s="1075"/>
      <c r="H15" s="1075"/>
      <c r="I15" s="1075"/>
      <c r="J15" s="235"/>
    </row>
    <row r="16" spans="1:11" x14ac:dyDescent="0.25">
      <c r="A16" s="227" t="s">
        <v>361</v>
      </c>
      <c r="B16" s="1075"/>
      <c r="C16" s="1075"/>
      <c r="D16" s="1075"/>
      <c r="E16" s="1075"/>
      <c r="F16" s="1075"/>
      <c r="G16" s="1075"/>
      <c r="H16" s="1075"/>
      <c r="I16" s="1075"/>
      <c r="J16" s="235"/>
    </row>
    <row r="17" spans="1:10" x14ac:dyDescent="0.25">
      <c r="A17" s="227" t="s">
        <v>361</v>
      </c>
      <c r="B17" s="1075"/>
      <c r="C17" s="1075"/>
      <c r="D17" s="1075"/>
      <c r="E17" s="1075"/>
      <c r="F17" s="1075"/>
      <c r="G17" s="1075"/>
      <c r="H17" s="1075"/>
      <c r="I17" s="1075"/>
      <c r="J17" s="235"/>
    </row>
    <row r="18" spans="1:10" x14ac:dyDescent="0.25">
      <c r="A18" s="227" t="s">
        <v>361</v>
      </c>
      <c r="B18" s="1075"/>
      <c r="C18" s="1075"/>
      <c r="D18" s="1075"/>
      <c r="E18" s="1075"/>
      <c r="F18" s="1075"/>
      <c r="G18" s="1075"/>
      <c r="H18" s="1075"/>
      <c r="I18" s="1075"/>
      <c r="J18" s="235"/>
    </row>
    <row r="19" spans="1:10" x14ac:dyDescent="0.25">
      <c r="A19" s="227" t="s">
        <v>361</v>
      </c>
      <c r="B19" s="1075"/>
      <c r="C19" s="1075"/>
      <c r="D19" s="1075"/>
      <c r="E19" s="1075"/>
      <c r="F19" s="1075"/>
      <c r="G19" s="1075"/>
      <c r="H19" s="1075"/>
      <c r="I19" s="1075"/>
      <c r="J19" s="235"/>
    </row>
    <row r="20" spans="1:10" x14ac:dyDescent="0.25">
      <c r="A20" s="227" t="s">
        <v>361</v>
      </c>
      <c r="B20" s="1075"/>
      <c r="C20" s="1075"/>
      <c r="D20" s="1075"/>
      <c r="E20" s="1075"/>
      <c r="F20" s="1075"/>
      <c r="G20" s="1075"/>
      <c r="H20" s="1075"/>
      <c r="I20" s="1075"/>
      <c r="J20" s="235"/>
    </row>
    <row r="21" spans="1:10" x14ac:dyDescent="0.25">
      <c r="A21" s="227" t="s">
        <v>361</v>
      </c>
      <c r="B21" s="1075"/>
      <c r="C21" s="1075"/>
      <c r="D21" s="1075"/>
      <c r="E21" s="1075"/>
      <c r="F21" s="1075"/>
      <c r="G21" s="1075"/>
      <c r="H21" s="1075"/>
      <c r="I21" s="1075"/>
      <c r="J21" s="235"/>
    </row>
    <row r="22" spans="1:10" x14ac:dyDescent="0.25">
      <c r="A22" s="227" t="s">
        <v>361</v>
      </c>
      <c r="B22" s="1075"/>
      <c r="C22" s="1075"/>
      <c r="D22" s="1075"/>
      <c r="E22" s="1075"/>
      <c r="F22" s="1075"/>
      <c r="G22" s="1075"/>
      <c r="H22" s="1075"/>
      <c r="I22" s="1075"/>
      <c r="J22" s="235"/>
    </row>
    <row r="23" spans="1:10" x14ac:dyDescent="0.25">
      <c r="A23" s="227" t="s">
        <v>361</v>
      </c>
      <c r="B23" s="1075"/>
      <c r="C23" s="1075"/>
      <c r="D23" s="1075"/>
      <c r="E23" s="1075"/>
      <c r="F23" s="1075"/>
      <c r="G23" s="1075"/>
      <c r="H23" s="1075"/>
      <c r="I23" s="1075"/>
      <c r="J23" s="235"/>
    </row>
    <row r="24" spans="1:10" x14ac:dyDescent="0.25">
      <c r="A24" s="227" t="s">
        <v>361</v>
      </c>
      <c r="B24" s="1075"/>
      <c r="C24" s="1075"/>
      <c r="D24" s="1075"/>
      <c r="E24" s="1075"/>
      <c r="F24" s="1075"/>
      <c r="G24" s="1075"/>
      <c r="H24" s="1075"/>
      <c r="I24" s="1075"/>
      <c r="J24" s="235"/>
    </row>
    <row r="25" spans="1:10" x14ac:dyDescent="0.25">
      <c r="A25" s="227" t="s">
        <v>361</v>
      </c>
      <c r="B25" s="1075"/>
      <c r="C25" s="1075"/>
      <c r="D25" s="1075"/>
      <c r="E25" s="1075"/>
      <c r="F25" s="1075"/>
      <c r="G25" s="1075"/>
      <c r="H25" s="1075"/>
      <c r="I25" s="1075"/>
      <c r="J25" s="235"/>
    </row>
    <row r="26" spans="1:10" x14ac:dyDescent="0.25">
      <c r="A26" s="227" t="s">
        <v>361</v>
      </c>
      <c r="B26" s="1075"/>
      <c r="C26" s="1075"/>
      <c r="D26" s="1075"/>
      <c r="E26" s="1075"/>
      <c r="F26" s="1075"/>
      <c r="G26" s="1075"/>
      <c r="H26" s="1075"/>
      <c r="I26" s="1075"/>
      <c r="J26" s="235"/>
    </row>
    <row r="27" spans="1:10" x14ac:dyDescent="0.25">
      <c r="A27" s="227" t="s">
        <v>361</v>
      </c>
      <c r="B27" s="1075"/>
      <c r="C27" s="1075"/>
      <c r="D27" s="1075"/>
      <c r="E27" s="1075"/>
      <c r="F27" s="1075"/>
      <c r="G27" s="1075"/>
      <c r="H27" s="1075"/>
      <c r="I27" s="1075"/>
      <c r="J27" s="235"/>
    </row>
    <row r="28" spans="1:10" x14ac:dyDescent="0.25">
      <c r="A28" s="227" t="s">
        <v>361</v>
      </c>
      <c r="B28" s="1075"/>
      <c r="C28" s="1075"/>
      <c r="D28" s="1075"/>
      <c r="E28" s="1075"/>
      <c r="F28" s="1075"/>
      <c r="G28" s="1075"/>
      <c r="H28" s="1075"/>
      <c r="I28" s="1075"/>
      <c r="J28" s="235"/>
    </row>
    <row r="29" spans="1:10" x14ac:dyDescent="0.25">
      <c r="A29" s="227" t="s">
        <v>361</v>
      </c>
      <c r="B29" s="1075"/>
      <c r="C29" s="1075"/>
      <c r="D29" s="1075"/>
      <c r="E29" s="1075"/>
      <c r="F29" s="1075"/>
      <c r="G29" s="1075"/>
      <c r="H29" s="1075"/>
      <c r="I29" s="1075"/>
      <c r="J29" s="235"/>
    </row>
    <row r="30" spans="1:10" x14ac:dyDescent="0.25">
      <c r="A30" s="227" t="s">
        <v>361</v>
      </c>
      <c r="B30" s="1075"/>
      <c r="C30" s="1075"/>
      <c r="D30" s="1075"/>
      <c r="E30" s="1075"/>
      <c r="F30" s="1075"/>
      <c r="G30" s="1075"/>
      <c r="H30" s="1075"/>
      <c r="I30" s="1075"/>
      <c r="J30" s="235"/>
    </row>
    <row r="31" spans="1:10" x14ac:dyDescent="0.25">
      <c r="A31" s="227" t="s">
        <v>361</v>
      </c>
      <c r="B31" s="1075"/>
      <c r="C31" s="1075"/>
      <c r="D31" s="1075"/>
      <c r="E31" s="1075"/>
      <c r="F31" s="1075"/>
      <c r="G31" s="1075"/>
      <c r="H31" s="1075"/>
      <c r="I31" s="1075"/>
      <c r="J31" s="235"/>
    </row>
    <row r="32" spans="1:10" x14ac:dyDescent="0.25">
      <c r="A32" s="227" t="s">
        <v>361</v>
      </c>
      <c r="B32" s="1075"/>
      <c r="C32" s="1075"/>
      <c r="D32" s="1075"/>
      <c r="E32" s="1075"/>
      <c r="F32" s="1075"/>
      <c r="G32" s="1075"/>
      <c r="H32" s="1075"/>
      <c r="I32" s="1075"/>
      <c r="J32" s="235"/>
    </row>
    <row r="33" spans="1:10" x14ac:dyDescent="0.25">
      <c r="A33" s="227" t="s">
        <v>361</v>
      </c>
      <c r="B33" s="1075"/>
      <c r="C33" s="1075"/>
      <c r="D33" s="1075"/>
      <c r="E33" s="1075"/>
      <c r="F33" s="1075"/>
      <c r="G33" s="1075"/>
      <c r="H33" s="1075"/>
      <c r="I33" s="1075"/>
      <c r="J33" s="235"/>
    </row>
    <row r="34" spans="1:10" x14ac:dyDescent="0.25">
      <c r="A34" s="1076" t="s">
        <v>547</v>
      </c>
      <c r="B34" s="1077"/>
      <c r="C34" s="1077"/>
      <c r="D34" s="1077"/>
      <c r="E34" s="1077"/>
      <c r="F34" s="1077"/>
      <c r="G34" s="1077"/>
      <c r="H34" s="1077"/>
      <c r="I34" s="1077"/>
      <c r="J34" s="236">
        <f>SUM(J14:J33)/E11</f>
        <v>0</v>
      </c>
    </row>
    <row r="35" spans="1:10" ht="15.75" thickBot="1" x14ac:dyDescent="0.3">
      <c r="A35" s="1078" t="s">
        <v>548</v>
      </c>
      <c r="B35" s="1079"/>
      <c r="C35" s="1079"/>
      <c r="D35" s="1079"/>
      <c r="E35" s="1079"/>
      <c r="F35" s="1079"/>
      <c r="G35" s="1079"/>
      <c r="H35" s="1079"/>
      <c r="I35" s="1079"/>
      <c r="J35" s="237" t="str">
        <f>IF(J34&gt;=93,"A",IF(J34&gt;=90,"B",IF(J34&gt;=88,"C",IF(J34&gt;=86,"D",IF(J34&gt;=84,"E",IF(J34&gt;=82,"F","G"))))))</f>
        <v>G</v>
      </c>
    </row>
    <row r="37" spans="1:10" x14ac:dyDescent="0.25">
      <c r="A37" s="238" t="s">
        <v>549</v>
      </c>
      <c r="B37" s="1080" t="s">
        <v>550</v>
      </c>
      <c r="C37" s="1080"/>
      <c r="D37" s="1080"/>
      <c r="F37" s="1081" t="s">
        <v>551</v>
      </c>
      <c r="G37" s="1082"/>
      <c r="H37" s="1082"/>
      <c r="I37" s="1083"/>
    </row>
    <row r="38" spans="1:10" x14ac:dyDescent="0.25">
      <c r="A38" s="239" t="s">
        <v>54</v>
      </c>
      <c r="B38" s="1055" t="s">
        <v>552</v>
      </c>
      <c r="C38" s="1056"/>
      <c r="D38" s="1056"/>
      <c r="F38" s="240" t="s">
        <v>553</v>
      </c>
      <c r="G38" s="241"/>
      <c r="H38" s="240" t="s">
        <v>554</v>
      </c>
      <c r="I38" s="241"/>
    </row>
    <row r="39" spans="1:10" x14ac:dyDescent="0.25">
      <c r="A39" s="239" t="s">
        <v>55</v>
      </c>
      <c r="B39" s="1055" t="s">
        <v>555</v>
      </c>
      <c r="C39" s="1056"/>
      <c r="D39" s="1056"/>
      <c r="F39" s="240" t="s">
        <v>556</v>
      </c>
      <c r="G39" s="241"/>
      <c r="H39" s="240" t="s">
        <v>557</v>
      </c>
      <c r="I39" s="241"/>
    </row>
    <row r="40" spans="1:10" x14ac:dyDescent="0.25">
      <c r="A40" s="239" t="s">
        <v>56</v>
      </c>
      <c r="B40" s="1055" t="s">
        <v>558</v>
      </c>
      <c r="C40" s="1056"/>
      <c r="D40" s="1056"/>
      <c r="F40" s="240" t="s">
        <v>559</v>
      </c>
      <c r="G40" s="241"/>
      <c r="H40" s="240" t="s">
        <v>560</v>
      </c>
      <c r="I40" s="241"/>
    </row>
    <row r="41" spans="1:10" x14ac:dyDescent="0.25">
      <c r="A41" s="239" t="s">
        <v>57</v>
      </c>
      <c r="B41" s="1055" t="s">
        <v>561</v>
      </c>
      <c r="C41" s="1056"/>
      <c r="D41" s="1056"/>
      <c r="F41" s="240" t="s">
        <v>562</v>
      </c>
      <c r="G41" s="241"/>
      <c r="H41" s="240" t="s">
        <v>563</v>
      </c>
      <c r="I41" s="241"/>
    </row>
    <row r="42" spans="1:10" x14ac:dyDescent="0.25">
      <c r="A42" s="239" t="s">
        <v>58</v>
      </c>
      <c r="B42" s="1055" t="s">
        <v>564</v>
      </c>
      <c r="C42" s="1056"/>
      <c r="D42" s="1056"/>
      <c r="F42" s="240" t="s">
        <v>565</v>
      </c>
      <c r="G42" s="241"/>
      <c r="H42" s="240" t="s">
        <v>566</v>
      </c>
      <c r="I42" s="241"/>
    </row>
    <row r="43" spans="1:10" x14ac:dyDescent="0.25">
      <c r="A43" s="239" t="s">
        <v>59</v>
      </c>
      <c r="B43" s="1055" t="s">
        <v>567</v>
      </c>
      <c r="C43" s="1056"/>
      <c r="D43" s="1056"/>
      <c r="F43" s="240" t="s">
        <v>568</v>
      </c>
      <c r="G43" s="241"/>
      <c r="H43" s="240" t="s">
        <v>569</v>
      </c>
      <c r="I43" s="241"/>
    </row>
    <row r="44" spans="1:10" x14ac:dyDescent="0.25">
      <c r="A44" s="239" t="s">
        <v>60</v>
      </c>
      <c r="B44" s="1055" t="s">
        <v>570</v>
      </c>
      <c r="C44" s="1056"/>
      <c r="D44" s="1056"/>
      <c r="F44" s="1057" t="s">
        <v>571</v>
      </c>
      <c r="G44" s="1058"/>
      <c r="H44" s="1059"/>
      <c r="I44" s="241"/>
    </row>
    <row r="45" spans="1:10" x14ac:dyDescent="0.25">
      <c r="A45" s="242"/>
      <c r="B45" s="243"/>
      <c r="C45" s="244"/>
      <c r="D45" s="244"/>
      <c r="F45" s="245"/>
      <c r="G45" s="245"/>
      <c r="H45" s="245"/>
      <c r="I45" s="246"/>
    </row>
    <row r="46" spans="1:10" x14ac:dyDescent="0.25">
      <c r="A46" s="239" t="s">
        <v>572</v>
      </c>
      <c r="B46" s="247"/>
      <c r="C46" s="248"/>
      <c r="D46" s="249"/>
      <c r="F46" s="250"/>
      <c r="G46" s="246"/>
      <c r="H46" s="250"/>
      <c r="I46" s="246"/>
    </row>
    <row r="47" spans="1:10" ht="12.75" customHeight="1" thickBot="1" x14ac:dyDescent="0.3"/>
    <row r="48" spans="1:10" x14ac:dyDescent="0.25">
      <c r="A48" s="1060" t="s">
        <v>573</v>
      </c>
      <c r="B48" s="1061"/>
      <c r="C48" s="1061"/>
      <c r="D48" s="1062"/>
      <c r="E48" s="1069" t="s">
        <v>574</v>
      </c>
      <c r="F48" s="1069"/>
      <c r="G48" s="1069"/>
      <c r="H48" s="1069" t="s">
        <v>575</v>
      </c>
      <c r="I48" s="1069"/>
      <c r="J48" s="1072"/>
    </row>
    <row r="49" spans="1:10" x14ac:dyDescent="0.25">
      <c r="A49" s="1063"/>
      <c r="B49" s="1064"/>
      <c r="C49" s="1064"/>
      <c r="D49" s="1065"/>
      <c r="E49" s="1070"/>
      <c r="F49" s="1070"/>
      <c r="G49" s="1070"/>
      <c r="H49" s="1070"/>
      <c r="I49" s="1070"/>
      <c r="J49" s="1073"/>
    </row>
    <row r="50" spans="1:10" x14ac:dyDescent="0.25">
      <c r="A50" s="1063"/>
      <c r="B50" s="1064"/>
      <c r="C50" s="1064"/>
      <c r="D50" s="1065"/>
      <c r="E50" s="1070"/>
      <c r="F50" s="1070"/>
      <c r="G50" s="1070"/>
      <c r="H50" s="1070"/>
      <c r="I50" s="1070"/>
      <c r="J50" s="1073"/>
    </row>
    <row r="51" spans="1:10" x14ac:dyDescent="0.25">
      <c r="A51" s="1063"/>
      <c r="B51" s="1064"/>
      <c r="C51" s="1064"/>
      <c r="D51" s="1065"/>
      <c r="E51" s="1070"/>
      <c r="F51" s="1070"/>
      <c r="G51" s="1070"/>
      <c r="H51" s="1070"/>
      <c r="I51" s="1070"/>
      <c r="J51" s="1073"/>
    </row>
    <row r="52" spans="1:10" ht="15.75" thickBot="1" x14ac:dyDescent="0.3">
      <c r="A52" s="1066"/>
      <c r="B52" s="1067"/>
      <c r="C52" s="1067"/>
      <c r="D52" s="1068"/>
      <c r="E52" s="1071"/>
      <c r="F52" s="1071"/>
      <c r="G52" s="1071"/>
      <c r="H52" s="1071"/>
      <c r="I52" s="1071"/>
      <c r="J52" s="1074"/>
    </row>
    <row r="75" spans="1:11" x14ac:dyDescent="0.25">
      <c r="A75" s="251"/>
    </row>
    <row r="76" spans="1:11" x14ac:dyDescent="0.25">
      <c r="A76" s="251"/>
      <c r="B76" s="251"/>
      <c r="C76" s="251"/>
      <c r="D76" s="251"/>
      <c r="E76" s="251"/>
      <c r="F76" s="251"/>
      <c r="G76" s="251"/>
      <c r="H76" s="251"/>
      <c r="I76" s="251"/>
      <c r="J76" s="251"/>
      <c r="K76" s="251"/>
    </row>
    <row r="77" spans="1:11" x14ac:dyDescent="0.25">
      <c r="A77" s="246"/>
      <c r="B77" s="252"/>
      <c r="C77" s="252"/>
      <c r="D77" s="252"/>
      <c r="E77" s="252"/>
      <c r="F77" s="252"/>
      <c r="G77" s="253"/>
      <c r="H77" s="253"/>
      <c r="I77" s="253"/>
      <c r="J77" s="253"/>
      <c r="K77" s="253"/>
    </row>
    <row r="78" spans="1:11" x14ac:dyDescent="0.25">
      <c r="A78" s="254"/>
    </row>
    <row r="80" spans="1:11" x14ac:dyDescent="0.25">
      <c r="A80" s="254"/>
    </row>
    <row r="81" spans="1:1" x14ac:dyDescent="0.25">
      <c r="A81" s="251"/>
    </row>
    <row r="82" spans="1:1" x14ac:dyDescent="0.25">
      <c r="A82" s="251"/>
    </row>
  </sheetData>
  <mergeCells count="49">
    <mergeCell ref="B7:J7"/>
    <mergeCell ref="A1:A3"/>
    <mergeCell ref="B1:J1"/>
    <mergeCell ref="B2:J2"/>
    <mergeCell ref="B3:J3"/>
    <mergeCell ref="B5:C5"/>
    <mergeCell ref="B18:I18"/>
    <mergeCell ref="A8:B8"/>
    <mergeCell ref="C8:J8"/>
    <mergeCell ref="A9:D9"/>
    <mergeCell ref="E9:J9"/>
    <mergeCell ref="B10:J10"/>
    <mergeCell ref="A11:D12"/>
    <mergeCell ref="E11:J12"/>
    <mergeCell ref="A13:I13"/>
    <mergeCell ref="B14:I14"/>
    <mergeCell ref="B15:I15"/>
    <mergeCell ref="B16:I16"/>
    <mergeCell ref="B17:I17"/>
    <mergeCell ref="B30:I30"/>
    <mergeCell ref="B19:I19"/>
    <mergeCell ref="B20:I20"/>
    <mergeCell ref="B21:I21"/>
    <mergeCell ref="B22:I22"/>
    <mergeCell ref="B23:I23"/>
    <mergeCell ref="B24:I24"/>
    <mergeCell ref="B25:I25"/>
    <mergeCell ref="B26:I26"/>
    <mergeCell ref="B27:I27"/>
    <mergeCell ref="B28:I28"/>
    <mergeCell ref="B29:I29"/>
    <mergeCell ref="B43:D43"/>
    <mergeCell ref="B31:I31"/>
    <mergeCell ref="B32:I32"/>
    <mergeCell ref="B33:I33"/>
    <mergeCell ref="A34:I34"/>
    <mergeCell ref="A35:I35"/>
    <mergeCell ref="B37:D37"/>
    <mergeCell ref="F37:I37"/>
    <mergeCell ref="B38:D38"/>
    <mergeCell ref="B39:D39"/>
    <mergeCell ref="B40:D40"/>
    <mergeCell ref="B41:D41"/>
    <mergeCell ref="B42:D42"/>
    <mergeCell ref="B44:D44"/>
    <mergeCell ref="F44:H44"/>
    <mergeCell ref="A48:D52"/>
    <mergeCell ref="E48:G52"/>
    <mergeCell ref="H48:J52"/>
  </mergeCells>
  <pageMargins left="0.51181102362204722" right="0.1" top="0.32" bottom="0.78740157480314965"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499984740745262"/>
    <pageSetUpPr fitToPage="1"/>
  </sheetPr>
  <dimension ref="A1:AG143"/>
  <sheetViews>
    <sheetView topLeftCell="C1" zoomScaleNormal="100" workbookViewId="0">
      <selection activeCell="E24" sqref="E23:E24"/>
    </sheetView>
  </sheetViews>
  <sheetFormatPr defaultRowHeight="15" x14ac:dyDescent="0.25"/>
  <cols>
    <col min="1" max="1" width="21.5703125" style="1" customWidth="1"/>
    <col min="2" max="2" width="11.28515625" style="1" customWidth="1"/>
    <col min="3" max="3" width="23.85546875" style="1" customWidth="1"/>
    <col min="4" max="4" width="20.140625" style="1" customWidth="1"/>
    <col min="5" max="5" width="22" style="1" bestFit="1" customWidth="1"/>
    <col min="6" max="6" width="10.85546875" style="1" customWidth="1"/>
    <col min="7" max="7" width="9.140625" style="1"/>
    <col min="8" max="8" width="54.7109375" style="1" customWidth="1"/>
    <col min="9" max="9" width="13.85546875" style="1" customWidth="1"/>
    <col min="10" max="10" width="16" style="1" customWidth="1"/>
    <col min="11" max="12" width="15.28515625" style="1" customWidth="1"/>
    <col min="13" max="13" width="16.28515625" style="1" customWidth="1"/>
    <col min="14" max="14" width="15.28515625" style="1" customWidth="1"/>
    <col min="15" max="15" width="16.7109375" style="1" customWidth="1"/>
    <col min="16" max="18" width="15.28515625" style="1" customWidth="1"/>
    <col min="19" max="19" width="17.28515625" style="1" customWidth="1"/>
    <col min="20" max="20" width="17.42578125" style="1" customWidth="1"/>
    <col min="21" max="21" width="21.7109375" style="1" customWidth="1"/>
    <col min="22" max="22" width="15.7109375" style="438" customWidth="1"/>
    <col min="23" max="23" width="31.28515625" style="437" customWidth="1"/>
    <col min="24" max="24" width="16.7109375" style="437" customWidth="1"/>
    <col min="25" max="25" width="12.140625" style="438" customWidth="1"/>
    <col min="26" max="32" width="12.140625" style="437" customWidth="1"/>
    <col min="33" max="33" width="9.140625" style="437"/>
    <col min="34" max="16384" width="9.140625" style="1"/>
  </cols>
  <sheetData>
    <row r="1" spans="1:32" ht="35.25" customHeight="1" thickBot="1" x14ac:dyDescent="0.3">
      <c r="A1" s="302" t="s">
        <v>618</v>
      </c>
      <c r="B1" s="303" t="s">
        <v>0</v>
      </c>
      <c r="C1" s="303" t="s">
        <v>1</v>
      </c>
      <c r="D1" s="303" t="s">
        <v>139</v>
      </c>
      <c r="E1" s="303" t="s">
        <v>140</v>
      </c>
      <c r="F1" s="304" t="s">
        <v>95</v>
      </c>
      <c r="H1" s="711" t="s">
        <v>667</v>
      </c>
      <c r="I1" s="712"/>
      <c r="J1" s="712"/>
      <c r="K1" s="712"/>
      <c r="L1" s="712"/>
      <c r="M1" s="712"/>
      <c r="N1" s="712"/>
      <c r="O1" s="712"/>
      <c r="P1" s="712"/>
      <c r="Q1" s="712"/>
      <c r="R1" s="712"/>
      <c r="S1" s="712"/>
      <c r="T1" s="713"/>
      <c r="U1" s="14"/>
      <c r="V1" s="436"/>
    </row>
    <row r="2" spans="1:32" ht="15.75" thickBot="1" x14ac:dyDescent="0.3">
      <c r="A2" s="699" t="s">
        <v>2</v>
      </c>
      <c r="B2" s="45" t="s">
        <v>3</v>
      </c>
      <c r="C2" s="271" t="s">
        <v>152</v>
      </c>
      <c r="D2" s="1136">
        <v>1900</v>
      </c>
      <c r="E2" s="101">
        <f>+J14</f>
        <v>1883</v>
      </c>
      <c r="F2" s="59">
        <f t="shared" ref="F2:F9" si="0">600/D2</f>
        <v>0.31578947368421051</v>
      </c>
      <c r="H2" s="9"/>
      <c r="I2" s="9"/>
      <c r="J2" s="9"/>
      <c r="K2" s="9"/>
      <c r="L2" s="9"/>
      <c r="M2" s="9"/>
      <c r="N2" s="9"/>
      <c r="O2" s="9"/>
      <c r="P2" s="9"/>
      <c r="Q2" s="9"/>
      <c r="R2" s="9"/>
      <c r="S2" s="9"/>
      <c r="T2" s="9"/>
      <c r="U2" s="14"/>
      <c r="V2" s="436"/>
    </row>
    <row r="3" spans="1:32" ht="15" customHeight="1" x14ac:dyDescent="0.25">
      <c r="A3" s="703"/>
      <c r="B3" s="46" t="s">
        <v>4</v>
      </c>
      <c r="C3" s="272" t="s">
        <v>153</v>
      </c>
      <c r="D3" s="1137">
        <v>2400</v>
      </c>
      <c r="E3" s="102">
        <f>+K14</f>
        <v>2301</v>
      </c>
      <c r="F3" s="59">
        <f t="shared" si="0"/>
        <v>0.25</v>
      </c>
      <c r="H3" s="308" t="s">
        <v>13</v>
      </c>
      <c r="I3" s="714" t="s">
        <v>14</v>
      </c>
      <c r="J3" s="714"/>
      <c r="K3" s="714"/>
      <c r="L3" s="714"/>
      <c r="M3" s="714"/>
      <c r="N3" s="714"/>
      <c r="O3" s="714"/>
      <c r="P3" s="714"/>
      <c r="Q3" s="714"/>
      <c r="R3" s="714"/>
      <c r="S3" s="714"/>
      <c r="T3" s="715"/>
      <c r="U3" s="14"/>
      <c r="V3" s="436"/>
    </row>
    <row r="4" spans="1:32" ht="15" customHeight="1" x14ac:dyDescent="0.25">
      <c r="A4" s="703"/>
      <c r="B4" s="46" t="s">
        <v>5</v>
      </c>
      <c r="C4" s="272" t="s">
        <v>159</v>
      </c>
      <c r="D4" s="1137">
        <v>5000</v>
      </c>
      <c r="E4" s="102">
        <f>+L14</f>
        <v>0</v>
      </c>
      <c r="F4" s="59">
        <f t="shared" si="0"/>
        <v>0.12</v>
      </c>
      <c r="H4" s="309" t="s">
        <v>15</v>
      </c>
      <c r="I4" s="716" t="s">
        <v>151</v>
      </c>
      <c r="J4" s="717"/>
      <c r="K4" s="717"/>
      <c r="L4" s="717"/>
      <c r="M4" s="717"/>
      <c r="N4" s="717"/>
      <c r="O4" s="717"/>
      <c r="P4" s="717"/>
      <c r="Q4" s="717"/>
      <c r="R4" s="717"/>
      <c r="S4" s="717"/>
      <c r="T4" s="718"/>
      <c r="U4" s="14"/>
      <c r="V4" s="436"/>
    </row>
    <row r="5" spans="1:32" ht="15" customHeight="1" thickBot="1" x14ac:dyDescent="0.3">
      <c r="A5" s="703"/>
      <c r="B5" s="30" t="s">
        <v>6</v>
      </c>
      <c r="C5" s="272" t="s">
        <v>7</v>
      </c>
      <c r="D5" s="1137">
        <v>900</v>
      </c>
      <c r="E5" s="102">
        <f>+M14</f>
        <v>674</v>
      </c>
      <c r="F5" s="59">
        <f t="shared" si="0"/>
        <v>0.66666666666666663</v>
      </c>
      <c r="H5" s="310" t="s">
        <v>16</v>
      </c>
      <c r="I5" s="719" t="s">
        <v>607</v>
      </c>
      <c r="J5" s="719"/>
      <c r="K5" s="719"/>
      <c r="L5" s="719"/>
      <c r="M5" s="719"/>
      <c r="N5" s="719"/>
      <c r="O5" s="719"/>
      <c r="P5" s="719"/>
      <c r="Q5" s="719"/>
      <c r="R5" s="719"/>
      <c r="S5" s="719"/>
      <c r="T5" s="720"/>
      <c r="U5" s="14"/>
      <c r="V5" s="436"/>
    </row>
    <row r="6" spans="1:32" ht="15" customHeight="1" x14ac:dyDescent="0.25">
      <c r="A6" s="703"/>
      <c r="B6" s="30" t="s">
        <v>99</v>
      </c>
      <c r="C6" s="272" t="s">
        <v>352</v>
      </c>
      <c r="D6" s="1137">
        <v>5000</v>
      </c>
      <c r="E6" s="102">
        <f>+N14</f>
        <v>0</v>
      </c>
      <c r="F6" s="59">
        <f t="shared" si="0"/>
        <v>0.12</v>
      </c>
      <c r="H6" s="721"/>
      <c r="I6" s="722"/>
      <c r="J6" s="311" t="s">
        <v>141</v>
      </c>
      <c r="K6" s="311" t="s">
        <v>141</v>
      </c>
      <c r="L6" s="311" t="s">
        <v>141</v>
      </c>
      <c r="M6" s="311" t="s">
        <v>141</v>
      </c>
      <c r="N6" s="311" t="s">
        <v>141</v>
      </c>
      <c r="O6" s="311" t="s">
        <v>141</v>
      </c>
      <c r="P6" s="311" t="s">
        <v>141</v>
      </c>
      <c r="Q6" s="311" t="s">
        <v>141</v>
      </c>
      <c r="R6" s="311" t="s">
        <v>141</v>
      </c>
      <c r="S6" s="543" t="s">
        <v>141</v>
      </c>
      <c r="T6" s="727" t="s">
        <v>19</v>
      </c>
      <c r="U6" s="14"/>
      <c r="V6" s="436"/>
      <c r="W6" s="439"/>
      <c r="X6" s="440"/>
      <c r="Y6" s="441"/>
      <c r="Z6" s="439"/>
      <c r="AA6" s="439"/>
      <c r="AB6" s="439"/>
      <c r="AC6" s="439"/>
      <c r="AD6" s="439"/>
      <c r="AE6" s="439"/>
      <c r="AF6" s="439"/>
    </row>
    <row r="7" spans="1:32" ht="15" customHeight="1" x14ac:dyDescent="0.25">
      <c r="A7" s="700"/>
      <c r="B7" s="30" t="s">
        <v>350</v>
      </c>
      <c r="C7" s="272" t="s">
        <v>345</v>
      </c>
      <c r="D7" s="1137">
        <v>250</v>
      </c>
      <c r="E7" s="102">
        <f>+O14</f>
        <v>574</v>
      </c>
      <c r="F7" s="59">
        <f t="shared" si="0"/>
        <v>2.4</v>
      </c>
      <c r="H7" s="723"/>
      <c r="I7" s="724"/>
      <c r="J7" s="701">
        <f>+M21</f>
        <v>0</v>
      </c>
      <c r="K7" s="701">
        <f>+M26</f>
        <v>0</v>
      </c>
      <c r="L7" s="701">
        <f>+M31</f>
        <v>0</v>
      </c>
      <c r="M7" s="701">
        <f>+M36</f>
        <v>0</v>
      </c>
      <c r="N7" s="701">
        <f>+M41</f>
        <v>0</v>
      </c>
      <c r="O7" s="701">
        <f>+M47</f>
        <v>0</v>
      </c>
      <c r="P7" s="701">
        <f>+M51</f>
        <v>0</v>
      </c>
      <c r="Q7" s="701">
        <f>+M56</f>
        <v>0</v>
      </c>
      <c r="R7" s="701">
        <f>+M61</f>
        <v>0</v>
      </c>
      <c r="S7" s="730">
        <f>+M66</f>
        <v>0</v>
      </c>
      <c r="T7" s="728"/>
      <c r="U7" s="14"/>
      <c r="V7" s="436"/>
      <c r="W7" s="439"/>
      <c r="X7" s="440"/>
      <c r="Y7" s="441"/>
      <c r="Z7" s="439"/>
      <c r="AA7" s="439"/>
      <c r="AB7" s="439"/>
      <c r="AC7" s="439"/>
      <c r="AD7" s="439"/>
      <c r="AE7" s="439"/>
      <c r="AF7" s="439"/>
    </row>
    <row r="8" spans="1:32" ht="15" customHeight="1" x14ac:dyDescent="0.25">
      <c r="A8" s="699" t="s">
        <v>8</v>
      </c>
      <c r="B8" s="30" t="s">
        <v>9</v>
      </c>
      <c r="C8" s="273" t="s">
        <v>98</v>
      </c>
      <c r="D8" s="1137">
        <v>6000</v>
      </c>
      <c r="E8" s="102">
        <f>+P14</f>
        <v>0</v>
      </c>
      <c r="F8" s="59">
        <f t="shared" si="0"/>
        <v>0.1</v>
      </c>
      <c r="H8" s="725"/>
      <c r="I8" s="726"/>
      <c r="J8" s="702"/>
      <c r="K8" s="702"/>
      <c r="L8" s="702"/>
      <c r="M8" s="702"/>
      <c r="N8" s="702"/>
      <c r="O8" s="702"/>
      <c r="P8" s="702"/>
      <c r="Q8" s="702"/>
      <c r="R8" s="702"/>
      <c r="S8" s="731"/>
      <c r="T8" s="728"/>
      <c r="U8" s="14"/>
      <c r="V8" s="436"/>
      <c r="W8" s="439"/>
      <c r="X8" s="442"/>
      <c r="Y8" s="441"/>
      <c r="Z8" s="439"/>
      <c r="AA8" s="439"/>
      <c r="AB8" s="439"/>
      <c r="AC8" s="439"/>
      <c r="AD8" s="439"/>
      <c r="AE8" s="439"/>
      <c r="AF8" s="439"/>
    </row>
    <row r="9" spans="1:32" ht="29.25" customHeight="1" x14ac:dyDescent="0.25">
      <c r="A9" s="700"/>
      <c r="B9" s="31" t="s">
        <v>187</v>
      </c>
      <c r="C9" s="272" t="s">
        <v>463</v>
      </c>
      <c r="D9" s="1137">
        <v>9000</v>
      </c>
      <c r="E9" s="102">
        <f>+Q14</f>
        <v>0</v>
      </c>
      <c r="F9" s="59">
        <f t="shared" si="0"/>
        <v>6.6666666666666666E-2</v>
      </c>
      <c r="H9" s="312" t="s">
        <v>17</v>
      </c>
      <c r="I9" s="313" t="s">
        <v>18</v>
      </c>
      <c r="J9" s="314" t="s">
        <v>142</v>
      </c>
      <c r="K9" s="314" t="s">
        <v>143</v>
      </c>
      <c r="L9" s="314" t="s">
        <v>144</v>
      </c>
      <c r="M9" s="314" t="s">
        <v>21</v>
      </c>
      <c r="N9" s="314" t="s">
        <v>97</v>
      </c>
      <c r="O9" s="314" t="s">
        <v>351</v>
      </c>
      <c r="P9" s="314" t="s">
        <v>145</v>
      </c>
      <c r="Q9" s="314" t="s">
        <v>353</v>
      </c>
      <c r="R9" s="314" t="s">
        <v>146</v>
      </c>
      <c r="S9" s="544" t="s">
        <v>147</v>
      </c>
      <c r="T9" s="729"/>
      <c r="U9" s="16"/>
      <c r="V9" s="34"/>
      <c r="W9" s="439"/>
      <c r="X9" s="442"/>
      <c r="Y9" s="441"/>
      <c r="Z9" s="439"/>
      <c r="AA9" s="439"/>
      <c r="AB9" s="439"/>
      <c r="AC9" s="439"/>
      <c r="AD9" s="439"/>
      <c r="AE9" s="439"/>
      <c r="AF9" s="439"/>
    </row>
    <row r="10" spans="1:32" x14ac:dyDescent="0.25">
      <c r="A10" s="697" t="s">
        <v>10</v>
      </c>
      <c r="B10" s="31" t="s">
        <v>11</v>
      </c>
      <c r="C10" s="272" t="s">
        <v>154</v>
      </c>
      <c r="D10" s="1137">
        <v>380</v>
      </c>
      <c r="E10" s="102">
        <f>+R14</f>
        <v>570</v>
      </c>
      <c r="F10" s="59"/>
      <c r="H10" s="460" t="s">
        <v>665</v>
      </c>
      <c r="I10" s="61" t="s">
        <v>20</v>
      </c>
      <c r="J10" s="461">
        <v>113</v>
      </c>
      <c r="K10" s="461">
        <v>0</v>
      </c>
      <c r="L10" s="461">
        <v>0</v>
      </c>
      <c r="M10" s="461">
        <v>674</v>
      </c>
      <c r="N10" s="461">
        <v>0</v>
      </c>
      <c r="O10" s="461">
        <v>107</v>
      </c>
      <c r="P10" s="461">
        <v>0</v>
      </c>
      <c r="Q10" s="461">
        <v>0</v>
      </c>
      <c r="R10" s="461">
        <v>152</v>
      </c>
      <c r="S10" s="461">
        <v>152</v>
      </c>
      <c r="T10" s="546">
        <f t="shared" ref="T10:T12" si="1">+(J10*$J$7)+(K10*$K$7)+(L10*$L$7)+(M10*$M$7)+(N10*$N$7)+(P10*$P$7)+(R10*$R$7)+(S10*$S$7)+(Q10*$Q$7)+(O10*$O$7)</f>
        <v>0</v>
      </c>
      <c r="U10" s="17"/>
      <c r="V10" s="34"/>
      <c r="W10" s="34"/>
      <c r="X10" s="34"/>
      <c r="Y10" s="34"/>
      <c r="Z10" s="34"/>
      <c r="AA10" s="34"/>
      <c r="AB10" s="34"/>
      <c r="AC10" s="34"/>
      <c r="AD10" s="34"/>
      <c r="AE10" s="34"/>
      <c r="AF10" s="439"/>
    </row>
    <row r="11" spans="1:32" ht="15.75" thickBot="1" x14ac:dyDescent="0.3">
      <c r="A11" s="698"/>
      <c r="B11" s="60" t="s">
        <v>11</v>
      </c>
      <c r="C11" s="274" t="s">
        <v>155</v>
      </c>
      <c r="D11" s="1138">
        <v>380</v>
      </c>
      <c r="E11" s="103">
        <f>+S14</f>
        <v>570</v>
      </c>
      <c r="F11" s="262"/>
      <c r="H11" s="460" t="s">
        <v>666</v>
      </c>
      <c r="I11" s="61" t="s">
        <v>20</v>
      </c>
      <c r="J11" s="461">
        <v>1770</v>
      </c>
      <c r="K11" s="461">
        <v>2301</v>
      </c>
      <c r="L11" s="461"/>
      <c r="M11" s="461"/>
      <c r="N11" s="461"/>
      <c r="O11" s="461">
        <v>467</v>
      </c>
      <c r="P11" s="461">
        <v>0</v>
      </c>
      <c r="Q11" s="461">
        <v>0</v>
      </c>
      <c r="R11" s="461">
        <v>418</v>
      </c>
      <c r="S11" s="461">
        <v>418</v>
      </c>
      <c r="T11" s="546">
        <f t="shared" si="1"/>
        <v>0</v>
      </c>
      <c r="U11" s="17"/>
      <c r="V11" s="34"/>
      <c r="W11" s="34"/>
      <c r="X11" s="34"/>
      <c r="Y11" s="34"/>
      <c r="Z11" s="34"/>
      <c r="AA11" s="34"/>
      <c r="AB11" s="34"/>
      <c r="AC11" s="34"/>
      <c r="AD11" s="34"/>
      <c r="AE11" s="34"/>
      <c r="AF11" s="439"/>
    </row>
    <row r="12" spans="1:32" ht="15.75" thickBot="1" x14ac:dyDescent="0.3">
      <c r="A12" s="32"/>
      <c r="C12" s="305" t="s">
        <v>12</v>
      </c>
      <c r="D12" s="306"/>
      <c r="E12" s="307">
        <f>SUM(E2:E11)</f>
        <v>6572</v>
      </c>
      <c r="H12" s="289"/>
      <c r="I12" s="61"/>
      <c r="J12" s="461"/>
      <c r="K12" s="461"/>
      <c r="L12" s="461"/>
      <c r="M12" s="461"/>
      <c r="N12" s="461"/>
      <c r="O12" s="461"/>
      <c r="P12" s="461"/>
      <c r="Q12" s="461"/>
      <c r="R12" s="461"/>
      <c r="S12" s="461"/>
      <c r="T12" s="546">
        <f t="shared" si="1"/>
        <v>0</v>
      </c>
      <c r="U12" s="17"/>
      <c r="V12" s="34"/>
      <c r="W12" s="34"/>
      <c r="X12" s="34"/>
      <c r="Y12" s="34"/>
      <c r="Z12" s="34"/>
      <c r="AA12" s="34"/>
      <c r="AB12" s="34"/>
      <c r="AC12" s="34"/>
      <c r="AD12" s="34"/>
      <c r="AE12" s="34"/>
      <c r="AF12" s="439"/>
    </row>
    <row r="13" spans="1:32" ht="15.75" thickBot="1" x14ac:dyDescent="0.3">
      <c r="H13" s="460"/>
      <c r="I13" s="61"/>
      <c r="J13" s="461"/>
      <c r="K13" s="461"/>
      <c r="L13" s="461"/>
      <c r="M13" s="461"/>
      <c r="N13" s="461"/>
      <c r="O13" s="461"/>
      <c r="P13" s="461"/>
      <c r="Q13" s="461"/>
      <c r="R13" s="461"/>
      <c r="S13" s="461"/>
      <c r="T13" s="546">
        <f>+(J13*$J$7)+(K13*$K$7)+(L13*$L$7)+(M13*$M$7)+(N13*$N$7)+(P13*$P$7)+(R13*$R$7)+(S13*$S$7)+(Q13*$Q$7)+(O13*$O$7)</f>
        <v>0</v>
      </c>
      <c r="U13" s="342"/>
      <c r="V13" s="34"/>
      <c r="W13" s="34"/>
      <c r="X13" s="34"/>
      <c r="Y13" s="34"/>
      <c r="Z13" s="34"/>
      <c r="AA13" s="34"/>
      <c r="AB13" s="34"/>
      <c r="AC13" s="34"/>
      <c r="AD13" s="34"/>
      <c r="AE13" s="34"/>
      <c r="AF13" s="439"/>
    </row>
    <row r="14" spans="1:32" x14ac:dyDescent="0.25">
      <c r="A14" s="704" t="s">
        <v>624</v>
      </c>
      <c r="B14" s="705"/>
      <c r="C14" s="705"/>
      <c r="D14" s="706"/>
      <c r="E14" s="18"/>
      <c r="H14" s="587" t="s">
        <v>466</v>
      </c>
      <c r="I14" s="588"/>
      <c r="J14" s="589">
        <f t="shared" ref="J14:T14" si="2">SUM(J10:J13)</f>
        <v>1883</v>
      </c>
      <c r="K14" s="589">
        <f t="shared" si="2"/>
        <v>2301</v>
      </c>
      <c r="L14" s="589">
        <f t="shared" si="2"/>
        <v>0</v>
      </c>
      <c r="M14" s="589">
        <f t="shared" si="2"/>
        <v>674</v>
      </c>
      <c r="N14" s="589">
        <f t="shared" si="2"/>
        <v>0</v>
      </c>
      <c r="O14" s="589">
        <f t="shared" si="2"/>
        <v>574</v>
      </c>
      <c r="P14" s="589">
        <f t="shared" si="2"/>
        <v>0</v>
      </c>
      <c r="Q14" s="589">
        <f t="shared" si="2"/>
        <v>0</v>
      </c>
      <c r="R14" s="589">
        <f t="shared" si="2"/>
        <v>570</v>
      </c>
      <c r="S14" s="590">
        <f t="shared" si="2"/>
        <v>570</v>
      </c>
      <c r="T14" s="709">
        <f t="shared" si="2"/>
        <v>0</v>
      </c>
      <c r="W14" s="475"/>
      <c r="X14" s="439"/>
      <c r="Y14" s="443"/>
      <c r="Z14" s="444"/>
      <c r="AA14" s="444"/>
      <c r="AB14" s="444"/>
      <c r="AC14" s="444"/>
      <c r="AD14" s="444"/>
      <c r="AE14" s="444"/>
      <c r="AF14" s="444"/>
    </row>
    <row r="15" spans="1:32" ht="15.75" thickBot="1" x14ac:dyDescent="0.3">
      <c r="A15" s="275" t="s">
        <v>630</v>
      </c>
      <c r="B15" s="33"/>
      <c r="C15" s="33"/>
      <c r="D15" s="47"/>
      <c r="E15" s="631"/>
      <c r="H15" s="315" t="s">
        <v>467</v>
      </c>
      <c r="I15" s="316"/>
      <c r="J15" s="317">
        <f t="shared" ref="J15:S15" si="3">+J14*J7</f>
        <v>0</v>
      </c>
      <c r="K15" s="317">
        <f t="shared" si="3"/>
        <v>0</v>
      </c>
      <c r="L15" s="317">
        <f t="shared" si="3"/>
        <v>0</v>
      </c>
      <c r="M15" s="317">
        <f t="shared" si="3"/>
        <v>0</v>
      </c>
      <c r="N15" s="317">
        <f t="shared" si="3"/>
        <v>0</v>
      </c>
      <c r="O15" s="317">
        <f t="shared" si="3"/>
        <v>0</v>
      </c>
      <c r="P15" s="317">
        <f t="shared" si="3"/>
        <v>0</v>
      </c>
      <c r="Q15" s="317">
        <f t="shared" si="3"/>
        <v>0</v>
      </c>
      <c r="R15" s="317">
        <f t="shared" si="3"/>
        <v>0</v>
      </c>
      <c r="S15" s="545">
        <f t="shared" si="3"/>
        <v>0</v>
      </c>
      <c r="T15" s="710"/>
      <c r="W15" s="438"/>
      <c r="X15" s="439"/>
      <c r="Y15" s="443"/>
      <c r="Z15" s="444"/>
      <c r="AA15" s="444"/>
      <c r="AB15" s="444"/>
      <c r="AC15" s="444"/>
      <c r="AD15" s="444"/>
      <c r="AE15" s="444"/>
      <c r="AF15" s="444"/>
    </row>
    <row r="16" spans="1:32" ht="15.75" thickBot="1" x14ac:dyDescent="0.3">
      <c r="A16" s="276" t="s">
        <v>576</v>
      </c>
      <c r="B16" s="25"/>
      <c r="C16" s="25"/>
      <c r="D16" s="48"/>
      <c r="E16" s="18"/>
      <c r="I16" s="10"/>
      <c r="J16" s="10"/>
      <c r="K16" s="10"/>
      <c r="L16" s="10"/>
      <c r="M16" s="10"/>
      <c r="N16" s="10"/>
      <c r="O16" s="10"/>
      <c r="P16" s="10"/>
      <c r="Q16" s="10"/>
      <c r="R16" s="10"/>
      <c r="S16" s="558"/>
      <c r="T16" s="609">
        <f>+T14*APRESENTACAO!G21</f>
        <v>0</v>
      </c>
      <c r="W16" s="438"/>
      <c r="X16" s="439"/>
      <c r="Y16" s="445"/>
      <c r="Z16" s="439"/>
      <c r="AA16" s="439"/>
      <c r="AB16" s="439"/>
      <c r="AC16" s="439"/>
      <c r="AD16" s="439"/>
      <c r="AE16" s="439"/>
      <c r="AF16" s="439"/>
    </row>
    <row r="17" spans="1:32" x14ac:dyDescent="0.25">
      <c r="A17" s="276" t="s">
        <v>603</v>
      </c>
      <c r="B17" s="25"/>
      <c r="C17" s="25"/>
      <c r="D17" s="48"/>
      <c r="E17" s="18"/>
      <c r="J17" s="472"/>
      <c r="W17" s="446"/>
      <c r="X17" s="441"/>
      <c r="Y17" s="441"/>
      <c r="Z17" s="441"/>
      <c r="AA17" s="441"/>
      <c r="AB17" s="441"/>
      <c r="AC17" s="441"/>
      <c r="AD17" s="441"/>
      <c r="AE17" s="441"/>
      <c r="AF17" s="441"/>
    </row>
    <row r="18" spans="1:32" ht="15.75" thickBot="1" x14ac:dyDescent="0.3">
      <c r="A18" s="277" t="s">
        <v>604</v>
      </c>
      <c r="B18" s="49"/>
      <c r="C18" s="49"/>
      <c r="D18" s="50"/>
      <c r="E18" s="341"/>
      <c r="W18" s="448"/>
      <c r="X18" s="441"/>
      <c r="Y18" s="441"/>
      <c r="Z18" s="441"/>
      <c r="AA18" s="441"/>
      <c r="AB18" s="441"/>
      <c r="AC18" s="441"/>
      <c r="AD18" s="441"/>
      <c r="AE18" s="441"/>
      <c r="AF18" s="441"/>
    </row>
    <row r="19" spans="1:32" ht="23.25" thickBot="1" x14ac:dyDescent="0.3">
      <c r="A19" s="57" t="s">
        <v>625</v>
      </c>
      <c r="E19" s="542"/>
      <c r="H19" s="318" t="s">
        <v>47</v>
      </c>
      <c r="I19" s="319" t="s">
        <v>48</v>
      </c>
      <c r="J19" s="319" t="s">
        <v>49</v>
      </c>
      <c r="K19" s="319" t="s">
        <v>592</v>
      </c>
      <c r="L19" s="319" t="s">
        <v>593</v>
      </c>
      <c r="M19" s="462" t="s">
        <v>111</v>
      </c>
      <c r="N19" s="696"/>
      <c r="O19" s="696"/>
      <c r="P19" s="463"/>
      <c r="Q19" s="463"/>
      <c r="R19" s="463"/>
      <c r="S19" s="463"/>
      <c r="T19" s="463"/>
      <c r="U19" s="10"/>
      <c r="V19" s="11"/>
      <c r="W19" s="448"/>
      <c r="X19" s="441"/>
      <c r="Y19" s="441"/>
      <c r="Z19" s="441"/>
      <c r="AA19" s="441"/>
      <c r="AB19" s="441"/>
      <c r="AC19" s="441"/>
      <c r="AD19" s="441"/>
      <c r="AE19" s="441"/>
      <c r="AF19" s="441"/>
    </row>
    <row r="20" spans="1:32" x14ac:dyDescent="0.25">
      <c r="A20" s="278"/>
      <c r="B20" s="279"/>
      <c r="C20" s="691" t="s">
        <v>628</v>
      </c>
      <c r="D20" s="692"/>
      <c r="E20" s="18"/>
      <c r="H20" s="320" t="s">
        <v>610</v>
      </c>
      <c r="I20" s="473">
        <f>+$D$2</f>
        <v>1900</v>
      </c>
      <c r="J20" s="321">
        <f>+'Servente Lider 44 seg a sex'!$D$153</f>
        <v>0</v>
      </c>
      <c r="K20" s="321">
        <f>+$U$90</f>
        <v>0</v>
      </c>
      <c r="L20" s="321">
        <f>ROUND(+((J20+K20)-(J21+K21))/+($M$102*$D$2),2)</f>
        <v>0</v>
      </c>
      <c r="M20" s="322"/>
      <c r="N20" s="686"/>
      <c r="O20" s="686"/>
      <c r="P20" s="464"/>
      <c r="Q20" s="465"/>
      <c r="R20" s="465"/>
      <c r="S20" s="465"/>
      <c r="T20" s="465"/>
      <c r="U20" s="10"/>
      <c r="V20" s="11"/>
      <c r="W20" s="448"/>
      <c r="X20" s="441"/>
      <c r="Y20" s="441"/>
      <c r="Z20" s="441"/>
      <c r="AA20" s="441"/>
      <c r="AB20" s="441"/>
      <c r="AC20" s="441"/>
      <c r="AD20" s="441"/>
      <c r="AE20" s="441"/>
      <c r="AF20" s="441"/>
    </row>
    <row r="21" spans="1:32" x14ac:dyDescent="0.25">
      <c r="A21" s="278"/>
      <c r="B21" s="279"/>
      <c r="C21" s="707" t="s">
        <v>577</v>
      </c>
      <c r="D21" s="708"/>
      <c r="E21" s="18"/>
      <c r="H21" s="320" t="s">
        <v>156</v>
      </c>
      <c r="I21" s="473">
        <f>+$D$2</f>
        <v>1900</v>
      </c>
      <c r="J21" s="321">
        <f>+'Servente 44 seg a sex'!$D$153</f>
        <v>0</v>
      </c>
      <c r="K21" s="321">
        <f>+$U$90</f>
        <v>0</v>
      </c>
      <c r="L21" s="322">
        <f>ROUND((J21+K21)/$D$2,2)</f>
        <v>0</v>
      </c>
      <c r="M21" s="322">
        <f>ROUND(L21+L20,2)</f>
        <v>0</v>
      </c>
      <c r="N21" s="686"/>
      <c r="O21" s="686"/>
      <c r="P21" s="464"/>
      <c r="Q21" s="465"/>
      <c r="R21" s="465"/>
      <c r="S21" s="465"/>
      <c r="T21" s="465"/>
      <c r="U21" s="11"/>
      <c r="V21" s="11"/>
      <c r="W21" s="448"/>
      <c r="X21" s="441"/>
      <c r="Y21" s="441"/>
      <c r="Z21" s="441"/>
      <c r="AA21" s="441"/>
      <c r="AB21" s="441"/>
      <c r="AC21" s="441"/>
      <c r="AD21" s="441"/>
      <c r="AE21" s="441"/>
      <c r="AF21" s="441"/>
    </row>
    <row r="22" spans="1:32" ht="15.75" thickBot="1" x14ac:dyDescent="0.3">
      <c r="A22" s="278"/>
      <c r="B22" s="279"/>
      <c r="C22" s="27" t="s">
        <v>346</v>
      </c>
      <c r="D22" s="258">
        <f>1/D10</f>
        <v>2.631578947368421E-3</v>
      </c>
      <c r="E22" s="18"/>
      <c r="H22" s="323" t="s">
        <v>611</v>
      </c>
      <c r="I22" s="473">
        <f>+$D$2</f>
        <v>1900</v>
      </c>
      <c r="J22" s="324"/>
      <c r="K22" s="324"/>
      <c r="L22" s="324"/>
      <c r="M22" s="325"/>
      <c r="N22" s="686"/>
      <c r="O22" s="686"/>
      <c r="P22" s="464"/>
      <c r="Q22" s="465"/>
      <c r="R22" s="465"/>
      <c r="S22" s="465"/>
      <c r="T22" s="465"/>
      <c r="U22" s="11"/>
      <c r="V22" s="11"/>
      <c r="X22" s="449"/>
      <c r="Y22" s="443"/>
      <c r="Z22" s="444"/>
      <c r="AA22" s="444"/>
      <c r="AB22" s="444"/>
      <c r="AC22" s="444"/>
      <c r="AD22" s="444"/>
      <c r="AE22" s="444"/>
      <c r="AF22" s="444"/>
    </row>
    <row r="23" spans="1:32" ht="15.75" thickBot="1" x14ac:dyDescent="0.3">
      <c r="A23" s="278"/>
      <c r="B23" s="279"/>
      <c r="C23" s="27" t="s">
        <v>129</v>
      </c>
      <c r="D23" s="258">
        <v>16</v>
      </c>
      <c r="E23" s="18"/>
      <c r="H23" s="295"/>
      <c r="I23" s="23"/>
      <c r="J23" s="23"/>
      <c r="K23" s="23"/>
      <c r="L23" s="23"/>
      <c r="M23" s="23"/>
      <c r="N23" s="294"/>
      <c r="O23" s="466"/>
      <c r="P23" s="467"/>
      <c r="Q23" s="467"/>
      <c r="R23" s="467"/>
      <c r="S23" s="467"/>
      <c r="T23" s="467"/>
      <c r="U23" s="12"/>
      <c r="V23" s="11"/>
      <c r="W23" s="748"/>
      <c r="X23" s="450"/>
      <c r="Y23" s="445"/>
      <c r="Z23" s="439"/>
      <c r="AA23" s="439"/>
      <c r="AB23" s="439"/>
      <c r="AC23" s="439"/>
      <c r="AD23" s="439"/>
      <c r="AE23" s="439"/>
      <c r="AF23" s="439"/>
    </row>
    <row r="24" spans="1:32" ht="22.5" x14ac:dyDescent="0.25">
      <c r="A24" s="280"/>
      <c r="B24" s="279"/>
      <c r="C24" s="27" t="s">
        <v>347</v>
      </c>
      <c r="D24" s="258">
        <f>1/188.76</f>
        <v>5.2977325704598437E-3</v>
      </c>
      <c r="H24" s="318" t="s">
        <v>90</v>
      </c>
      <c r="I24" s="319" t="s">
        <v>48</v>
      </c>
      <c r="J24" s="319" t="s">
        <v>49</v>
      </c>
      <c r="K24" s="319" t="s">
        <v>592</v>
      </c>
      <c r="L24" s="319" t="s">
        <v>593</v>
      </c>
      <c r="M24" s="462" t="s">
        <v>111</v>
      </c>
      <c r="N24" s="690"/>
      <c r="O24" s="690"/>
      <c r="P24" s="468"/>
      <c r="Q24" s="468"/>
      <c r="R24" s="468"/>
      <c r="S24" s="468"/>
      <c r="T24" s="468"/>
      <c r="U24" s="14"/>
      <c r="V24" s="11"/>
      <c r="W24" s="748"/>
      <c r="X24" s="451"/>
      <c r="Y24" s="452"/>
      <c r="Z24" s="452"/>
      <c r="AA24" s="452"/>
      <c r="AB24" s="452"/>
      <c r="AC24" s="452"/>
      <c r="AD24" s="452"/>
      <c r="AE24" s="452"/>
      <c r="AF24" s="452"/>
    </row>
    <row r="25" spans="1:32" x14ac:dyDescent="0.25">
      <c r="B25" s="100"/>
      <c r="C25" s="27" t="s">
        <v>130</v>
      </c>
      <c r="D25" s="258">
        <f>+D24*D23*D22</f>
        <v>2.2306242401936183E-4</v>
      </c>
      <c r="H25" s="320" t="s">
        <v>610</v>
      </c>
      <c r="I25" s="473">
        <f>+$D$3</f>
        <v>2400</v>
      </c>
      <c r="J25" s="321">
        <f>+'Servente Lider 44 seg a sex'!$D$153</f>
        <v>0</v>
      </c>
      <c r="K25" s="321">
        <f>+$U$90</f>
        <v>0</v>
      </c>
      <c r="L25" s="321">
        <f>ROUND(+((J25+K25)-(J26+K26))/+($M$102*$D$3),2)</f>
        <v>0</v>
      </c>
      <c r="M25" s="322"/>
      <c r="N25" s="686"/>
      <c r="O25" s="686"/>
      <c r="P25" s="464"/>
      <c r="Q25" s="465"/>
      <c r="R25" s="465"/>
      <c r="S25" s="465"/>
      <c r="T25" s="465"/>
      <c r="U25" s="14"/>
      <c r="V25" s="11"/>
      <c r="X25" s="450"/>
      <c r="Y25" s="452"/>
      <c r="Z25" s="451"/>
      <c r="AA25" s="447"/>
      <c r="AB25" s="447"/>
      <c r="AC25" s="447"/>
      <c r="AD25" s="447"/>
      <c r="AE25" s="447"/>
      <c r="AF25" s="447"/>
    </row>
    <row r="26" spans="1:32" x14ac:dyDescent="0.25">
      <c r="C26" s="56"/>
      <c r="D26" s="259"/>
      <c r="H26" s="320" t="s">
        <v>156</v>
      </c>
      <c r="I26" s="473">
        <f>+$D$3</f>
        <v>2400</v>
      </c>
      <c r="J26" s="321">
        <f>+'Servente 44 seg a sex'!$D$153</f>
        <v>0</v>
      </c>
      <c r="K26" s="321">
        <f>+$U$90</f>
        <v>0</v>
      </c>
      <c r="L26" s="322">
        <f>ROUND((J26+K26)/$D$3,2)</f>
        <v>0</v>
      </c>
      <c r="M26" s="322">
        <f>ROUND(L26+L25,2)</f>
        <v>0</v>
      </c>
      <c r="N26" s="686"/>
      <c r="O26" s="686"/>
      <c r="P26" s="464"/>
      <c r="Q26" s="465"/>
      <c r="R26" s="465"/>
      <c r="S26" s="465"/>
      <c r="T26" s="465"/>
      <c r="U26" s="34"/>
      <c r="V26" s="11"/>
      <c r="X26" s="450"/>
      <c r="Y26" s="452"/>
      <c r="Z26" s="451"/>
      <c r="AA26" s="447"/>
      <c r="AB26" s="447"/>
      <c r="AC26" s="447"/>
      <c r="AD26" s="447"/>
      <c r="AE26" s="447"/>
      <c r="AF26" s="447"/>
    </row>
    <row r="27" spans="1:32" ht="15.75" thickBot="1" x14ac:dyDescent="0.3">
      <c r="C27" s="28"/>
      <c r="D27" s="259"/>
      <c r="H27" s="323" t="s">
        <v>611</v>
      </c>
      <c r="I27" s="473">
        <f>+$D$3</f>
        <v>2400</v>
      </c>
      <c r="J27" s="324"/>
      <c r="K27" s="324"/>
      <c r="L27" s="324"/>
      <c r="M27" s="325"/>
      <c r="N27" s="686"/>
      <c r="O27" s="686"/>
      <c r="P27" s="464"/>
      <c r="Q27" s="465"/>
      <c r="R27" s="465"/>
      <c r="S27" s="465"/>
      <c r="T27" s="465"/>
      <c r="U27" s="34"/>
      <c r="V27" s="11"/>
      <c r="X27" s="450"/>
      <c r="Y27" s="452"/>
      <c r="Z27" s="451"/>
      <c r="AA27" s="447"/>
      <c r="AB27" s="447"/>
      <c r="AC27" s="447"/>
      <c r="AD27" s="447"/>
      <c r="AE27" s="447"/>
      <c r="AF27" s="447"/>
    </row>
    <row r="28" spans="1:32" ht="15.75" thickBot="1" x14ac:dyDescent="0.3">
      <c r="C28" s="693" t="s">
        <v>578</v>
      </c>
      <c r="D28" s="694"/>
      <c r="H28" s="295"/>
      <c r="I28" s="23"/>
      <c r="J28" s="23"/>
      <c r="K28" s="23"/>
      <c r="L28" s="23"/>
      <c r="M28" s="23"/>
      <c r="N28" s="20"/>
      <c r="O28" s="467"/>
      <c r="P28" s="467"/>
      <c r="Q28" s="467"/>
      <c r="R28" s="467"/>
      <c r="S28" s="467"/>
      <c r="T28" s="467"/>
      <c r="U28" s="21"/>
      <c r="V28" s="11"/>
      <c r="X28" s="450"/>
      <c r="Y28" s="452"/>
      <c r="Z28" s="451"/>
      <c r="AA28" s="447"/>
      <c r="AB28" s="447"/>
      <c r="AC28" s="447"/>
      <c r="AD28" s="447"/>
      <c r="AE28" s="447"/>
      <c r="AF28" s="447"/>
    </row>
    <row r="29" spans="1:32" ht="22.5" x14ac:dyDescent="0.25">
      <c r="C29" s="27" t="s">
        <v>348</v>
      </c>
      <c r="D29" s="260">
        <f>1/(+D10*30)</f>
        <v>8.7719298245614029E-5</v>
      </c>
      <c r="H29" s="318" t="s">
        <v>91</v>
      </c>
      <c r="I29" s="319" t="s">
        <v>48</v>
      </c>
      <c r="J29" s="319" t="s">
        <v>49</v>
      </c>
      <c r="K29" s="319" t="s">
        <v>592</v>
      </c>
      <c r="L29" s="319" t="s">
        <v>593</v>
      </c>
      <c r="M29" s="462" t="s">
        <v>111</v>
      </c>
      <c r="N29" s="695"/>
      <c r="O29" s="695"/>
      <c r="P29" s="468"/>
      <c r="Q29" s="468"/>
      <c r="R29" s="468"/>
      <c r="S29" s="468"/>
      <c r="T29" s="468"/>
      <c r="U29" s="21"/>
      <c r="V29" s="11"/>
      <c r="X29" s="450"/>
      <c r="Y29" s="452"/>
      <c r="Z29" s="451"/>
      <c r="AA29" s="447"/>
      <c r="AB29" s="447"/>
      <c r="AC29" s="447"/>
      <c r="AD29" s="447"/>
      <c r="AE29" s="447"/>
      <c r="AF29" s="447"/>
    </row>
    <row r="30" spans="1:32" x14ac:dyDescent="0.25">
      <c r="C30" s="27" t="s">
        <v>129</v>
      </c>
      <c r="D30" s="258">
        <v>16</v>
      </c>
      <c r="H30" s="320" t="s">
        <v>610</v>
      </c>
      <c r="I30" s="473">
        <f>+$D$4</f>
        <v>5000</v>
      </c>
      <c r="J30" s="321">
        <f>+'Servente Lider 44 seg a sex'!$D$153</f>
        <v>0</v>
      </c>
      <c r="K30" s="321">
        <f>+$U$90</f>
        <v>0</v>
      </c>
      <c r="L30" s="321">
        <f>ROUND(+((J30+K30)-(J31+K31))/+($M$102*$D$4),2)</f>
        <v>0</v>
      </c>
      <c r="M30" s="322"/>
      <c r="N30" s="686"/>
      <c r="O30" s="686"/>
      <c r="P30" s="464"/>
      <c r="Q30" s="465"/>
      <c r="R30" s="465"/>
      <c r="S30" s="465"/>
      <c r="T30" s="465"/>
      <c r="U30" s="21"/>
      <c r="V30" s="11"/>
      <c r="X30" s="450"/>
      <c r="Y30" s="452"/>
      <c r="Z30" s="451"/>
      <c r="AA30" s="447"/>
      <c r="AB30" s="447"/>
      <c r="AC30" s="447"/>
      <c r="AD30" s="447"/>
      <c r="AE30" s="447"/>
      <c r="AF30" s="447"/>
    </row>
    <row r="31" spans="1:32" x14ac:dyDescent="0.25">
      <c r="C31" s="27" t="s">
        <v>347</v>
      </c>
      <c r="D31" s="258">
        <f>1/188.76</f>
        <v>5.2977325704598437E-3</v>
      </c>
      <c r="H31" s="320" t="s">
        <v>156</v>
      </c>
      <c r="I31" s="473">
        <f>+$D$4</f>
        <v>5000</v>
      </c>
      <c r="J31" s="321">
        <f>+'Servente 44 seg a sex'!$D$153</f>
        <v>0</v>
      </c>
      <c r="K31" s="321">
        <f>+$U$90</f>
        <v>0</v>
      </c>
      <c r="L31" s="322">
        <f>ROUND((J31+K31)/$D$4,2)</f>
        <v>0</v>
      </c>
      <c r="M31" s="322">
        <f>ROUND(L31+L30,2)</f>
        <v>0</v>
      </c>
      <c r="N31" s="686"/>
      <c r="O31" s="686"/>
      <c r="P31" s="464"/>
      <c r="Q31" s="465"/>
      <c r="R31" s="465"/>
      <c r="S31" s="465"/>
      <c r="T31" s="465"/>
      <c r="U31" s="21"/>
      <c r="V31" s="11"/>
      <c r="X31" s="450"/>
      <c r="Y31" s="452"/>
      <c r="Z31" s="451"/>
      <c r="AA31" s="447"/>
      <c r="AB31" s="447"/>
      <c r="AC31" s="447"/>
      <c r="AD31" s="447"/>
      <c r="AE31" s="447"/>
      <c r="AF31" s="447"/>
    </row>
    <row r="32" spans="1:32" ht="15.75" thickBot="1" x14ac:dyDescent="0.3">
      <c r="C32" s="29" t="s">
        <v>130</v>
      </c>
      <c r="D32" s="261">
        <f>+D31*D30*D29</f>
        <v>7.4354141339787274E-6</v>
      </c>
      <c r="H32" s="323" t="s">
        <v>611</v>
      </c>
      <c r="I32" s="473">
        <f>+$D$4</f>
        <v>5000</v>
      </c>
      <c r="J32" s="324"/>
      <c r="K32" s="324"/>
      <c r="L32" s="324"/>
      <c r="M32" s="325"/>
      <c r="N32" s="686"/>
      <c r="O32" s="686"/>
      <c r="P32" s="464"/>
      <c r="Q32" s="465"/>
      <c r="R32" s="465"/>
      <c r="S32" s="465"/>
      <c r="T32" s="465"/>
      <c r="U32" s="21"/>
      <c r="V32" s="11"/>
    </row>
    <row r="33" spans="3:23" ht="15.75" thickBot="1" x14ac:dyDescent="0.3">
      <c r="H33" s="295"/>
      <c r="I33" s="23"/>
      <c r="J33" s="23"/>
      <c r="K33" s="23"/>
      <c r="L33" s="23"/>
      <c r="M33" s="23"/>
      <c r="N33" s="20"/>
      <c r="O33" s="467"/>
      <c r="P33" s="467"/>
      <c r="Q33" s="467"/>
      <c r="R33" s="467"/>
      <c r="S33" s="467"/>
      <c r="T33" s="467"/>
      <c r="U33" s="21"/>
      <c r="V33" s="11"/>
    </row>
    <row r="34" spans="3:23" ht="22.5" x14ac:dyDescent="0.25">
      <c r="C34" s="691" t="s">
        <v>629</v>
      </c>
      <c r="D34" s="692"/>
      <c r="H34" s="318" t="s">
        <v>92</v>
      </c>
      <c r="I34" s="319" t="s">
        <v>48</v>
      </c>
      <c r="J34" s="319" t="s">
        <v>49</v>
      </c>
      <c r="K34" s="319" t="s">
        <v>592</v>
      </c>
      <c r="L34" s="319" t="s">
        <v>593</v>
      </c>
      <c r="M34" s="462" t="s">
        <v>111</v>
      </c>
      <c r="N34" s="690"/>
      <c r="O34" s="690"/>
      <c r="P34" s="468"/>
      <c r="Q34" s="468"/>
      <c r="R34" s="468"/>
      <c r="S34" s="468"/>
      <c r="T34" s="468"/>
      <c r="U34" s="21"/>
      <c r="V34" s="13"/>
    </row>
    <row r="35" spans="3:23" x14ac:dyDescent="0.25">
      <c r="C35" s="693" t="s">
        <v>579</v>
      </c>
      <c r="D35" s="694"/>
      <c r="H35" s="320" t="s">
        <v>610</v>
      </c>
      <c r="I35" s="473">
        <f>+$D$5</f>
        <v>900</v>
      </c>
      <c r="J35" s="321">
        <f>+'Servente Lider 44 seg a sex'!$D$153</f>
        <v>0</v>
      </c>
      <c r="K35" s="321">
        <f>+$U$90</f>
        <v>0</v>
      </c>
      <c r="L35" s="321">
        <f>ROUND(+((J35+K35)-(J36+K36))/+($M$102*$D$5),2)</f>
        <v>0</v>
      </c>
      <c r="M35" s="322"/>
      <c r="N35" s="686"/>
      <c r="O35" s="686"/>
      <c r="P35" s="464"/>
      <c r="Q35" s="465"/>
      <c r="R35" s="465"/>
      <c r="S35" s="465"/>
      <c r="T35" s="465"/>
      <c r="U35" s="21"/>
      <c r="V35" s="436"/>
    </row>
    <row r="36" spans="3:23" x14ac:dyDescent="0.25">
      <c r="C36" s="27" t="s">
        <v>346</v>
      </c>
      <c r="D36" s="258">
        <f>1/D11</f>
        <v>2.631578947368421E-3</v>
      </c>
      <c r="H36" s="320" t="s">
        <v>156</v>
      </c>
      <c r="I36" s="473">
        <f>+$D$5</f>
        <v>900</v>
      </c>
      <c r="J36" s="321">
        <f>+'Servente 44 seg a sex'!$D$153</f>
        <v>0</v>
      </c>
      <c r="K36" s="321">
        <f>+$U$90</f>
        <v>0</v>
      </c>
      <c r="L36" s="322">
        <f>ROUND((J36+K36)/$D$5,2)</f>
        <v>0</v>
      </c>
      <c r="M36" s="322">
        <f>ROUND(L36+L35,2)</f>
        <v>0</v>
      </c>
      <c r="N36" s="686"/>
      <c r="O36" s="686"/>
      <c r="P36" s="464"/>
      <c r="Q36" s="465"/>
      <c r="R36" s="465"/>
      <c r="S36" s="465"/>
      <c r="T36" s="465"/>
      <c r="U36" s="21"/>
      <c r="V36" s="436"/>
    </row>
    <row r="37" spans="3:23" ht="15.75" thickBot="1" x14ac:dyDescent="0.3">
      <c r="C37" s="27" t="s">
        <v>129</v>
      </c>
      <c r="D37" s="258">
        <v>16</v>
      </c>
      <c r="H37" s="323" t="s">
        <v>611</v>
      </c>
      <c r="I37" s="473">
        <f>+$D$5</f>
        <v>900</v>
      </c>
      <c r="J37" s="324"/>
      <c r="K37" s="324"/>
      <c r="L37" s="324"/>
      <c r="M37" s="325"/>
      <c r="N37" s="686"/>
      <c r="O37" s="686"/>
      <c r="P37" s="464"/>
      <c r="Q37" s="465"/>
      <c r="R37" s="465"/>
      <c r="S37" s="465"/>
      <c r="T37" s="465"/>
      <c r="U37" s="21"/>
      <c r="V37" s="34"/>
    </row>
    <row r="38" spans="3:23" ht="15.75" thickBot="1" x14ac:dyDescent="0.3">
      <c r="C38" s="27" t="s">
        <v>347</v>
      </c>
      <c r="D38" s="258">
        <f>1/188.76</f>
        <v>5.2977325704598437E-3</v>
      </c>
      <c r="H38" s="295"/>
      <c r="I38" s="23"/>
      <c r="J38" s="23"/>
      <c r="K38" s="23"/>
      <c r="L38" s="23"/>
      <c r="M38" s="23"/>
      <c r="N38" s="20"/>
      <c r="O38" s="467"/>
      <c r="P38" s="467"/>
      <c r="Q38" s="467"/>
      <c r="R38" s="467"/>
      <c r="S38" s="467"/>
      <c r="T38" s="467"/>
      <c r="U38" s="21"/>
      <c r="V38" s="34"/>
    </row>
    <row r="39" spans="3:23" ht="22.5" x14ac:dyDescent="0.25">
      <c r="C39" s="27" t="s">
        <v>130</v>
      </c>
      <c r="D39" s="258">
        <f>+D38*D37*D36</f>
        <v>2.2306242401936183E-4</v>
      </c>
      <c r="H39" s="318" t="s">
        <v>100</v>
      </c>
      <c r="I39" s="319" t="s">
        <v>48</v>
      </c>
      <c r="J39" s="319" t="s">
        <v>49</v>
      </c>
      <c r="K39" s="319" t="s">
        <v>592</v>
      </c>
      <c r="L39" s="319" t="s">
        <v>593</v>
      </c>
      <c r="M39" s="462" t="s">
        <v>111</v>
      </c>
      <c r="N39" s="690"/>
      <c r="O39" s="690"/>
      <c r="P39" s="468"/>
      <c r="Q39" s="468"/>
      <c r="R39" s="468"/>
      <c r="S39" s="468"/>
      <c r="T39" s="468"/>
      <c r="U39" s="21"/>
    </row>
    <row r="40" spans="3:23" x14ac:dyDescent="0.25">
      <c r="C40" s="56"/>
      <c r="D40" s="259"/>
      <c r="H40" s="320" t="s">
        <v>610</v>
      </c>
      <c r="I40" s="473">
        <f>+$D$6</f>
        <v>5000</v>
      </c>
      <c r="J40" s="321">
        <f>+'Servente Lider 44 seg a sex'!$D$153</f>
        <v>0</v>
      </c>
      <c r="K40" s="321">
        <f>+$U$90</f>
        <v>0</v>
      </c>
      <c r="L40" s="321">
        <f>ROUND(+((J40+K40)-(J41+K41))/+($M$102*$D$6),2)</f>
        <v>0</v>
      </c>
      <c r="M40" s="322"/>
      <c r="N40" s="686"/>
      <c r="O40" s="686"/>
      <c r="P40" s="464"/>
      <c r="Q40" s="465"/>
      <c r="R40" s="465"/>
      <c r="S40" s="465"/>
      <c r="T40" s="465"/>
      <c r="U40" s="21"/>
    </row>
    <row r="41" spans="3:23" x14ac:dyDescent="0.25">
      <c r="C41" s="28"/>
      <c r="D41" s="259"/>
      <c r="H41" s="320" t="s">
        <v>156</v>
      </c>
      <c r="I41" s="473">
        <f>+$D$6</f>
        <v>5000</v>
      </c>
      <c r="J41" s="321">
        <f>+'Servente 44 seg a sex'!$D$153</f>
        <v>0</v>
      </c>
      <c r="K41" s="321">
        <f>+$U$90</f>
        <v>0</v>
      </c>
      <c r="L41" s="322">
        <f>ROUND((J41+K41)/$D$6,2)</f>
        <v>0</v>
      </c>
      <c r="M41" s="322">
        <f>ROUND(L41+L40,2)</f>
        <v>0</v>
      </c>
      <c r="N41" s="686"/>
      <c r="O41" s="686"/>
      <c r="P41" s="464"/>
      <c r="Q41" s="465"/>
      <c r="R41" s="465"/>
      <c r="S41" s="465"/>
      <c r="T41" s="465"/>
      <c r="U41" s="21"/>
    </row>
    <row r="42" spans="3:23" ht="15.75" thickBot="1" x14ac:dyDescent="0.3">
      <c r="C42" s="693" t="s">
        <v>580</v>
      </c>
      <c r="D42" s="694"/>
      <c r="H42" s="323" t="s">
        <v>611</v>
      </c>
      <c r="I42" s="473">
        <f>+$D$6</f>
        <v>5000</v>
      </c>
      <c r="J42" s="324"/>
      <c r="K42" s="324"/>
      <c r="L42" s="324"/>
      <c r="M42" s="325"/>
      <c r="N42" s="686"/>
      <c r="O42" s="686"/>
      <c r="P42" s="464"/>
      <c r="Q42" s="465"/>
      <c r="R42" s="465"/>
      <c r="S42" s="465"/>
      <c r="T42" s="465"/>
      <c r="U42" s="21"/>
    </row>
    <row r="43" spans="3:23" ht="15.75" thickBot="1" x14ac:dyDescent="0.3">
      <c r="C43" s="27" t="s">
        <v>348</v>
      </c>
      <c r="D43" s="260">
        <f>1/(+D11*30)</f>
        <v>8.7719298245614029E-5</v>
      </c>
      <c r="H43" s="295"/>
      <c r="I43" s="23"/>
      <c r="J43" s="23"/>
      <c r="K43" s="23"/>
      <c r="L43" s="23"/>
      <c r="M43" s="23"/>
      <c r="N43" s="20"/>
      <c r="O43" s="467"/>
      <c r="P43" s="467"/>
      <c r="Q43" s="467"/>
      <c r="R43" s="467"/>
      <c r="S43" s="467"/>
      <c r="T43" s="467"/>
      <c r="U43" s="21"/>
    </row>
    <row r="44" spans="3:23" ht="22.5" x14ac:dyDescent="0.25">
      <c r="C44" s="27" t="s">
        <v>129</v>
      </c>
      <c r="D44" s="258">
        <v>16</v>
      </c>
      <c r="H44" s="318" t="s">
        <v>349</v>
      </c>
      <c r="I44" s="319" t="s">
        <v>48</v>
      </c>
      <c r="J44" s="319" t="s">
        <v>49</v>
      </c>
      <c r="K44" s="319" t="s">
        <v>592</v>
      </c>
      <c r="L44" s="319" t="s">
        <v>593</v>
      </c>
      <c r="M44" s="462" t="s">
        <v>111</v>
      </c>
      <c r="N44" s="690"/>
      <c r="O44" s="690"/>
      <c r="P44" s="468"/>
      <c r="Q44" s="468"/>
      <c r="R44" s="468"/>
      <c r="S44" s="468"/>
      <c r="T44" s="468"/>
      <c r="U44" s="21"/>
    </row>
    <row r="45" spans="3:23" x14ac:dyDescent="0.25">
      <c r="C45" s="27" t="s">
        <v>347</v>
      </c>
      <c r="D45" s="258">
        <f>1/188.76</f>
        <v>5.2977325704598437E-3</v>
      </c>
      <c r="H45" s="320" t="s">
        <v>610</v>
      </c>
      <c r="I45" s="473">
        <f>+$D$7</f>
        <v>250</v>
      </c>
      <c r="J45" s="321">
        <f>+'Servente Lider 44 seg a sex'!$D$153</f>
        <v>0</v>
      </c>
      <c r="K45" s="321">
        <f>+$U$90</f>
        <v>0</v>
      </c>
      <c r="L45" s="321"/>
      <c r="M45" s="322"/>
      <c r="N45" s="686"/>
      <c r="O45" s="686"/>
      <c r="P45" s="464"/>
      <c r="Q45" s="465"/>
      <c r="R45" s="465"/>
      <c r="S45" s="465"/>
      <c r="T45" s="465"/>
      <c r="U45" s="21"/>
    </row>
    <row r="46" spans="3:23" ht="15.75" thickBot="1" x14ac:dyDescent="0.3">
      <c r="C46" s="29" t="s">
        <v>130</v>
      </c>
      <c r="D46" s="261">
        <f>+D45*D44*D43</f>
        <v>7.4354141339787274E-6</v>
      </c>
      <c r="H46" s="320" t="s">
        <v>156</v>
      </c>
      <c r="I46" s="473">
        <f>+$D$7</f>
        <v>250</v>
      </c>
      <c r="J46" s="321"/>
      <c r="K46" s="321"/>
      <c r="L46" s="321"/>
      <c r="M46" s="322"/>
      <c r="N46" s="686"/>
      <c r="O46" s="686"/>
      <c r="P46" s="464"/>
      <c r="Q46" s="465"/>
      <c r="R46" s="465"/>
      <c r="S46" s="465"/>
      <c r="T46" s="465"/>
      <c r="U46" s="21"/>
    </row>
    <row r="47" spans="3:23" ht="15.75" thickBot="1" x14ac:dyDescent="0.3">
      <c r="H47" s="323" t="s">
        <v>611</v>
      </c>
      <c r="I47" s="473">
        <f>+$D$7</f>
        <v>250</v>
      </c>
      <c r="J47" s="324">
        <f>+'Servente 44 seg a sex+insal'!$D$153</f>
        <v>0</v>
      </c>
      <c r="K47" s="324">
        <f>+$U$90</f>
        <v>0</v>
      </c>
      <c r="L47" s="325">
        <f>ROUND((J47+K47)/$D$7,2)</f>
        <v>0</v>
      </c>
      <c r="M47" s="325">
        <f>ROUND(L47+L45,2)</f>
        <v>0</v>
      </c>
      <c r="N47" s="686"/>
      <c r="O47" s="686"/>
      <c r="P47" s="464"/>
      <c r="Q47" s="465"/>
      <c r="R47" s="465"/>
      <c r="S47" s="465"/>
      <c r="T47" s="465"/>
      <c r="U47" s="21"/>
      <c r="W47" s="453"/>
    </row>
    <row r="48" spans="3:23" ht="15.75" thickBot="1" x14ac:dyDescent="0.3">
      <c r="E48" s="7"/>
      <c r="F48" s="53"/>
      <c r="G48" s="7"/>
      <c r="H48" s="295"/>
      <c r="I48" s="23"/>
      <c r="J48" s="23"/>
      <c r="K48" s="23"/>
      <c r="L48" s="23"/>
      <c r="M48" s="23"/>
      <c r="N48" s="20"/>
      <c r="O48" s="467"/>
      <c r="P48" s="467"/>
      <c r="Q48" s="467"/>
      <c r="R48" s="467"/>
      <c r="S48" s="467"/>
      <c r="T48" s="467"/>
      <c r="U48" s="21"/>
      <c r="W48" s="454"/>
    </row>
    <row r="49" spans="5:33" ht="22.5" x14ac:dyDescent="0.25">
      <c r="E49" s="7"/>
      <c r="F49" s="7"/>
      <c r="G49" s="7"/>
      <c r="H49" s="318" t="s">
        <v>115</v>
      </c>
      <c r="I49" s="319" t="s">
        <v>48</v>
      </c>
      <c r="J49" s="319" t="s">
        <v>49</v>
      </c>
      <c r="K49" s="319" t="s">
        <v>592</v>
      </c>
      <c r="L49" s="319" t="s">
        <v>593</v>
      </c>
      <c r="M49" s="462" t="s">
        <v>111</v>
      </c>
      <c r="N49" s="690"/>
      <c r="O49" s="690"/>
      <c r="P49" s="468"/>
      <c r="Q49" s="468"/>
      <c r="R49" s="468"/>
      <c r="S49" s="468"/>
      <c r="T49" s="468"/>
      <c r="U49" s="21"/>
      <c r="W49" s="438"/>
    </row>
    <row r="50" spans="5:33" x14ac:dyDescent="0.25">
      <c r="E50" s="7"/>
      <c r="F50" s="7"/>
      <c r="G50" s="7"/>
      <c r="H50" s="320" t="s">
        <v>610</v>
      </c>
      <c r="I50" s="473">
        <f>+$D$8</f>
        <v>6000</v>
      </c>
      <c r="J50" s="321">
        <f>+'Servente Lider 44 seg a sex'!$D$153</f>
        <v>0</v>
      </c>
      <c r="K50" s="321">
        <f>+$U$90</f>
        <v>0</v>
      </c>
      <c r="L50" s="321">
        <f>ROUND(+((J50+K50)-(J51+K51))/+($M$102*$D$8),2)</f>
        <v>0</v>
      </c>
      <c r="M50" s="322"/>
      <c r="N50" s="686"/>
      <c r="O50" s="686"/>
      <c r="P50" s="464"/>
      <c r="Q50" s="465"/>
      <c r="R50" s="465"/>
      <c r="S50" s="465"/>
      <c r="T50" s="465"/>
      <c r="U50" s="21"/>
      <c r="W50" s="438"/>
    </row>
    <row r="51" spans="5:33" x14ac:dyDescent="0.25">
      <c r="E51" s="7"/>
      <c r="F51" s="7"/>
      <c r="G51" s="7"/>
      <c r="H51" s="320" t="s">
        <v>156</v>
      </c>
      <c r="I51" s="473">
        <f>+$D$8</f>
        <v>6000</v>
      </c>
      <c r="J51" s="321">
        <f>+'Servente 44 seg a sex'!$D$153</f>
        <v>0</v>
      </c>
      <c r="K51" s="321">
        <f>+$U$90</f>
        <v>0</v>
      </c>
      <c r="L51" s="322">
        <f>ROUND((J51+K51)/$D$8,2)</f>
        <v>0</v>
      </c>
      <c r="M51" s="322">
        <f>ROUND(L51+L50,2)</f>
        <v>0</v>
      </c>
      <c r="N51" s="686"/>
      <c r="O51" s="686"/>
      <c r="P51" s="464"/>
      <c r="Q51" s="465"/>
      <c r="R51" s="465"/>
      <c r="S51" s="465"/>
      <c r="T51" s="465"/>
      <c r="U51" s="21"/>
      <c r="W51" s="438"/>
    </row>
    <row r="52" spans="5:33" ht="15.75" thickBot="1" x14ac:dyDescent="0.3">
      <c r="E52" s="7"/>
      <c r="F52" s="7"/>
      <c r="G52" s="7"/>
      <c r="H52" s="323" t="s">
        <v>611</v>
      </c>
      <c r="I52" s="473">
        <f>+$D$8</f>
        <v>6000</v>
      </c>
      <c r="J52" s="324"/>
      <c r="K52" s="324"/>
      <c r="L52" s="324"/>
      <c r="M52" s="325"/>
      <c r="N52" s="686"/>
      <c r="O52" s="686"/>
      <c r="P52" s="464"/>
      <c r="Q52" s="465"/>
      <c r="R52" s="465"/>
      <c r="S52" s="465"/>
      <c r="T52" s="465"/>
      <c r="U52" s="21"/>
      <c r="W52" s="438"/>
    </row>
    <row r="53" spans="5:33" ht="15.75" thickBot="1" x14ac:dyDescent="0.3">
      <c r="E53" s="7"/>
      <c r="F53" s="7"/>
      <c r="G53" s="7"/>
      <c r="H53" s="299"/>
      <c r="I53" s="42"/>
      <c r="J53" s="43"/>
      <c r="K53" s="43"/>
      <c r="L53" s="43"/>
      <c r="M53" s="43"/>
      <c r="N53" s="20"/>
      <c r="O53" s="464"/>
      <c r="P53" s="464"/>
      <c r="Q53" s="469"/>
      <c r="R53" s="469"/>
      <c r="S53" s="469"/>
      <c r="T53" s="469"/>
      <c r="U53" s="21"/>
      <c r="W53" s="451"/>
    </row>
    <row r="54" spans="5:33" ht="22.5" x14ac:dyDescent="0.25">
      <c r="E54" s="7"/>
      <c r="F54" s="7"/>
      <c r="G54" s="7"/>
      <c r="H54" s="318" t="s">
        <v>354</v>
      </c>
      <c r="I54" s="319" t="s">
        <v>48</v>
      </c>
      <c r="J54" s="319" t="s">
        <v>49</v>
      </c>
      <c r="K54" s="319" t="s">
        <v>592</v>
      </c>
      <c r="L54" s="319" t="s">
        <v>593</v>
      </c>
      <c r="M54" s="462" t="s">
        <v>111</v>
      </c>
      <c r="N54" s="690"/>
      <c r="O54" s="690"/>
      <c r="P54" s="468"/>
      <c r="Q54" s="468"/>
      <c r="R54" s="468"/>
      <c r="S54" s="468"/>
      <c r="T54" s="468"/>
      <c r="U54" s="21"/>
      <c r="W54" s="451"/>
    </row>
    <row r="55" spans="5:33" x14ac:dyDescent="0.25">
      <c r="E55" s="7"/>
      <c r="F55" s="7"/>
      <c r="G55" s="7"/>
      <c r="H55" s="320" t="s">
        <v>610</v>
      </c>
      <c r="I55" s="473">
        <f>+$D$9</f>
        <v>9000</v>
      </c>
      <c r="J55" s="321">
        <f>+'Servente Lider 44 seg a sex'!$D$153</f>
        <v>0</v>
      </c>
      <c r="K55" s="321">
        <f>+$U$90</f>
        <v>0</v>
      </c>
      <c r="L55" s="321">
        <f>ROUND(((J55+K55)-(J56+K56))/+($M$102*$D$9),2)</f>
        <v>0</v>
      </c>
      <c r="M55" s="322"/>
      <c r="N55" s="686"/>
      <c r="O55" s="686"/>
      <c r="P55" s="464"/>
      <c r="Q55" s="465"/>
      <c r="R55" s="465"/>
      <c r="S55" s="465"/>
      <c r="T55" s="465"/>
      <c r="U55" s="21"/>
      <c r="W55" s="451"/>
    </row>
    <row r="56" spans="5:33" x14ac:dyDescent="0.25">
      <c r="E56" s="7"/>
      <c r="F56" s="7"/>
      <c r="G56" s="7"/>
      <c r="H56" s="320" t="s">
        <v>156</v>
      </c>
      <c r="I56" s="473">
        <f>+$D$9</f>
        <v>9000</v>
      </c>
      <c r="J56" s="321">
        <f>+'Servente 44 seg a sex'!$D$153</f>
        <v>0</v>
      </c>
      <c r="K56" s="321">
        <f>+$U$90</f>
        <v>0</v>
      </c>
      <c r="L56" s="322">
        <f>ROUND((J56+K56)/$D$9,2)</f>
        <v>0</v>
      </c>
      <c r="M56" s="322">
        <f>ROUND(L56+L55,2)</f>
        <v>0</v>
      </c>
      <c r="N56" s="686"/>
      <c r="O56" s="686"/>
      <c r="P56" s="464"/>
      <c r="Q56" s="465"/>
      <c r="R56" s="465"/>
      <c r="S56" s="465"/>
      <c r="T56" s="465"/>
      <c r="U56" s="21"/>
      <c r="W56" s="451"/>
    </row>
    <row r="57" spans="5:33" ht="15.75" thickBot="1" x14ac:dyDescent="0.3">
      <c r="E57" s="7"/>
      <c r="F57" s="7"/>
      <c r="G57" s="7"/>
      <c r="H57" s="323" t="s">
        <v>611</v>
      </c>
      <c r="I57" s="473">
        <f>+$D$9</f>
        <v>9000</v>
      </c>
      <c r="J57" s="324"/>
      <c r="K57" s="324"/>
      <c r="L57" s="324"/>
      <c r="M57" s="325"/>
      <c r="N57" s="686"/>
      <c r="O57" s="686"/>
      <c r="P57" s="464"/>
      <c r="Q57" s="465"/>
      <c r="R57" s="465"/>
      <c r="S57" s="465"/>
      <c r="T57" s="465"/>
      <c r="U57" s="21"/>
      <c r="W57" s="451"/>
    </row>
    <row r="58" spans="5:33" ht="15.75" thickBot="1" x14ac:dyDescent="0.3">
      <c r="E58" s="53"/>
      <c r="F58" s="7"/>
      <c r="G58" s="7"/>
      <c r="H58" s="299"/>
      <c r="I58" s="42"/>
      <c r="J58" s="43"/>
      <c r="K58" s="43"/>
      <c r="L58" s="43"/>
      <c r="M58" s="43"/>
      <c r="N58" s="20"/>
      <c r="O58" s="464"/>
      <c r="P58" s="464"/>
      <c r="Q58" s="469"/>
      <c r="R58" s="469"/>
      <c r="S58" s="469"/>
      <c r="T58" s="469"/>
      <c r="U58" s="21"/>
      <c r="W58" s="451"/>
    </row>
    <row r="59" spans="5:33" ht="22.5" x14ac:dyDescent="0.25">
      <c r="E59" s="53"/>
      <c r="F59" s="7"/>
      <c r="G59" s="7"/>
      <c r="H59" s="318" t="s">
        <v>132</v>
      </c>
      <c r="I59" s="319" t="s">
        <v>48</v>
      </c>
      <c r="J59" s="319" t="s">
        <v>49</v>
      </c>
      <c r="K59" s="319" t="s">
        <v>110</v>
      </c>
      <c r="L59" s="319" t="s">
        <v>585</v>
      </c>
      <c r="M59" s="462" t="s">
        <v>111</v>
      </c>
      <c r="N59" s="690"/>
      <c r="O59" s="690"/>
      <c r="P59" s="468"/>
      <c r="Q59" s="468"/>
      <c r="R59" s="468"/>
      <c r="S59" s="468"/>
      <c r="T59" s="468"/>
      <c r="U59" s="21"/>
      <c r="W59" s="451"/>
    </row>
    <row r="60" spans="5:33" x14ac:dyDescent="0.25">
      <c r="E60" s="53"/>
      <c r="F60" s="7"/>
      <c r="G60" s="7"/>
      <c r="H60" s="320" t="s">
        <v>610</v>
      </c>
      <c r="I60" s="326" t="s">
        <v>582</v>
      </c>
      <c r="J60" s="321">
        <f>+'Servente Lider 44 seg a sex'!$D$153</f>
        <v>0</v>
      </c>
      <c r="K60" s="321"/>
      <c r="L60" s="321">
        <f>ROUND(+(J60-J61)*$D$32,2)</f>
        <v>0</v>
      </c>
      <c r="M60" s="322"/>
      <c r="N60" s="686"/>
      <c r="O60" s="686"/>
      <c r="P60" s="470"/>
      <c r="Q60" s="465"/>
      <c r="R60" s="465"/>
      <c r="S60" s="465"/>
      <c r="T60" s="465"/>
      <c r="U60" s="21"/>
      <c r="W60" s="451"/>
    </row>
    <row r="61" spans="5:33" x14ac:dyDescent="0.25">
      <c r="E61" s="7"/>
      <c r="F61" s="7"/>
      <c r="G61" s="7"/>
      <c r="H61" s="320" t="s">
        <v>156</v>
      </c>
      <c r="I61" s="326" t="s">
        <v>581</v>
      </c>
      <c r="J61" s="321">
        <f>+'Servente 44 seg a sex'!$D$153</f>
        <v>0</v>
      </c>
      <c r="K61" s="321">
        <f>+J61*$D$25</f>
        <v>0</v>
      </c>
      <c r="L61" s="321"/>
      <c r="M61" s="322">
        <f>ROUND(K61+L60,2)</f>
        <v>0</v>
      </c>
      <c r="N61" s="686"/>
      <c r="O61" s="686"/>
      <c r="P61" s="470"/>
      <c r="Q61" s="465"/>
      <c r="R61" s="465"/>
      <c r="S61" s="465"/>
      <c r="T61" s="465"/>
      <c r="U61" s="21"/>
      <c r="W61" s="453"/>
    </row>
    <row r="62" spans="5:33" ht="15.75" thickBot="1" x14ac:dyDescent="0.3">
      <c r="E62" s="7"/>
      <c r="F62" s="7"/>
      <c r="G62" s="7"/>
      <c r="H62" s="323" t="s">
        <v>611</v>
      </c>
      <c r="I62" s="327"/>
      <c r="J62" s="324"/>
      <c r="K62" s="324"/>
      <c r="L62" s="324"/>
      <c r="M62" s="325"/>
      <c r="N62" s="686"/>
      <c r="O62" s="686"/>
      <c r="P62" s="470"/>
      <c r="Q62" s="465"/>
      <c r="R62" s="465"/>
      <c r="S62" s="465"/>
      <c r="T62" s="465"/>
      <c r="U62" s="21"/>
      <c r="W62" s="454"/>
    </row>
    <row r="63" spans="5:33" ht="15.75" thickBot="1" x14ac:dyDescent="0.3">
      <c r="E63" s="7"/>
      <c r="F63" s="7"/>
      <c r="G63" s="7"/>
      <c r="H63" s="299"/>
      <c r="I63" s="42"/>
      <c r="J63" s="44"/>
      <c r="K63" s="44"/>
      <c r="L63" s="44"/>
      <c r="M63" s="44"/>
      <c r="N63" s="20"/>
      <c r="O63" s="464"/>
      <c r="P63" s="464"/>
      <c r="Q63" s="465"/>
      <c r="R63" s="465"/>
      <c r="S63" s="465"/>
      <c r="T63" s="465"/>
      <c r="U63" s="21"/>
      <c r="W63" s="454"/>
    </row>
    <row r="64" spans="5:33" s="18" customFormat="1" ht="22.5" x14ac:dyDescent="0.25">
      <c r="E64" s="25"/>
      <c r="F64" s="25"/>
      <c r="G64" s="25"/>
      <c r="H64" s="318" t="s">
        <v>137</v>
      </c>
      <c r="I64" s="319" t="s">
        <v>48</v>
      </c>
      <c r="J64" s="319" t="s">
        <v>49</v>
      </c>
      <c r="K64" s="319" t="s">
        <v>110</v>
      </c>
      <c r="L64" s="319" t="s">
        <v>585</v>
      </c>
      <c r="M64" s="462" t="s">
        <v>111</v>
      </c>
      <c r="N64" s="690"/>
      <c r="O64" s="690"/>
      <c r="P64" s="468"/>
      <c r="Q64" s="468"/>
      <c r="R64" s="468"/>
      <c r="S64" s="468"/>
      <c r="T64" s="468"/>
      <c r="U64" s="21"/>
      <c r="V64" s="438"/>
      <c r="W64" s="455"/>
      <c r="X64" s="455"/>
      <c r="Y64" s="456"/>
      <c r="Z64" s="455"/>
      <c r="AA64" s="455"/>
      <c r="AB64" s="455"/>
      <c r="AC64" s="455"/>
      <c r="AD64" s="455"/>
      <c r="AE64" s="455"/>
      <c r="AF64" s="455"/>
      <c r="AG64" s="455"/>
    </row>
    <row r="65" spans="1:33" s="18" customFormat="1" x14ac:dyDescent="0.25">
      <c r="E65" s="25"/>
      <c r="F65" s="25"/>
      <c r="G65" s="25"/>
      <c r="H65" s="320" t="s">
        <v>610</v>
      </c>
      <c r="I65" s="326" t="s">
        <v>584</v>
      </c>
      <c r="J65" s="321">
        <f>+'Servente Lider 44 seg a sex'!$D$153</f>
        <v>0</v>
      </c>
      <c r="K65" s="321"/>
      <c r="L65" s="321">
        <f>ROUND(+(J65-J66)*$D$46,2)</f>
        <v>0</v>
      </c>
      <c r="M65" s="322"/>
      <c r="N65" s="686"/>
      <c r="O65" s="686"/>
      <c r="P65" s="470"/>
      <c r="Q65" s="465"/>
      <c r="R65" s="465"/>
      <c r="S65" s="465"/>
      <c r="T65" s="465"/>
      <c r="U65" s="21"/>
      <c r="V65" s="438"/>
      <c r="W65" s="455"/>
      <c r="X65" s="455"/>
      <c r="Y65" s="456"/>
      <c r="Z65" s="455"/>
      <c r="AA65" s="455"/>
      <c r="AB65" s="455"/>
      <c r="AC65" s="455"/>
      <c r="AD65" s="455"/>
      <c r="AE65" s="455"/>
      <c r="AF65" s="455"/>
      <c r="AG65" s="455"/>
    </row>
    <row r="66" spans="1:33" s="18" customFormat="1" x14ac:dyDescent="0.25">
      <c r="E66" s="25"/>
      <c r="F66" s="25"/>
      <c r="G66" s="25"/>
      <c r="H66" s="320" t="s">
        <v>156</v>
      </c>
      <c r="I66" s="326" t="s">
        <v>583</v>
      </c>
      <c r="J66" s="321">
        <f>+'Servente 44 seg a sex'!$D$153</f>
        <v>0</v>
      </c>
      <c r="K66" s="321">
        <f>+J66*$D$39</f>
        <v>0</v>
      </c>
      <c r="L66" s="321"/>
      <c r="M66" s="322">
        <f>ROUND(K66+L65,2)</f>
        <v>0</v>
      </c>
      <c r="N66" s="686"/>
      <c r="O66" s="686"/>
      <c r="P66" s="470"/>
      <c r="Q66" s="465"/>
      <c r="R66" s="465"/>
      <c r="S66" s="465"/>
      <c r="T66" s="465"/>
      <c r="U66" s="21"/>
      <c r="V66" s="438"/>
      <c r="W66" s="455"/>
      <c r="X66" s="455"/>
      <c r="Y66" s="456"/>
      <c r="Z66" s="455"/>
      <c r="AA66" s="455"/>
      <c r="AB66" s="455"/>
      <c r="AC66" s="455"/>
      <c r="AD66" s="455"/>
      <c r="AE66" s="455"/>
      <c r="AF66" s="455"/>
      <c r="AG66" s="455"/>
    </row>
    <row r="67" spans="1:33" s="18" customFormat="1" ht="15.75" thickBot="1" x14ac:dyDescent="0.3">
      <c r="E67" s="25"/>
      <c r="F67" s="25"/>
      <c r="G67" s="25"/>
      <c r="H67" s="323" t="s">
        <v>611</v>
      </c>
      <c r="I67" s="327"/>
      <c r="J67" s="324"/>
      <c r="K67" s="324"/>
      <c r="L67" s="324"/>
      <c r="M67" s="325"/>
      <c r="N67" s="686"/>
      <c r="O67" s="686"/>
      <c r="P67" s="470"/>
      <c r="Q67" s="465"/>
      <c r="R67" s="465"/>
      <c r="S67" s="465"/>
      <c r="T67" s="465"/>
      <c r="U67" s="21"/>
      <c r="V67" s="438"/>
      <c r="W67" s="455"/>
      <c r="X67" s="455"/>
      <c r="Y67" s="456"/>
      <c r="Z67" s="455"/>
      <c r="AA67" s="455"/>
      <c r="AB67" s="455"/>
      <c r="AC67" s="455"/>
      <c r="AD67" s="455"/>
      <c r="AE67" s="455"/>
      <c r="AF67" s="455"/>
      <c r="AG67" s="455"/>
    </row>
    <row r="68" spans="1:33" s="18" customFormat="1" ht="15.75" thickBot="1" x14ac:dyDescent="0.3">
      <c r="E68" s="25"/>
      <c r="F68" s="25"/>
      <c r="G68" s="25"/>
      <c r="H68" s="1"/>
      <c r="I68" s="1"/>
      <c r="J68" s="1"/>
      <c r="K68" s="1"/>
      <c r="L68" s="1"/>
      <c r="M68" s="1"/>
      <c r="N68" s="1"/>
      <c r="O68" s="1"/>
      <c r="P68" s="1"/>
      <c r="Q68" s="1"/>
      <c r="R68" s="53"/>
      <c r="S68" s="1"/>
      <c r="T68" s="1"/>
      <c r="U68" s="21"/>
      <c r="V68" s="438"/>
      <c r="W68" s="455"/>
      <c r="X68" s="455"/>
      <c r="Y68" s="456"/>
      <c r="Z68" s="455"/>
      <c r="AA68" s="455"/>
      <c r="AB68" s="455"/>
      <c r="AC68" s="455"/>
      <c r="AD68" s="455"/>
      <c r="AE68" s="455"/>
      <c r="AF68" s="455"/>
      <c r="AG68" s="455"/>
    </row>
    <row r="69" spans="1:33" ht="21.75" customHeight="1" x14ac:dyDescent="0.25">
      <c r="E69" s="7"/>
      <c r="F69" s="7"/>
      <c r="G69" s="7"/>
      <c r="H69" s="740" t="s">
        <v>93</v>
      </c>
      <c r="I69" s="741"/>
      <c r="J69" s="741"/>
      <c r="K69" s="741"/>
      <c r="L69" s="741"/>
      <c r="M69" s="741"/>
      <c r="N69" s="741"/>
      <c r="O69" s="741"/>
      <c r="P69" s="741"/>
      <c r="Q69" s="741"/>
      <c r="R69" s="741"/>
      <c r="S69" s="741"/>
      <c r="T69" s="741"/>
      <c r="U69" s="741"/>
      <c r="V69" s="742"/>
    </row>
    <row r="70" spans="1:33" x14ac:dyDescent="0.25">
      <c r="E70" s="7"/>
      <c r="F70" s="7"/>
      <c r="G70" s="7"/>
      <c r="H70" s="737" t="s">
        <v>663</v>
      </c>
      <c r="I70" s="738"/>
      <c r="J70" s="738"/>
      <c r="K70" s="738"/>
      <c r="L70" s="738"/>
      <c r="M70" s="738"/>
      <c r="N70" s="738"/>
      <c r="O70" s="738"/>
      <c r="P70" s="738"/>
      <c r="Q70" s="738"/>
      <c r="R70" s="738"/>
      <c r="S70" s="738"/>
      <c r="T70" s="738"/>
      <c r="U70" s="738"/>
      <c r="V70" s="739"/>
    </row>
    <row r="71" spans="1:33" ht="15.75" customHeight="1" thickBot="1" x14ac:dyDescent="0.3">
      <c r="E71" s="7"/>
      <c r="F71" s="7"/>
      <c r="G71" s="7"/>
      <c r="H71" s="734"/>
      <c r="I71" s="735"/>
      <c r="J71" s="735"/>
      <c r="K71" s="735"/>
      <c r="L71" s="735"/>
      <c r="M71" s="735"/>
      <c r="N71" s="735"/>
      <c r="O71" s="735"/>
      <c r="P71" s="735"/>
      <c r="Q71" s="735"/>
      <c r="R71" s="735"/>
      <c r="S71" s="735"/>
      <c r="T71" s="735"/>
      <c r="U71" s="735"/>
      <c r="V71" s="736"/>
    </row>
    <row r="72" spans="1:33" ht="33.75" x14ac:dyDescent="0.25">
      <c r="E72" s="7"/>
      <c r="F72" s="7"/>
      <c r="G72" s="7"/>
      <c r="H72" s="308" t="s">
        <v>17</v>
      </c>
      <c r="I72" s="311" t="s">
        <v>18</v>
      </c>
      <c r="J72" s="328" t="s">
        <v>142</v>
      </c>
      <c r="K72" s="328" t="s">
        <v>143</v>
      </c>
      <c r="L72" s="328" t="s">
        <v>144</v>
      </c>
      <c r="M72" s="328" t="s">
        <v>21</v>
      </c>
      <c r="N72" s="328" t="s">
        <v>97</v>
      </c>
      <c r="O72" s="328" t="s">
        <v>351</v>
      </c>
      <c r="P72" s="328" t="s">
        <v>145</v>
      </c>
      <c r="Q72" s="328" t="s">
        <v>353</v>
      </c>
      <c r="R72" s="328" t="s">
        <v>146</v>
      </c>
      <c r="S72" s="328" t="s">
        <v>147</v>
      </c>
      <c r="T72" s="329" t="s">
        <v>94</v>
      </c>
      <c r="U72" s="330" t="s">
        <v>96</v>
      </c>
      <c r="V72" s="330" t="s">
        <v>598</v>
      </c>
    </row>
    <row r="73" spans="1:33" x14ac:dyDescent="0.25">
      <c r="E73" s="7"/>
      <c r="F73" s="7"/>
      <c r="G73" s="7"/>
      <c r="H73" s="51" t="str">
        <f>+H10</f>
        <v xml:space="preserve">Polo de Xerem </v>
      </c>
      <c r="I73" s="52" t="str">
        <f>+I10</f>
        <v>Diurno</v>
      </c>
      <c r="J73" s="15">
        <f>ROUND(J10*$F$2,0)</f>
        <v>36</v>
      </c>
      <c r="K73" s="15">
        <f>ROUND(K10*$F$3,0)</f>
        <v>0</v>
      </c>
      <c r="L73" s="15">
        <f>ROUND(L10*$F$4,0)</f>
        <v>0</v>
      </c>
      <c r="M73" s="15">
        <f>ROUND(M10*$F$5,0)</f>
        <v>449</v>
      </c>
      <c r="N73" s="15">
        <f>ROUND(N10*$F$6,0)</f>
        <v>0</v>
      </c>
      <c r="O73" s="15">
        <f>ROUND(O10*$F$7,0)</f>
        <v>257</v>
      </c>
      <c r="P73" s="15">
        <f>ROUND(P10*$F$8,0)</f>
        <v>0</v>
      </c>
      <c r="Q73" s="15">
        <f>ROUND(Q10*$F$9,0)</f>
        <v>0</v>
      </c>
      <c r="R73" s="15"/>
      <c r="S73" s="15"/>
      <c r="T73" s="605">
        <f>SUM(J73:P73)</f>
        <v>742</v>
      </c>
      <c r="U73" s="607">
        <f>(ROUND((+T73/600),0))-V73</f>
        <v>1</v>
      </c>
      <c r="V73" s="457">
        <f>ROUND((O73/600),0)</f>
        <v>0</v>
      </c>
    </row>
    <row r="74" spans="1:33" x14ac:dyDescent="0.25">
      <c r="A74" s="7"/>
      <c r="B74" s="7"/>
      <c r="C74" s="7"/>
      <c r="D74" s="7"/>
      <c r="E74" s="7"/>
      <c r="F74" s="7"/>
      <c r="G74" s="7"/>
      <c r="H74" s="611" t="str">
        <f>+H11</f>
        <v>Campus de Caxias</v>
      </c>
      <c r="I74" s="52" t="str">
        <f>+I11</f>
        <v>Diurno</v>
      </c>
      <c r="J74" s="15">
        <f>ROUND(J11*$F$2,0)</f>
        <v>559</v>
      </c>
      <c r="K74" s="15">
        <f>ROUND(K11*$F$3,0)</f>
        <v>575</v>
      </c>
      <c r="L74" s="15">
        <f>ROUND(L11*$F$4,0)</f>
        <v>0</v>
      </c>
      <c r="M74" s="15">
        <f>ROUND(M11*$F$5,0)</f>
        <v>0</v>
      </c>
      <c r="N74" s="15">
        <f>ROUND(N11*$F$6,0)</f>
        <v>0</v>
      </c>
      <c r="O74" s="15">
        <f>ROUND(O11*$F$7,0)</f>
        <v>1121</v>
      </c>
      <c r="P74" s="15">
        <f>ROUND(P11*$F$8,0)</f>
        <v>0</v>
      </c>
      <c r="Q74" s="15">
        <f>ROUND(Q11*$F$9,0)</f>
        <v>0</v>
      </c>
      <c r="R74" s="15"/>
      <c r="S74" s="15"/>
      <c r="T74" s="605">
        <f t="shared" ref="T74" si="4">SUM(J74:P74)</f>
        <v>2255</v>
      </c>
      <c r="U74" s="607">
        <f>(ROUND((+T74/600),0))-V74</f>
        <v>2</v>
      </c>
      <c r="V74" s="457">
        <f>ROUND((O74/600),0)</f>
        <v>2</v>
      </c>
    </row>
    <row r="75" spans="1:33" x14ac:dyDescent="0.25">
      <c r="E75" s="7"/>
      <c r="F75" s="7"/>
      <c r="G75" s="7"/>
      <c r="H75" s="611"/>
      <c r="I75" s="52"/>
      <c r="J75" s="15"/>
      <c r="K75" s="15"/>
      <c r="L75" s="15"/>
      <c r="M75" s="15"/>
      <c r="N75" s="15"/>
      <c r="O75" s="15"/>
      <c r="P75" s="15"/>
      <c r="Q75" s="15"/>
      <c r="R75" s="15"/>
      <c r="S75" s="15"/>
      <c r="T75" s="605"/>
      <c r="U75" s="607"/>
      <c r="V75" s="457"/>
    </row>
    <row r="76" spans="1:33" x14ac:dyDescent="0.25">
      <c r="E76" s="7"/>
      <c r="F76" s="7"/>
      <c r="G76" s="7"/>
      <c r="H76" s="51"/>
      <c r="I76" s="52"/>
      <c r="J76" s="15"/>
      <c r="K76" s="15"/>
      <c r="L76" s="15"/>
      <c r="M76" s="15"/>
      <c r="N76" s="15"/>
      <c r="O76" s="15"/>
      <c r="P76" s="15"/>
      <c r="Q76" s="15"/>
      <c r="R76" s="15"/>
      <c r="S76" s="15"/>
      <c r="T76" s="605"/>
      <c r="U76" s="607"/>
      <c r="V76" s="457"/>
    </row>
    <row r="77" spans="1:33" x14ac:dyDescent="0.25">
      <c r="E77" s="7"/>
      <c r="F77" s="7"/>
      <c r="G77" s="7"/>
      <c r="H77" s="51"/>
      <c r="I77" s="52"/>
      <c r="J77" s="15"/>
      <c r="K77" s="15"/>
      <c r="L77" s="15"/>
      <c r="M77" s="15"/>
      <c r="N77" s="15"/>
      <c r="O77" s="15"/>
      <c r="P77" s="15"/>
      <c r="Q77" s="15"/>
      <c r="R77" s="15"/>
      <c r="S77" s="15"/>
      <c r="T77" s="605"/>
      <c r="U77" s="607"/>
      <c r="V77" s="457"/>
    </row>
    <row r="78" spans="1:33" x14ac:dyDescent="0.25">
      <c r="E78" s="7"/>
      <c r="F78" s="7"/>
      <c r="G78" s="7"/>
      <c r="H78" s="51"/>
      <c r="I78" s="52"/>
      <c r="J78" s="15"/>
      <c r="K78" s="15"/>
      <c r="L78" s="15"/>
      <c r="M78" s="15"/>
      <c r="N78" s="15"/>
      <c r="O78" s="15"/>
      <c r="P78" s="15"/>
      <c r="Q78" s="15"/>
      <c r="R78" s="15"/>
      <c r="S78" s="15"/>
      <c r="T78" s="605"/>
      <c r="U78" s="607"/>
      <c r="V78" s="457"/>
    </row>
    <row r="79" spans="1:33" x14ac:dyDescent="0.25">
      <c r="E79" s="7"/>
      <c r="F79" s="7"/>
      <c r="G79" s="7"/>
      <c r="H79" s="51"/>
      <c r="I79" s="52"/>
      <c r="J79" s="15"/>
      <c r="K79" s="15"/>
      <c r="L79" s="15"/>
      <c r="M79" s="15"/>
      <c r="N79" s="15"/>
      <c r="O79" s="15"/>
      <c r="P79" s="15"/>
      <c r="Q79" s="15"/>
      <c r="R79" s="15"/>
      <c r="S79" s="15"/>
      <c r="T79" s="605"/>
      <c r="U79" s="607"/>
      <c r="V79" s="457"/>
    </row>
    <row r="80" spans="1:33" ht="15.75" thickBot="1" x14ac:dyDescent="0.3">
      <c r="E80" s="7"/>
      <c r="F80" s="7"/>
      <c r="G80" s="7"/>
      <c r="H80" s="296"/>
      <c r="I80" s="297"/>
      <c r="J80" s="298"/>
      <c r="K80" s="298"/>
      <c r="L80" s="298"/>
      <c r="M80" s="298"/>
      <c r="N80" s="298"/>
      <c r="O80" s="298"/>
      <c r="P80" s="298"/>
      <c r="Q80" s="298"/>
      <c r="R80" s="298"/>
      <c r="S80" s="298"/>
      <c r="T80" s="606"/>
      <c r="U80" s="608"/>
      <c r="V80" s="458"/>
    </row>
    <row r="81" spans="5:23" ht="15.75" thickBot="1" x14ac:dyDescent="0.3">
      <c r="E81" s="7"/>
      <c r="F81" s="7"/>
      <c r="G81" s="7"/>
      <c r="H81" s="22"/>
      <c r="I81" s="22"/>
      <c r="J81" s="26"/>
      <c r="K81" s="26"/>
      <c r="L81" s="26"/>
      <c r="M81" s="26"/>
      <c r="N81" s="26"/>
      <c r="O81" s="26"/>
      <c r="P81" s="26"/>
      <c r="Q81" s="26"/>
      <c r="R81" s="26"/>
      <c r="S81" s="26"/>
      <c r="T81" s="55"/>
      <c r="U81" s="181">
        <f>SUM(U73:U80)</f>
        <v>3</v>
      </c>
      <c r="V81" s="181">
        <f>SUM(V73:V80)</f>
        <v>2</v>
      </c>
      <c r="W81" s="438"/>
    </row>
    <row r="82" spans="5:23" x14ac:dyDescent="0.25">
      <c r="E82" s="7"/>
      <c r="F82" s="7"/>
      <c r="G82" s="7"/>
      <c r="H82" s="22"/>
      <c r="I82" s="22"/>
      <c r="J82" s="26"/>
      <c r="K82" s="26"/>
      <c r="L82" s="26"/>
      <c r="M82" s="26"/>
      <c r="N82" s="26"/>
      <c r="O82" s="26"/>
      <c r="P82" s="26"/>
      <c r="Q82" s="26"/>
      <c r="R82" s="26"/>
      <c r="S82" s="26"/>
      <c r="T82" s="55"/>
      <c r="U82" s="290"/>
      <c r="V82" s="290"/>
      <c r="W82" s="438"/>
    </row>
    <row r="83" spans="5:23" x14ac:dyDescent="0.25">
      <c r="E83" s="7"/>
      <c r="F83" s="7"/>
      <c r="G83" s="7"/>
      <c r="H83" s="22"/>
      <c r="I83" s="22"/>
      <c r="J83" s="26"/>
      <c r="K83" s="26"/>
      <c r="L83" s="26"/>
      <c r="M83" s="26"/>
      <c r="N83" s="26"/>
      <c r="O83" s="26"/>
      <c r="P83" s="26"/>
      <c r="Q83" s="26"/>
      <c r="R83" s="26"/>
      <c r="S83" s="26"/>
      <c r="T83" s="55"/>
      <c r="U83" s="290"/>
      <c r="V83" s="290"/>
      <c r="W83" s="438"/>
    </row>
    <row r="84" spans="5:23" x14ac:dyDescent="0.25">
      <c r="E84" s="7"/>
      <c r="F84" s="7"/>
      <c r="G84" s="7"/>
      <c r="H84" s="22"/>
      <c r="I84" s="22"/>
      <c r="J84" s="26"/>
      <c r="K84" s="26"/>
      <c r="L84" s="26"/>
      <c r="M84" s="26"/>
      <c r="N84" s="26"/>
      <c r="O84" s="26"/>
      <c r="P84" s="26"/>
      <c r="Q84" s="26"/>
      <c r="R84" s="26"/>
      <c r="S84" s="26"/>
      <c r="T84" s="55"/>
      <c r="U84" s="290"/>
      <c r="V84" s="290"/>
      <c r="W84" s="438"/>
    </row>
    <row r="85" spans="5:23" x14ac:dyDescent="0.25">
      <c r="E85" s="7"/>
      <c r="F85" s="7"/>
      <c r="G85" s="7"/>
      <c r="H85" s="22"/>
      <c r="I85" s="22"/>
      <c r="J85" s="26"/>
      <c r="K85" s="26"/>
      <c r="L85" s="26"/>
      <c r="M85" s="26"/>
      <c r="N85" s="26"/>
      <c r="O85" s="26"/>
      <c r="P85" s="26"/>
      <c r="Q85" s="26"/>
      <c r="R85" s="26"/>
      <c r="S85" s="26"/>
      <c r="T85" s="55"/>
      <c r="U85" s="24"/>
      <c r="W85" s="438"/>
    </row>
    <row r="86" spans="5:23" ht="15" customHeight="1" x14ac:dyDescent="0.25">
      <c r="E86" s="7"/>
      <c r="F86" s="7"/>
      <c r="G86" s="7"/>
      <c r="H86" s="7"/>
      <c r="I86" s="7"/>
      <c r="J86" s="104"/>
      <c r="K86" s="7"/>
      <c r="L86" s="7"/>
      <c r="M86" s="7"/>
      <c r="N86" s="96" t="s">
        <v>133</v>
      </c>
      <c r="O86" s="288"/>
      <c r="P86" s="288"/>
      <c r="Q86" s="288"/>
      <c r="R86" s="288"/>
      <c r="S86" s="97"/>
      <c r="T86" s="36">
        <f>+S14+R14+Q14+P14+O14+N14+M14+L14+K14+J14</f>
        <v>6572</v>
      </c>
      <c r="U86" s="62"/>
      <c r="W86" s="438"/>
    </row>
    <row r="87" spans="5:23" ht="15" customHeight="1" x14ac:dyDescent="0.25">
      <c r="E87" s="7"/>
      <c r="F87" s="7"/>
      <c r="G87" s="7"/>
      <c r="H87" s="98" t="s">
        <v>148</v>
      </c>
      <c r="I87" s="98"/>
      <c r="J87" s="745" t="s">
        <v>458</v>
      </c>
      <c r="K87" s="746"/>
      <c r="L87" s="747"/>
      <c r="M87" s="743" t="s">
        <v>597</v>
      </c>
      <c r="N87" s="96" t="s">
        <v>109</v>
      </c>
      <c r="O87" s="288"/>
      <c r="P87" s="288"/>
      <c r="Q87" s="288"/>
      <c r="R87" s="288"/>
      <c r="S87" s="97"/>
      <c r="T87" s="36">
        <f>SUM(T73:T79)</f>
        <v>2997</v>
      </c>
      <c r="U87" s="24"/>
      <c r="W87" s="454"/>
    </row>
    <row r="88" spans="5:23" x14ac:dyDescent="0.25">
      <c r="E88" s="7"/>
      <c r="F88" s="7"/>
      <c r="G88" s="7"/>
      <c r="H88" s="7"/>
      <c r="I88" s="7"/>
      <c r="J88" s="58" t="s">
        <v>459</v>
      </c>
      <c r="K88" s="344" t="s">
        <v>460</v>
      </c>
      <c r="L88" s="286" t="s">
        <v>596</v>
      </c>
      <c r="M88" s="744"/>
      <c r="N88" s="96" t="s">
        <v>138</v>
      </c>
      <c r="O88" s="288"/>
      <c r="P88" s="288"/>
      <c r="Q88" s="288"/>
      <c r="R88" s="288"/>
      <c r="S88" s="97"/>
      <c r="T88" s="38"/>
      <c r="U88" s="107">
        <f>ROUND((+U81+V81)/30,0)</f>
        <v>0</v>
      </c>
    </row>
    <row r="89" spans="5:23" x14ac:dyDescent="0.25">
      <c r="E89" s="7"/>
      <c r="F89" s="7"/>
      <c r="G89" s="7"/>
      <c r="H89" s="335" t="str">
        <f t="shared" ref="H89:I95" si="5">+H73</f>
        <v xml:space="preserve">Polo de Xerem </v>
      </c>
      <c r="I89" s="335" t="str">
        <f t="shared" si="5"/>
        <v>Diurno</v>
      </c>
      <c r="J89" s="292">
        <f>+U73-L89</f>
        <v>1</v>
      </c>
      <c r="K89" s="293">
        <f>++V73</f>
        <v>0</v>
      </c>
      <c r="L89" s="293"/>
      <c r="M89" s="336">
        <f>SUM(J89:L89)</f>
        <v>1</v>
      </c>
      <c r="N89" s="285"/>
      <c r="O89" s="285"/>
      <c r="P89" s="285"/>
      <c r="Q89" s="285"/>
      <c r="R89" s="285"/>
      <c r="S89" s="285"/>
      <c r="T89" s="182" t="s">
        <v>67</v>
      </c>
      <c r="U89" s="183" t="s">
        <v>591</v>
      </c>
      <c r="V89" s="456"/>
    </row>
    <row r="90" spans="5:23" x14ac:dyDescent="0.25">
      <c r="E90" s="7"/>
      <c r="F90" s="7"/>
      <c r="G90" s="7"/>
      <c r="H90" s="337" t="str">
        <f t="shared" si="5"/>
        <v>Campus de Caxias</v>
      </c>
      <c r="I90" s="337" t="str">
        <f t="shared" si="5"/>
        <v>Diurno</v>
      </c>
      <c r="J90" s="338">
        <f>+U74-L90</f>
        <v>1</v>
      </c>
      <c r="K90" s="338">
        <f t="shared" ref="J90:K96" si="6">+V74</f>
        <v>2</v>
      </c>
      <c r="L90" s="339">
        <v>1</v>
      </c>
      <c r="M90" s="340">
        <f t="shared" ref="M90:M96" si="7">SUM(J90:L90)</f>
        <v>4</v>
      </c>
      <c r="N90" s="288" t="s">
        <v>462</v>
      </c>
      <c r="O90" s="288"/>
      <c r="P90" s="288"/>
      <c r="Q90" s="288"/>
      <c r="R90" s="288"/>
      <c r="S90" s="97"/>
      <c r="T90" s="39">
        <f>+'Insumo LOTE I - Custo'!M86</f>
        <v>0</v>
      </c>
      <c r="U90" s="3">
        <f>ROUND(T90/(U81+V81),2)</f>
        <v>0</v>
      </c>
      <c r="V90" s="456"/>
    </row>
    <row r="91" spans="5:23" x14ac:dyDescent="0.25">
      <c r="E91" s="7"/>
      <c r="F91" s="7"/>
      <c r="G91" s="7"/>
      <c r="H91" s="335">
        <f t="shared" si="5"/>
        <v>0</v>
      </c>
      <c r="I91" s="335">
        <f t="shared" si="5"/>
        <v>0</v>
      </c>
      <c r="J91" s="292">
        <f t="shared" si="6"/>
        <v>0</v>
      </c>
      <c r="K91" s="293">
        <f t="shared" si="6"/>
        <v>0</v>
      </c>
      <c r="L91" s="293"/>
      <c r="M91" s="336">
        <f t="shared" si="7"/>
        <v>0</v>
      </c>
      <c r="N91" s="7"/>
      <c r="O91" s="7"/>
      <c r="P91" s="7"/>
      <c r="Q91" s="7"/>
      <c r="R91" s="7"/>
      <c r="S91" s="7"/>
      <c r="T91" s="7"/>
      <c r="U91" s="7"/>
      <c r="V91" s="456"/>
    </row>
    <row r="92" spans="5:23" x14ac:dyDescent="0.25">
      <c r="E92" s="7"/>
      <c r="F92" s="7"/>
      <c r="G92" s="7"/>
      <c r="H92" s="337">
        <f t="shared" si="5"/>
        <v>0</v>
      </c>
      <c r="I92" s="337">
        <f t="shared" si="5"/>
        <v>0</v>
      </c>
      <c r="J92" s="338">
        <f t="shared" si="6"/>
        <v>0</v>
      </c>
      <c r="K92" s="338">
        <f t="shared" si="6"/>
        <v>0</v>
      </c>
      <c r="L92" s="339"/>
      <c r="M92" s="340">
        <f t="shared" si="7"/>
        <v>0</v>
      </c>
      <c r="N92" s="7"/>
      <c r="O92" s="7"/>
      <c r="P92" s="7"/>
      <c r="Q92" s="7"/>
      <c r="R92" s="96" t="s">
        <v>112</v>
      </c>
      <c r="S92" s="288"/>
      <c r="T92" s="97"/>
      <c r="U92" s="3">
        <f>+T14/T86</f>
        <v>0</v>
      </c>
      <c r="V92" s="456"/>
    </row>
    <row r="93" spans="5:23" x14ac:dyDescent="0.25">
      <c r="E93" s="7"/>
      <c r="F93" s="7"/>
      <c r="G93" s="7"/>
      <c r="H93" s="335">
        <f t="shared" si="5"/>
        <v>0</v>
      </c>
      <c r="I93" s="335">
        <f t="shared" si="5"/>
        <v>0</v>
      </c>
      <c r="J93" s="292">
        <f t="shared" si="6"/>
        <v>0</v>
      </c>
      <c r="K93" s="293">
        <f t="shared" si="6"/>
        <v>0</v>
      </c>
      <c r="L93" s="293"/>
      <c r="M93" s="336">
        <f t="shared" si="7"/>
        <v>0</v>
      </c>
      <c r="N93" s="7"/>
      <c r="O93" s="7"/>
      <c r="P93" s="7"/>
      <c r="Q93" s="7"/>
      <c r="R93" s="96" t="s">
        <v>113</v>
      </c>
      <c r="S93" s="97"/>
      <c r="T93" s="343"/>
      <c r="U93" s="40">
        <f>+T14</f>
        <v>0</v>
      </c>
      <c r="V93" s="456"/>
    </row>
    <row r="94" spans="5:23" x14ac:dyDescent="0.25">
      <c r="E94" s="7"/>
      <c r="F94" s="7"/>
      <c r="G94" s="7"/>
      <c r="H94" s="337">
        <f t="shared" si="5"/>
        <v>0</v>
      </c>
      <c r="I94" s="337">
        <f t="shared" si="5"/>
        <v>0</v>
      </c>
      <c r="J94" s="338">
        <f t="shared" si="6"/>
        <v>0</v>
      </c>
      <c r="K94" s="338">
        <f t="shared" si="6"/>
        <v>0</v>
      </c>
      <c r="L94" s="339"/>
      <c r="M94" s="340">
        <f t="shared" si="7"/>
        <v>0</v>
      </c>
      <c r="N94" s="7"/>
      <c r="O94" s="7"/>
      <c r="P94" s="7"/>
      <c r="Q94" s="7"/>
      <c r="R94" s="96" t="s">
        <v>672</v>
      </c>
      <c r="S94" s="97"/>
      <c r="T94" s="343"/>
      <c r="U94" s="40">
        <f>+U93*APRESENTACAO!G21</f>
        <v>0</v>
      </c>
      <c r="V94" s="456"/>
    </row>
    <row r="95" spans="5:23" x14ac:dyDescent="0.25">
      <c r="E95" s="7"/>
      <c r="F95" s="7"/>
      <c r="G95" s="7"/>
      <c r="H95" s="335">
        <f t="shared" si="5"/>
        <v>0</v>
      </c>
      <c r="I95" s="335">
        <f t="shared" si="5"/>
        <v>0</v>
      </c>
      <c r="J95" s="292">
        <f t="shared" si="6"/>
        <v>0</v>
      </c>
      <c r="K95" s="293">
        <f t="shared" si="6"/>
        <v>0</v>
      </c>
      <c r="L95" s="293"/>
      <c r="M95" s="336">
        <f t="shared" si="7"/>
        <v>0</v>
      </c>
      <c r="N95" s="7"/>
      <c r="O95" s="7"/>
      <c r="P95" s="7"/>
      <c r="Q95" s="7"/>
      <c r="R95" s="96" t="s">
        <v>114</v>
      </c>
      <c r="S95" s="97"/>
      <c r="T95" s="343"/>
      <c r="U95" s="41" t="e">
        <f>+T90/U93</f>
        <v>#DIV/0!</v>
      </c>
      <c r="V95" s="456"/>
    </row>
    <row r="96" spans="5:23" x14ac:dyDescent="0.25">
      <c r="E96" s="7"/>
      <c r="F96" s="7"/>
      <c r="G96" s="7"/>
      <c r="H96" s="337">
        <f>+H80</f>
        <v>0</v>
      </c>
      <c r="I96" s="337">
        <f>+I75</f>
        <v>0</v>
      </c>
      <c r="J96" s="338">
        <f t="shared" si="6"/>
        <v>0</v>
      </c>
      <c r="K96" s="338">
        <f t="shared" si="6"/>
        <v>0</v>
      </c>
      <c r="L96" s="339"/>
      <c r="M96" s="340">
        <f t="shared" si="7"/>
        <v>0</v>
      </c>
      <c r="N96" s="7"/>
      <c r="O96" s="7"/>
      <c r="P96" s="7"/>
      <c r="Q96" s="7"/>
      <c r="R96" s="7"/>
      <c r="S96" s="7"/>
      <c r="T96" s="7"/>
      <c r="U96" s="8"/>
      <c r="V96" s="456"/>
    </row>
    <row r="97" spans="5:23" x14ac:dyDescent="0.25">
      <c r="E97" s="7"/>
      <c r="F97" s="7"/>
      <c r="G97" s="7"/>
      <c r="H97" s="335"/>
      <c r="I97" s="335"/>
      <c r="J97" s="292"/>
      <c r="K97" s="293"/>
      <c r="L97" s="293"/>
      <c r="M97" s="336"/>
      <c r="N97" s="7"/>
      <c r="O97" s="7"/>
      <c r="P97" s="687" t="s">
        <v>589</v>
      </c>
      <c r="Q97" s="688"/>
      <c r="R97" s="688"/>
      <c r="S97" s="689"/>
      <c r="T97" s="343"/>
      <c r="U97" s="37">
        <f>+U81-U99</f>
        <v>2</v>
      </c>
      <c r="W97" s="438"/>
    </row>
    <row r="98" spans="5:23" ht="15" customHeight="1" x14ac:dyDescent="0.25">
      <c r="E98" s="106"/>
      <c r="F98" s="7"/>
      <c r="G98" s="7"/>
      <c r="H98" s="337"/>
      <c r="I98" s="337"/>
      <c r="J98" s="338"/>
      <c r="K98" s="339"/>
      <c r="L98" s="339"/>
      <c r="M98" s="340"/>
      <c r="N98" s="7"/>
      <c r="O98" s="7"/>
      <c r="P98" s="687" t="s">
        <v>662</v>
      </c>
      <c r="Q98" s="688"/>
      <c r="R98" s="688"/>
      <c r="S98" s="689"/>
      <c r="T98" s="343"/>
      <c r="U98" s="37">
        <f>+V81</f>
        <v>2</v>
      </c>
      <c r="W98" s="438"/>
    </row>
    <row r="99" spans="5:23" x14ac:dyDescent="0.25">
      <c r="E99" s="106"/>
      <c r="F99" s="7"/>
      <c r="G99" s="7"/>
      <c r="H99" s="335"/>
      <c r="I99" s="335"/>
      <c r="J99" s="292"/>
      <c r="K99" s="293"/>
      <c r="L99" s="293"/>
      <c r="M99" s="336"/>
      <c r="N99" s="7"/>
      <c r="O99" s="7"/>
      <c r="P99" s="687" t="s">
        <v>627</v>
      </c>
      <c r="Q99" s="688"/>
      <c r="R99" s="688"/>
      <c r="S99" s="689"/>
      <c r="U99" s="37">
        <v>1</v>
      </c>
      <c r="W99" s="438"/>
    </row>
    <row r="100" spans="5:23" ht="15" customHeight="1" x14ac:dyDescent="0.25">
      <c r="E100" s="7"/>
      <c r="F100" s="7"/>
      <c r="G100" s="7"/>
      <c r="H100" s="337"/>
      <c r="I100" s="337"/>
      <c r="J100" s="338"/>
      <c r="K100" s="339"/>
      <c r="L100" s="339"/>
      <c r="M100" s="340"/>
      <c r="P100" s="687" t="s">
        <v>614</v>
      </c>
      <c r="Q100" s="688"/>
      <c r="R100" s="688"/>
      <c r="S100" s="689"/>
      <c r="T100" s="343"/>
      <c r="U100" s="37">
        <f>+U88</f>
        <v>0</v>
      </c>
      <c r="V100" s="456"/>
      <c r="W100" s="438"/>
    </row>
    <row r="101" spans="5:23" x14ac:dyDescent="0.25">
      <c r="E101" s="7"/>
      <c r="F101" s="7"/>
      <c r="G101" s="7"/>
      <c r="H101" s="335"/>
      <c r="I101" s="335"/>
      <c r="J101" s="292"/>
      <c r="K101" s="293"/>
      <c r="L101" s="293"/>
      <c r="M101" s="336"/>
      <c r="N101" s="7"/>
      <c r="O101" s="7"/>
      <c r="P101" s="687" t="s">
        <v>590</v>
      </c>
      <c r="Q101" s="688"/>
      <c r="R101" s="688"/>
      <c r="S101" s="689"/>
      <c r="T101" s="343"/>
      <c r="U101" s="37">
        <f>SUM(U97:U100)</f>
        <v>5</v>
      </c>
      <c r="V101" s="456"/>
      <c r="W101" s="454"/>
    </row>
    <row r="102" spans="5:23" x14ac:dyDescent="0.25">
      <c r="E102" s="7"/>
      <c r="F102" s="7"/>
      <c r="G102" s="7"/>
      <c r="J102" s="300">
        <f>SUM(J89:J101)</f>
        <v>2</v>
      </c>
      <c r="K102" s="300">
        <f>SUM(K89:K101)</f>
        <v>2</v>
      </c>
      <c r="L102" s="300">
        <f>SUM(L89:L97)</f>
        <v>1</v>
      </c>
      <c r="M102" s="291">
        <f>SUM(M89:M101)</f>
        <v>5</v>
      </c>
      <c r="V102" s="437"/>
      <c r="W102" s="454"/>
    </row>
    <row r="103" spans="5:23" ht="15.75" thickBot="1" x14ac:dyDescent="0.3">
      <c r="E103" s="7"/>
      <c r="F103" s="7"/>
      <c r="G103" s="7"/>
      <c r="J103" s="732"/>
      <c r="K103" s="733"/>
      <c r="L103" s="291"/>
      <c r="M103" s="342"/>
      <c r="V103" s="437"/>
    </row>
    <row r="104" spans="5:23" x14ac:dyDescent="0.25">
      <c r="E104" s="7"/>
      <c r="F104" s="7"/>
      <c r="G104" s="7"/>
      <c r="N104" s="677" t="s">
        <v>626</v>
      </c>
      <c r="O104" s="678"/>
      <c r="P104" s="678"/>
      <c r="Q104" s="678"/>
      <c r="R104" s="678"/>
      <c r="S104" s="678"/>
      <c r="T104" s="678"/>
      <c r="U104" s="679"/>
      <c r="V104" s="437"/>
    </row>
    <row r="105" spans="5:23" ht="15" customHeight="1" x14ac:dyDescent="0.25">
      <c r="H105" s="749" t="s">
        <v>586</v>
      </c>
      <c r="I105" s="750"/>
      <c r="J105" s="751"/>
      <c r="K105" s="291">
        <f>+V81</f>
        <v>2</v>
      </c>
      <c r="M105" s="334"/>
      <c r="N105" s="680"/>
      <c r="O105" s="681"/>
      <c r="P105" s="681"/>
      <c r="Q105" s="681"/>
      <c r="R105" s="681"/>
      <c r="S105" s="681"/>
      <c r="T105" s="681"/>
      <c r="U105" s="682"/>
      <c r="V105" s="456"/>
    </row>
    <row r="106" spans="5:23" ht="15.75" thickBot="1" x14ac:dyDescent="0.3">
      <c r="H106" s="18"/>
      <c r="I106" s="18"/>
      <c r="J106" s="18"/>
      <c r="M106" s="334"/>
      <c r="N106" s="683"/>
      <c r="O106" s="684"/>
      <c r="P106" s="684"/>
      <c r="Q106" s="684"/>
      <c r="R106" s="684"/>
      <c r="S106" s="684"/>
      <c r="T106" s="684"/>
      <c r="U106" s="685"/>
      <c r="V106" s="459"/>
    </row>
    <row r="107" spans="5:23" x14ac:dyDescent="0.25">
      <c r="H107" s="749" t="s">
        <v>587</v>
      </c>
      <c r="I107" s="750"/>
      <c r="J107" s="751"/>
      <c r="K107" s="291">
        <f>+L102</f>
        <v>1</v>
      </c>
      <c r="M107" s="334"/>
      <c r="V107" s="459"/>
    </row>
    <row r="108" spans="5:23" x14ac:dyDescent="0.25">
      <c r="H108" s="301"/>
      <c r="I108" s="331"/>
      <c r="J108" s="332"/>
      <c r="K108" s="333"/>
      <c r="L108" s="333"/>
      <c r="M108" s="334"/>
    </row>
    <row r="109" spans="5:23" ht="15.75" thickBot="1" x14ac:dyDescent="0.3">
      <c r="M109" s="287"/>
    </row>
    <row r="110" spans="5:23" ht="15" customHeight="1" x14ac:dyDescent="0.25">
      <c r="H110" s="677" t="s">
        <v>602</v>
      </c>
      <c r="I110" s="678"/>
      <c r="J110" s="678"/>
      <c r="K110" s="678"/>
      <c r="L110" s="679"/>
      <c r="N110" s="677" t="s">
        <v>588</v>
      </c>
      <c r="O110" s="678"/>
      <c r="P110" s="678"/>
      <c r="Q110" s="678"/>
      <c r="R110" s="678"/>
      <c r="S110" s="678"/>
      <c r="T110" s="678"/>
      <c r="U110" s="679"/>
    </row>
    <row r="111" spans="5:23" x14ac:dyDescent="0.25">
      <c r="H111" s="680"/>
      <c r="I111" s="681"/>
      <c r="J111" s="681"/>
      <c r="K111" s="681"/>
      <c r="L111" s="682"/>
      <c r="N111" s="680"/>
      <c r="O111" s="681"/>
      <c r="P111" s="681"/>
      <c r="Q111" s="681"/>
      <c r="R111" s="681"/>
      <c r="S111" s="681"/>
      <c r="T111" s="681"/>
      <c r="U111" s="682"/>
    </row>
    <row r="112" spans="5:23" ht="15.75" thickBot="1" x14ac:dyDescent="0.3">
      <c r="H112" s="683"/>
      <c r="I112" s="684"/>
      <c r="J112" s="684"/>
      <c r="K112" s="684"/>
      <c r="L112" s="685"/>
      <c r="N112" s="683"/>
      <c r="O112" s="684"/>
      <c r="P112" s="684"/>
      <c r="Q112" s="684"/>
      <c r="R112" s="684"/>
      <c r="S112" s="684"/>
      <c r="T112" s="684"/>
      <c r="U112" s="685"/>
    </row>
    <row r="114" spans="14:21" x14ac:dyDescent="0.25">
      <c r="N114" s="7"/>
      <c r="O114" s="361"/>
      <c r="P114" s="361"/>
      <c r="Q114" s="361"/>
      <c r="R114" s="18"/>
      <c r="S114" s="361"/>
      <c r="T114" s="361"/>
      <c r="U114" s="361"/>
    </row>
    <row r="115" spans="14:21" x14ac:dyDescent="0.25">
      <c r="N115" s="7"/>
      <c r="O115" s="361"/>
      <c r="P115" s="361"/>
      <c r="Q115" s="346"/>
      <c r="R115" s="18"/>
      <c r="S115" s="361"/>
      <c r="T115" s="361"/>
      <c r="U115" s="341"/>
    </row>
    <row r="116" spans="14:21" x14ac:dyDescent="0.25">
      <c r="N116" s="7"/>
      <c r="O116" s="361"/>
      <c r="P116" s="361"/>
      <c r="Q116" s="346"/>
      <c r="R116" s="18"/>
      <c r="S116" s="361"/>
      <c r="T116" s="361"/>
      <c r="U116" s="341"/>
    </row>
    <row r="117" spans="14:21" x14ac:dyDescent="0.25">
      <c r="O117" s="361"/>
      <c r="P117" s="361"/>
      <c r="Q117" s="346"/>
      <c r="R117" s="18"/>
      <c r="S117" s="361"/>
      <c r="T117" s="361"/>
      <c r="U117" s="341"/>
    </row>
    <row r="118" spans="14:21" x14ac:dyDescent="0.25">
      <c r="O118" s="18"/>
      <c r="P118" s="18"/>
      <c r="Q118" s="18"/>
      <c r="R118" s="18"/>
      <c r="S118" s="18"/>
      <c r="T118" s="18"/>
      <c r="U118" s="18"/>
    </row>
    <row r="119" spans="14:21" x14ac:dyDescent="0.25">
      <c r="N119" s="7"/>
      <c r="O119" s="362"/>
      <c r="P119" s="362"/>
      <c r="Q119" s="35"/>
      <c r="R119" s="18"/>
      <c r="S119" s="361"/>
      <c r="T119" s="361"/>
      <c r="U119" s="361"/>
    </row>
    <row r="120" spans="14:21" x14ac:dyDescent="0.25">
      <c r="O120" s="362"/>
      <c r="P120" s="362"/>
      <c r="Q120" s="347"/>
      <c r="R120" s="18"/>
      <c r="S120" s="361"/>
      <c r="T120" s="361"/>
      <c r="U120" s="18"/>
    </row>
    <row r="121" spans="14:21" x14ac:dyDescent="0.25">
      <c r="O121" s="25"/>
      <c r="P121" s="25"/>
      <c r="Q121" s="25"/>
      <c r="R121" s="18"/>
      <c r="S121" s="361"/>
      <c r="T121" s="361"/>
      <c r="U121" s="348"/>
    </row>
    <row r="122" spans="14:21" x14ac:dyDescent="0.25">
      <c r="O122" s="18"/>
      <c r="P122" s="18"/>
      <c r="Q122" s="18"/>
      <c r="R122" s="18"/>
      <c r="S122" s="361"/>
      <c r="T122" s="361"/>
      <c r="U122" s="18"/>
    </row>
    <row r="123" spans="14:21" x14ac:dyDescent="0.25">
      <c r="O123" s="18"/>
      <c r="P123" s="18"/>
      <c r="Q123" s="18"/>
      <c r="R123" s="18"/>
      <c r="S123" s="18"/>
      <c r="T123" s="18"/>
      <c r="U123" s="18"/>
    </row>
    <row r="124" spans="14:21" x14ac:dyDescent="0.25">
      <c r="O124" s="18"/>
      <c r="P124" s="18"/>
      <c r="Q124" s="18"/>
      <c r="R124" s="362"/>
      <c r="S124" s="362"/>
      <c r="T124" s="362"/>
      <c r="U124" s="362"/>
    </row>
    <row r="125" spans="14:21" x14ac:dyDescent="0.25">
      <c r="N125" s="7"/>
      <c r="O125" s="25"/>
      <c r="P125" s="285"/>
      <c r="Q125" s="285"/>
      <c r="R125" s="363"/>
      <c r="S125" s="363"/>
      <c r="T125" s="363"/>
      <c r="U125" s="363"/>
    </row>
    <row r="126" spans="14:21" x14ac:dyDescent="0.25">
      <c r="N126" s="7"/>
      <c r="O126" s="25"/>
      <c r="P126" s="285"/>
      <c r="Q126" s="285"/>
      <c r="R126" s="364"/>
      <c r="S126" s="364"/>
      <c r="T126" s="364"/>
      <c r="U126" s="364"/>
    </row>
    <row r="127" spans="14:21" x14ac:dyDescent="0.25">
      <c r="N127" s="7"/>
      <c r="O127" s="25"/>
      <c r="P127" s="285"/>
      <c r="Q127" s="285"/>
      <c r="R127" s="364"/>
      <c r="S127" s="364"/>
      <c r="T127" s="364"/>
      <c r="U127" s="364"/>
    </row>
    <row r="128" spans="14:21" x14ac:dyDescent="0.25">
      <c r="N128" s="7"/>
      <c r="O128" s="25"/>
      <c r="P128" s="285"/>
      <c r="Q128" s="285"/>
      <c r="R128" s="285"/>
      <c r="S128" s="285"/>
      <c r="T128" s="285"/>
      <c r="U128" s="62"/>
    </row>
    <row r="129" spans="8:22" x14ac:dyDescent="0.25">
      <c r="O129" s="18"/>
      <c r="P129" s="18"/>
      <c r="Q129" s="18"/>
      <c r="R129" s="18"/>
      <c r="S129" s="18"/>
      <c r="T129" s="18"/>
      <c r="U129" s="18"/>
    </row>
    <row r="130" spans="8:22" x14ac:dyDescent="0.25">
      <c r="O130" s="365"/>
      <c r="P130" s="365"/>
      <c r="Q130" s="365"/>
      <c r="R130" s="365"/>
      <c r="S130" s="365"/>
      <c r="T130" s="18"/>
      <c r="U130" s="18"/>
    </row>
    <row r="131" spans="8:22" x14ac:dyDescent="0.25">
      <c r="O131" s="349"/>
      <c r="P131" s="350"/>
      <c r="Q131" s="351"/>
      <c r="R131" s="351"/>
      <c r="S131" s="351"/>
      <c r="T131" s="349"/>
      <c r="U131" s="349"/>
    </row>
    <row r="132" spans="8:22" x14ac:dyDescent="0.25">
      <c r="O132" s="352"/>
      <c r="P132" s="349"/>
      <c r="Q132" s="353"/>
      <c r="R132" s="354"/>
      <c r="S132" s="355"/>
      <c r="T132" s="349"/>
      <c r="U132" s="349"/>
    </row>
    <row r="133" spans="8:22" x14ac:dyDescent="0.25">
      <c r="O133" s="349"/>
      <c r="P133" s="349"/>
      <c r="Q133" s="353"/>
      <c r="R133" s="354"/>
      <c r="S133" s="355"/>
      <c r="T133" s="349"/>
      <c r="U133" s="349"/>
    </row>
    <row r="134" spans="8:22" x14ac:dyDescent="0.25">
      <c r="O134" s="349"/>
      <c r="P134" s="349"/>
      <c r="Q134" s="353"/>
      <c r="R134" s="354"/>
      <c r="S134" s="355"/>
      <c r="T134" s="349"/>
      <c r="U134" s="349"/>
    </row>
    <row r="135" spans="8:22" x14ac:dyDescent="0.25">
      <c r="O135" s="349"/>
      <c r="P135" s="349"/>
      <c r="Q135" s="353"/>
      <c r="R135" s="354"/>
      <c r="S135" s="355"/>
      <c r="T135" s="349"/>
      <c r="U135" s="349"/>
    </row>
    <row r="136" spans="8:22" x14ac:dyDescent="0.25">
      <c r="O136" s="349"/>
      <c r="P136" s="349"/>
      <c r="Q136" s="353"/>
      <c r="R136" s="354"/>
      <c r="S136" s="355"/>
      <c r="T136" s="349"/>
      <c r="U136" s="349"/>
    </row>
    <row r="137" spans="8:22" x14ac:dyDescent="0.25">
      <c r="O137" s="349"/>
      <c r="P137" s="349"/>
      <c r="Q137" s="353"/>
      <c r="R137" s="354"/>
      <c r="S137" s="355"/>
      <c r="T137" s="349"/>
      <c r="U137" s="349"/>
    </row>
    <row r="138" spans="8:22" x14ac:dyDescent="0.25">
      <c r="O138" s="349"/>
      <c r="P138" s="349"/>
      <c r="Q138" s="356"/>
      <c r="R138" s="349"/>
      <c r="S138" s="355"/>
      <c r="T138" s="357"/>
      <c r="U138" s="357"/>
    </row>
    <row r="139" spans="8:22" x14ac:dyDescent="0.25">
      <c r="O139" s="349"/>
      <c r="P139" s="349"/>
      <c r="Q139" s="349"/>
      <c r="R139" s="354"/>
      <c r="S139" s="355"/>
      <c r="T139" s="355"/>
      <c r="U139" s="358"/>
    </row>
    <row r="140" spans="8:22" x14ac:dyDescent="0.25">
      <c r="H140" s="106"/>
      <c r="I140" s="106"/>
      <c r="J140" s="106"/>
      <c r="K140" s="106"/>
      <c r="N140" s="7"/>
      <c r="O140" s="349"/>
      <c r="P140" s="349"/>
      <c r="Q140" s="349"/>
      <c r="R140" s="349"/>
      <c r="S140" s="355"/>
      <c r="T140" s="355"/>
      <c r="U140" s="358"/>
      <c r="V140" s="456"/>
    </row>
    <row r="141" spans="8:22" x14ac:dyDescent="0.25">
      <c r="H141" s="18"/>
      <c r="I141" s="18"/>
      <c r="J141" s="18"/>
      <c r="K141" s="18"/>
      <c r="L141" s="105"/>
      <c r="M141" s="99"/>
      <c r="N141" s="7"/>
      <c r="O141" s="349"/>
      <c r="P141" s="349"/>
      <c r="Q141" s="349"/>
      <c r="R141" s="349"/>
      <c r="S141" s="349"/>
      <c r="T141" s="359"/>
      <c r="U141" s="360"/>
      <c r="V141" s="456"/>
    </row>
    <row r="142" spans="8:22" x14ac:dyDescent="0.25">
      <c r="H142" s="18"/>
      <c r="I142" s="18"/>
      <c r="J142" s="18"/>
      <c r="K142" s="18"/>
      <c r="M142" s="99"/>
      <c r="N142" s="7"/>
      <c r="O142" s="349"/>
      <c r="P142" s="349"/>
      <c r="Q142" s="349"/>
      <c r="R142" s="349"/>
      <c r="S142" s="349"/>
      <c r="T142" s="349"/>
      <c r="U142" s="358"/>
      <c r="V142" s="456"/>
    </row>
    <row r="143" spans="8:22" x14ac:dyDescent="0.25">
      <c r="L143" s="105"/>
      <c r="M143" s="99"/>
      <c r="N143" s="7"/>
      <c r="O143" s="7"/>
      <c r="P143" s="7"/>
      <c r="Q143" s="7"/>
      <c r="R143" s="7"/>
      <c r="S143" s="7"/>
      <c r="T143" s="7"/>
    </row>
  </sheetData>
  <mergeCells count="84">
    <mergeCell ref="W23:W24"/>
    <mergeCell ref="H110:L112"/>
    <mergeCell ref="H107:J107"/>
    <mergeCell ref="H105:J105"/>
    <mergeCell ref="P97:S97"/>
    <mergeCell ref="N65:O65"/>
    <mergeCell ref="N66:O66"/>
    <mergeCell ref="N44:O44"/>
    <mergeCell ref="N49:O49"/>
    <mergeCell ref="N54:O54"/>
    <mergeCell ref="N45:O45"/>
    <mergeCell ref="N46:O46"/>
    <mergeCell ref="N110:U112"/>
    <mergeCell ref="N47:O47"/>
    <mergeCell ref="N50:O50"/>
    <mergeCell ref="N51:O51"/>
    <mergeCell ref="S7:S8"/>
    <mergeCell ref="J103:K103"/>
    <mergeCell ref="N57:O57"/>
    <mergeCell ref="N56:O56"/>
    <mergeCell ref="N55:O55"/>
    <mergeCell ref="N64:O64"/>
    <mergeCell ref="H71:V71"/>
    <mergeCell ref="H70:V70"/>
    <mergeCell ref="H69:V69"/>
    <mergeCell ref="M87:M88"/>
    <mergeCell ref="J87:L87"/>
    <mergeCell ref="P101:S101"/>
    <mergeCell ref="P100:S100"/>
    <mergeCell ref="P99:S99"/>
    <mergeCell ref="N42:O42"/>
    <mergeCell ref="N41:O41"/>
    <mergeCell ref="A14:D14"/>
    <mergeCell ref="C21:D21"/>
    <mergeCell ref="C20:D20"/>
    <mergeCell ref="T14:T15"/>
    <mergeCell ref="H1:T1"/>
    <mergeCell ref="I3:T3"/>
    <mergeCell ref="I4:T4"/>
    <mergeCell ref="I5:T5"/>
    <mergeCell ref="H6:I8"/>
    <mergeCell ref="T6:T9"/>
    <mergeCell ref="J7:J8"/>
    <mergeCell ref="K7:K8"/>
    <mergeCell ref="L7:L8"/>
    <mergeCell ref="M7:M8"/>
    <mergeCell ref="N7:N8"/>
    <mergeCell ref="O7:O8"/>
    <mergeCell ref="A10:A11"/>
    <mergeCell ref="A8:A9"/>
    <mergeCell ref="Q7:Q8"/>
    <mergeCell ref="R7:R8"/>
    <mergeCell ref="P7:P8"/>
    <mergeCell ref="A2:A7"/>
    <mergeCell ref="N19:O19"/>
    <mergeCell ref="N20:O20"/>
    <mergeCell ref="N36:O36"/>
    <mergeCell ref="N40:O40"/>
    <mergeCell ref="N39:O39"/>
    <mergeCell ref="N37:O37"/>
    <mergeCell ref="N21:O21"/>
    <mergeCell ref="N22:O22"/>
    <mergeCell ref="N25:O25"/>
    <mergeCell ref="N24:O24"/>
    <mergeCell ref="N31:O31"/>
    <mergeCell ref="N26:O26"/>
    <mergeCell ref="N27:O27"/>
    <mergeCell ref="N29:O29"/>
    <mergeCell ref="N30:O30"/>
    <mergeCell ref="C34:D34"/>
    <mergeCell ref="C28:D28"/>
    <mergeCell ref="C35:D35"/>
    <mergeCell ref="C42:D42"/>
    <mergeCell ref="N35:O35"/>
    <mergeCell ref="N32:O32"/>
    <mergeCell ref="N34:O34"/>
    <mergeCell ref="N104:U106"/>
    <mergeCell ref="N52:O52"/>
    <mergeCell ref="P98:S98"/>
    <mergeCell ref="N62:O62"/>
    <mergeCell ref="N60:O60"/>
    <mergeCell ref="N59:O59"/>
    <mergeCell ref="N67:O67"/>
    <mergeCell ref="N61:O61"/>
  </mergeCells>
  <pageMargins left="0.11" right="3.937007874015748E-2" top="1.62" bottom="0.46" header="0.27559055118110237" footer="0.19685039370078741"/>
  <pageSetup paperSize="9" scale="52" orientation="landscape" r:id="rId1"/>
  <headerFooter>
    <oddFooter>&amp;C&amp;A</oddFooter>
  </headerFooter>
  <rowBreaks count="1" manualBreakCount="1">
    <brk id="67" min="7" max="1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499984740745262"/>
    <pageSetUpPr fitToPage="1"/>
  </sheetPr>
  <dimension ref="A1:S86"/>
  <sheetViews>
    <sheetView topLeftCell="A58" zoomScaleNormal="100" workbookViewId="0">
      <selection activeCell="B106" sqref="B106"/>
    </sheetView>
  </sheetViews>
  <sheetFormatPr defaultRowHeight="11.25" x14ac:dyDescent="0.2"/>
  <cols>
    <col min="1" max="1" width="9.140625" style="7"/>
    <col min="2" max="2" width="49" style="7" customWidth="1"/>
    <col min="3" max="3" width="9.140625" style="7"/>
    <col min="4" max="6" width="14.5703125" style="7" customWidth="1"/>
    <col min="7" max="9" width="14.5703125" style="7" hidden="1" customWidth="1"/>
    <col min="10" max="10" width="10.5703125" style="7" hidden="1" customWidth="1"/>
    <col min="11" max="13" width="15.7109375" style="8" customWidth="1"/>
    <col min="14" max="17" width="15.7109375" style="8" hidden="1" customWidth="1"/>
    <col min="18" max="16384" width="9.140625" style="7"/>
  </cols>
  <sheetData>
    <row r="1" spans="1:19" ht="15" customHeight="1" x14ac:dyDescent="0.2">
      <c r="B1" s="759" t="s">
        <v>356</v>
      </c>
      <c r="C1" s="483"/>
      <c r="D1" s="768" t="s">
        <v>355</v>
      </c>
      <c r="E1" s="769"/>
      <c r="F1" s="769"/>
      <c r="G1" s="769"/>
      <c r="H1" s="769"/>
      <c r="I1" s="769"/>
      <c r="J1" s="770"/>
      <c r="K1" s="757" t="s">
        <v>595</v>
      </c>
      <c r="L1" s="757"/>
      <c r="M1" s="757"/>
      <c r="N1" s="757"/>
      <c r="O1" s="757"/>
      <c r="P1" s="757"/>
      <c r="Q1" s="758"/>
    </row>
    <row r="2" spans="1:19" s="183" customFormat="1" ht="23.25" customHeight="1" thickBot="1" x14ac:dyDescent="0.3">
      <c r="B2" s="760"/>
      <c r="C2" s="484" t="s">
        <v>326</v>
      </c>
      <c r="D2" s="630" t="s">
        <v>670</v>
      </c>
      <c r="E2" s="630" t="s">
        <v>671</v>
      </c>
      <c r="F2" s="485"/>
      <c r="G2" s="485"/>
      <c r="H2" s="485"/>
      <c r="I2" s="486"/>
      <c r="J2" s="486"/>
      <c r="K2" s="485" t="str">
        <f>+D2</f>
        <v>POLO XEREM</v>
      </c>
      <c r="L2" s="485" t="str">
        <f>+E2</f>
        <v>CAMPUS CAXIAS</v>
      </c>
      <c r="M2" s="485">
        <f>+F2</f>
        <v>0</v>
      </c>
      <c r="N2" s="485"/>
      <c r="O2" s="485"/>
      <c r="P2" s="486"/>
      <c r="Q2" s="486"/>
    </row>
    <row r="3" spans="1:19" x14ac:dyDescent="0.2">
      <c r="A3" s="761" t="s">
        <v>358</v>
      </c>
      <c r="B3" s="489" t="s">
        <v>496</v>
      </c>
      <c r="C3" s="490" t="s">
        <v>330</v>
      </c>
      <c r="D3" s="491">
        <v>0</v>
      </c>
      <c r="E3" s="492">
        <v>0</v>
      </c>
      <c r="F3" s="492"/>
      <c r="G3" s="492"/>
      <c r="H3" s="492"/>
      <c r="I3" s="492"/>
      <c r="J3" s="493"/>
      <c r="K3" s="494">
        <f>+D3*'Insumos Cotação'!$O11</f>
        <v>0</v>
      </c>
      <c r="L3" s="495">
        <f>+E3*'Insumos Cotação'!$O11</f>
        <v>0</v>
      </c>
      <c r="M3" s="495">
        <f>+F3*'Insumos Cotação'!$O11</f>
        <v>0</v>
      </c>
      <c r="N3" s="108">
        <f>+G3*'Insumos Cotação'!$O11</f>
        <v>0</v>
      </c>
      <c r="O3" s="108">
        <f>+H3*'Insumos Cotação'!$O11</f>
        <v>0</v>
      </c>
      <c r="P3" s="108">
        <f>+I3*'Insumos Cotação'!$O11</f>
        <v>0</v>
      </c>
      <c r="Q3" s="109">
        <f>+J3*'Insumos Cotação'!$O11</f>
        <v>0</v>
      </c>
      <c r="S3" s="756" t="s">
        <v>359</v>
      </c>
    </row>
    <row r="4" spans="1:19" x14ac:dyDescent="0.2">
      <c r="A4" s="762"/>
      <c r="B4" s="496" t="s">
        <v>495</v>
      </c>
      <c r="C4" s="497" t="s">
        <v>330</v>
      </c>
      <c r="D4" s="498">
        <v>6</v>
      </c>
      <c r="E4" s="499">
        <v>15</v>
      </c>
      <c r="F4" s="499"/>
      <c r="G4" s="499"/>
      <c r="H4" s="499"/>
      <c r="I4" s="499"/>
      <c r="J4" s="500"/>
      <c r="K4" s="501">
        <f>+D4*'Insumos Cotação'!$O12</f>
        <v>0</v>
      </c>
      <c r="L4" s="502">
        <f>+E4*'Insumos Cotação'!$O12</f>
        <v>0</v>
      </c>
      <c r="M4" s="502">
        <f>+F4*'Insumos Cotação'!$O12</f>
        <v>0</v>
      </c>
      <c r="N4" s="110">
        <f>+G4*'Insumos Cotação'!$O12</f>
        <v>0</v>
      </c>
      <c r="O4" s="110">
        <f>+H4*'Insumos Cotação'!$O12</f>
        <v>0</v>
      </c>
      <c r="P4" s="110">
        <f>+I4*'Insumos Cotação'!$O12</f>
        <v>0</v>
      </c>
      <c r="Q4" s="111">
        <f>+J4*'Insumos Cotação'!$O12</f>
        <v>0</v>
      </c>
      <c r="S4" s="756"/>
    </row>
    <row r="5" spans="1:19" x14ac:dyDescent="0.2">
      <c r="A5" s="762"/>
      <c r="B5" s="496" t="s">
        <v>494</v>
      </c>
      <c r="C5" s="497" t="s">
        <v>330</v>
      </c>
      <c r="D5" s="498">
        <v>60</v>
      </c>
      <c r="E5" s="499">
        <v>80</v>
      </c>
      <c r="F5" s="499"/>
      <c r="G5" s="499"/>
      <c r="H5" s="499"/>
      <c r="I5" s="499"/>
      <c r="J5" s="500"/>
      <c r="K5" s="501">
        <f>+D5*'Insumos Cotação'!$O13</f>
        <v>0</v>
      </c>
      <c r="L5" s="502">
        <f>+E5*'Insumos Cotação'!$O13</f>
        <v>0</v>
      </c>
      <c r="M5" s="502">
        <f>+F5*'Insumos Cotação'!$O13</f>
        <v>0</v>
      </c>
      <c r="N5" s="110">
        <f>+G5*'Insumos Cotação'!$O13</f>
        <v>0</v>
      </c>
      <c r="O5" s="110">
        <f>+H5*'Insumos Cotação'!$O13</f>
        <v>0</v>
      </c>
      <c r="P5" s="110">
        <f>+I5*'Insumos Cotação'!$O13</f>
        <v>0</v>
      </c>
      <c r="Q5" s="111">
        <f>+J5*'Insumos Cotação'!$O13</f>
        <v>0</v>
      </c>
      <c r="S5" s="756"/>
    </row>
    <row r="6" spans="1:19" x14ac:dyDescent="0.2">
      <c r="A6" s="762"/>
      <c r="B6" s="498" t="s">
        <v>493</v>
      </c>
      <c r="C6" s="497" t="s">
        <v>326</v>
      </c>
      <c r="D6" s="498">
        <v>0</v>
      </c>
      <c r="E6" s="499">
        <v>0</v>
      </c>
      <c r="F6" s="499"/>
      <c r="G6" s="499"/>
      <c r="H6" s="499"/>
      <c r="I6" s="499"/>
      <c r="J6" s="500"/>
      <c r="K6" s="501">
        <f>+D6*'Insumos Cotação'!$O14</f>
        <v>0</v>
      </c>
      <c r="L6" s="502">
        <f>+E6*'Insumos Cotação'!$O14</f>
        <v>0</v>
      </c>
      <c r="M6" s="502">
        <f>+F6*'Insumos Cotação'!$O14</f>
        <v>0</v>
      </c>
      <c r="N6" s="110">
        <f>+G6*'Insumos Cotação'!$O14</f>
        <v>0</v>
      </c>
      <c r="O6" s="110">
        <f>+H6*'Insumos Cotação'!$O14</f>
        <v>0</v>
      </c>
      <c r="P6" s="110">
        <f>+I6*'Insumos Cotação'!$O14</f>
        <v>0</v>
      </c>
      <c r="Q6" s="111">
        <f>+J6*'Insumos Cotação'!$O14</f>
        <v>0</v>
      </c>
      <c r="S6" s="756"/>
    </row>
    <row r="7" spans="1:19" x14ac:dyDescent="0.2">
      <c r="A7" s="762"/>
      <c r="B7" s="498" t="s">
        <v>492</v>
      </c>
      <c r="C7" s="497" t="s">
        <v>326</v>
      </c>
      <c r="D7" s="498">
        <v>1</v>
      </c>
      <c r="E7" s="499">
        <v>2</v>
      </c>
      <c r="F7" s="499"/>
      <c r="G7" s="499"/>
      <c r="H7" s="499"/>
      <c r="I7" s="499"/>
      <c r="J7" s="500"/>
      <c r="K7" s="501">
        <f>+D7*'Insumos Cotação'!$O15</f>
        <v>0</v>
      </c>
      <c r="L7" s="502">
        <f>+E7*'Insumos Cotação'!$O15</f>
        <v>0</v>
      </c>
      <c r="M7" s="502">
        <f>+F7*'Insumos Cotação'!$O15</f>
        <v>0</v>
      </c>
      <c r="N7" s="110">
        <f>+G7*'Insumos Cotação'!$O15</f>
        <v>0</v>
      </c>
      <c r="O7" s="110">
        <f>+H7*'Insumos Cotação'!$O15</f>
        <v>0</v>
      </c>
      <c r="P7" s="110">
        <f>+I7*'Insumos Cotação'!$O15</f>
        <v>0</v>
      </c>
      <c r="Q7" s="111">
        <f>+J7*'Insumos Cotação'!$O15</f>
        <v>0</v>
      </c>
      <c r="S7" s="756"/>
    </row>
    <row r="8" spans="1:19" x14ac:dyDescent="0.2">
      <c r="A8" s="762"/>
      <c r="B8" s="498" t="s">
        <v>491</v>
      </c>
      <c r="C8" s="497" t="s">
        <v>326</v>
      </c>
      <c r="D8" s="498">
        <v>0</v>
      </c>
      <c r="E8" s="499">
        <v>0</v>
      </c>
      <c r="F8" s="499"/>
      <c r="G8" s="499"/>
      <c r="H8" s="499"/>
      <c r="I8" s="499"/>
      <c r="J8" s="500"/>
      <c r="K8" s="501">
        <f>+D8*'Insumos Cotação'!$O16</f>
        <v>0</v>
      </c>
      <c r="L8" s="502">
        <f>+E8*'Insumos Cotação'!$O16</f>
        <v>0</v>
      </c>
      <c r="M8" s="502">
        <f>+F8*'Insumos Cotação'!$O16</f>
        <v>0</v>
      </c>
      <c r="N8" s="110">
        <f>+G8*'Insumos Cotação'!$O16</f>
        <v>0</v>
      </c>
      <c r="O8" s="110">
        <f>+H8*'Insumos Cotação'!$O16</f>
        <v>0</v>
      </c>
      <c r="P8" s="110">
        <f>+I8*'Insumos Cotação'!$O16</f>
        <v>0</v>
      </c>
      <c r="Q8" s="111">
        <f>+J8*'Insumos Cotação'!$O16</f>
        <v>0</v>
      </c>
      <c r="S8" s="756"/>
    </row>
    <row r="9" spans="1:19" x14ac:dyDescent="0.2">
      <c r="A9" s="762"/>
      <c r="B9" s="498" t="s">
        <v>490</v>
      </c>
      <c r="C9" s="497" t="s">
        <v>326</v>
      </c>
      <c r="D9" s="498">
        <v>1</v>
      </c>
      <c r="E9" s="499">
        <v>3</v>
      </c>
      <c r="F9" s="499"/>
      <c r="G9" s="499"/>
      <c r="H9" s="499"/>
      <c r="I9" s="499"/>
      <c r="J9" s="500"/>
      <c r="K9" s="501">
        <f>+D9*'Insumos Cotação'!$O17</f>
        <v>0</v>
      </c>
      <c r="L9" s="502">
        <f>+E9*'Insumos Cotação'!$O17</f>
        <v>0</v>
      </c>
      <c r="M9" s="502">
        <f>+F9*'Insumos Cotação'!$O17</f>
        <v>0</v>
      </c>
      <c r="N9" s="110">
        <f>+G9*'Insumos Cotação'!$O17</f>
        <v>0</v>
      </c>
      <c r="O9" s="110">
        <f>+H9*'Insumos Cotação'!$O17</f>
        <v>0</v>
      </c>
      <c r="P9" s="110">
        <f>+I9*'Insumos Cotação'!$O17</f>
        <v>0</v>
      </c>
      <c r="Q9" s="111">
        <f>+J9*'Insumos Cotação'!$O17</f>
        <v>0</v>
      </c>
      <c r="S9" s="756"/>
    </row>
    <row r="10" spans="1:19" x14ac:dyDescent="0.2">
      <c r="A10" s="762"/>
      <c r="B10" s="498" t="s">
        <v>489</v>
      </c>
      <c r="C10" s="497" t="s">
        <v>326</v>
      </c>
      <c r="D10" s="498">
        <v>1</v>
      </c>
      <c r="E10" s="499">
        <v>1</v>
      </c>
      <c r="F10" s="499"/>
      <c r="G10" s="499"/>
      <c r="H10" s="499"/>
      <c r="I10" s="499"/>
      <c r="J10" s="500"/>
      <c r="K10" s="501">
        <f>+D10*'Insumos Cotação'!$O18</f>
        <v>0</v>
      </c>
      <c r="L10" s="502">
        <f>+E10*'Insumos Cotação'!$O18</f>
        <v>0</v>
      </c>
      <c r="M10" s="502">
        <f>+F10*'Insumos Cotação'!$O18</f>
        <v>0</v>
      </c>
      <c r="N10" s="110">
        <f>+G10*'Insumos Cotação'!$O18</f>
        <v>0</v>
      </c>
      <c r="O10" s="110">
        <f>+H10*'Insumos Cotação'!$O18</f>
        <v>0</v>
      </c>
      <c r="P10" s="110">
        <f>+I10*'Insumos Cotação'!$O18</f>
        <v>0</v>
      </c>
      <c r="Q10" s="111">
        <f>+J10*'Insumos Cotação'!$O18</f>
        <v>0</v>
      </c>
      <c r="S10" s="756"/>
    </row>
    <row r="11" spans="1:19" x14ac:dyDescent="0.2">
      <c r="A11" s="762"/>
      <c r="B11" s="498" t="s">
        <v>483</v>
      </c>
      <c r="C11" s="497" t="s">
        <v>326</v>
      </c>
      <c r="D11" s="498">
        <v>0</v>
      </c>
      <c r="E11" s="499">
        <v>0</v>
      </c>
      <c r="F11" s="499"/>
      <c r="G11" s="499"/>
      <c r="H11" s="499"/>
      <c r="I11" s="499"/>
      <c r="J11" s="500"/>
      <c r="K11" s="501">
        <f>+D11*'Insumos Cotação'!$O19</f>
        <v>0</v>
      </c>
      <c r="L11" s="502">
        <f>+E11*'Insumos Cotação'!$O19</f>
        <v>0</v>
      </c>
      <c r="M11" s="502">
        <f>+F11*'Insumos Cotação'!$O19</f>
        <v>0</v>
      </c>
      <c r="N11" s="110">
        <f>+G11*'Insumos Cotação'!$O19</f>
        <v>0</v>
      </c>
      <c r="O11" s="110">
        <f>+H11*'Insumos Cotação'!$O19</f>
        <v>0</v>
      </c>
      <c r="P11" s="110">
        <f>+I11*'Insumos Cotação'!$O19</f>
        <v>0</v>
      </c>
      <c r="Q11" s="111">
        <f>+J11*'Insumos Cotação'!$O19</f>
        <v>0</v>
      </c>
      <c r="S11" s="756"/>
    </row>
    <row r="12" spans="1:19" x14ac:dyDescent="0.2">
      <c r="A12" s="762"/>
      <c r="B12" s="498" t="s">
        <v>488</v>
      </c>
      <c r="C12" s="497" t="s">
        <v>326</v>
      </c>
      <c r="D12" s="498">
        <v>5</v>
      </c>
      <c r="E12" s="499">
        <v>10</v>
      </c>
      <c r="F12" s="499"/>
      <c r="G12" s="499"/>
      <c r="H12" s="499"/>
      <c r="I12" s="499"/>
      <c r="J12" s="500"/>
      <c r="K12" s="501">
        <f>+D12*'Insumos Cotação'!$O20</f>
        <v>0</v>
      </c>
      <c r="L12" s="502">
        <f>+E12*'Insumos Cotação'!$O20</f>
        <v>0</v>
      </c>
      <c r="M12" s="502">
        <f>+F12*'Insumos Cotação'!$O20</f>
        <v>0</v>
      </c>
      <c r="N12" s="110">
        <f>+G12*'Insumos Cotação'!$O20</f>
        <v>0</v>
      </c>
      <c r="O12" s="110">
        <f>+H12*'Insumos Cotação'!$O20</f>
        <v>0</v>
      </c>
      <c r="P12" s="110">
        <f>+I12*'Insumos Cotação'!$O20</f>
        <v>0</v>
      </c>
      <c r="Q12" s="111">
        <f>+J12*'Insumos Cotação'!$O20</f>
        <v>0</v>
      </c>
      <c r="S12" s="756"/>
    </row>
    <row r="13" spans="1:19" x14ac:dyDescent="0.2">
      <c r="A13" s="762"/>
      <c r="B13" s="498" t="s">
        <v>22</v>
      </c>
      <c r="C13" s="497" t="s">
        <v>326</v>
      </c>
      <c r="D13" s="498">
        <v>0</v>
      </c>
      <c r="E13" s="499">
        <v>0</v>
      </c>
      <c r="F13" s="499"/>
      <c r="G13" s="499"/>
      <c r="H13" s="499"/>
      <c r="I13" s="499"/>
      <c r="J13" s="500"/>
      <c r="K13" s="501">
        <f>+D13*'Insumos Cotação'!$O21</f>
        <v>0</v>
      </c>
      <c r="L13" s="502">
        <f>+E13*'Insumos Cotação'!$O21</f>
        <v>0</v>
      </c>
      <c r="M13" s="502">
        <f>+F13*'Insumos Cotação'!$O21</f>
        <v>0</v>
      </c>
      <c r="N13" s="110">
        <f>+G13*'Insumos Cotação'!$O21</f>
        <v>0</v>
      </c>
      <c r="O13" s="110">
        <f>+H13*'Insumos Cotação'!$O21</f>
        <v>0</v>
      </c>
      <c r="P13" s="110">
        <f>+I13*'Insumos Cotação'!$O21</f>
        <v>0</v>
      </c>
      <c r="Q13" s="111">
        <f>+J13*'Insumos Cotação'!$O21</f>
        <v>0</v>
      </c>
      <c r="S13" s="756"/>
    </row>
    <row r="14" spans="1:19" x14ac:dyDescent="0.2">
      <c r="A14" s="762"/>
      <c r="B14" s="498" t="s">
        <v>23</v>
      </c>
      <c r="C14" s="497" t="s">
        <v>326</v>
      </c>
      <c r="D14" s="498">
        <v>6</v>
      </c>
      <c r="E14" s="499">
        <v>30</v>
      </c>
      <c r="F14" s="499"/>
      <c r="G14" s="499"/>
      <c r="H14" s="499"/>
      <c r="I14" s="499"/>
      <c r="J14" s="500"/>
      <c r="K14" s="501">
        <f>+D14*'Insumos Cotação'!$O22</f>
        <v>0</v>
      </c>
      <c r="L14" s="502">
        <f>+E14*'Insumos Cotação'!$O22</f>
        <v>0</v>
      </c>
      <c r="M14" s="502">
        <f>+F14*'Insumos Cotação'!$O22</f>
        <v>0</v>
      </c>
      <c r="N14" s="110">
        <f>+G14*'Insumos Cotação'!$O22</f>
        <v>0</v>
      </c>
      <c r="O14" s="110">
        <f>+H14*'Insumos Cotação'!$O22</f>
        <v>0</v>
      </c>
      <c r="P14" s="110">
        <f>+I14*'Insumos Cotação'!$O22</f>
        <v>0</v>
      </c>
      <c r="Q14" s="111">
        <f>+J14*'Insumos Cotação'!$O22</f>
        <v>0</v>
      </c>
      <c r="S14" s="756"/>
    </row>
    <row r="15" spans="1:19" x14ac:dyDescent="0.2">
      <c r="A15" s="762"/>
      <c r="B15" s="498" t="s">
        <v>487</v>
      </c>
      <c r="C15" s="497" t="s">
        <v>326</v>
      </c>
      <c r="D15" s="498">
        <v>6</v>
      </c>
      <c r="E15" s="499">
        <v>10</v>
      </c>
      <c r="F15" s="499"/>
      <c r="G15" s="499"/>
      <c r="H15" s="499"/>
      <c r="I15" s="499"/>
      <c r="J15" s="500"/>
      <c r="K15" s="501">
        <f>+D15*'Insumos Cotação'!$O23</f>
        <v>0</v>
      </c>
      <c r="L15" s="502">
        <f>+E15*'Insumos Cotação'!$O23</f>
        <v>0</v>
      </c>
      <c r="M15" s="502">
        <f>+F15*'Insumos Cotação'!$O23</f>
        <v>0</v>
      </c>
      <c r="N15" s="110">
        <f>+G15*'Insumos Cotação'!$O23</f>
        <v>0</v>
      </c>
      <c r="O15" s="110">
        <f>+H15*'Insumos Cotação'!$O23</f>
        <v>0</v>
      </c>
      <c r="P15" s="110">
        <f>+I15*'Insumos Cotação'!$O23</f>
        <v>0</v>
      </c>
      <c r="Q15" s="111">
        <f>+J15*'Insumos Cotação'!$O23</f>
        <v>0</v>
      </c>
      <c r="S15" s="756"/>
    </row>
    <row r="16" spans="1:19" x14ac:dyDescent="0.2">
      <c r="A16" s="762"/>
      <c r="B16" s="498" t="s">
        <v>486</v>
      </c>
      <c r="C16" s="497" t="s">
        <v>326</v>
      </c>
      <c r="D16" s="498">
        <v>6</v>
      </c>
      <c r="E16" s="499">
        <v>14</v>
      </c>
      <c r="F16" s="499"/>
      <c r="G16" s="499"/>
      <c r="H16" s="499"/>
      <c r="I16" s="499"/>
      <c r="J16" s="500"/>
      <c r="K16" s="501">
        <f>+D16*'Insumos Cotação'!$O24</f>
        <v>0</v>
      </c>
      <c r="L16" s="502">
        <f>+E16*'Insumos Cotação'!$O24</f>
        <v>0</v>
      </c>
      <c r="M16" s="502">
        <f>+F16*'Insumos Cotação'!$O24</f>
        <v>0</v>
      </c>
      <c r="N16" s="110">
        <f>+G16*'Insumos Cotação'!$O24</f>
        <v>0</v>
      </c>
      <c r="O16" s="110">
        <f>+H16*'Insumos Cotação'!$O24</f>
        <v>0</v>
      </c>
      <c r="P16" s="110">
        <f>+I16*'Insumos Cotação'!$O24</f>
        <v>0</v>
      </c>
      <c r="Q16" s="111">
        <f>+J16*'Insumos Cotação'!$O24</f>
        <v>0</v>
      </c>
      <c r="S16" s="756"/>
    </row>
    <row r="17" spans="1:19" x14ac:dyDescent="0.2">
      <c r="A17" s="762"/>
      <c r="B17" s="498" t="s">
        <v>485</v>
      </c>
      <c r="C17" s="497" t="s">
        <v>326</v>
      </c>
      <c r="D17" s="498">
        <v>6</v>
      </c>
      <c r="E17" s="499">
        <v>10</v>
      </c>
      <c r="F17" s="499"/>
      <c r="G17" s="499"/>
      <c r="H17" s="499"/>
      <c r="I17" s="499"/>
      <c r="J17" s="500"/>
      <c r="K17" s="501">
        <f>+D17*'Insumos Cotação'!$O25</f>
        <v>0</v>
      </c>
      <c r="L17" s="502">
        <f>+E17*'Insumos Cotação'!$O25</f>
        <v>0</v>
      </c>
      <c r="M17" s="502">
        <f>+F17*'Insumos Cotação'!$O25</f>
        <v>0</v>
      </c>
      <c r="N17" s="110">
        <f>+G17*'Insumos Cotação'!$O25</f>
        <v>0</v>
      </c>
      <c r="O17" s="110">
        <f>+H17*'Insumos Cotação'!$O25</f>
        <v>0</v>
      </c>
      <c r="P17" s="110">
        <f>+I17*'Insumos Cotação'!$O25</f>
        <v>0</v>
      </c>
      <c r="Q17" s="111">
        <f>+J17*'Insumos Cotação'!$O25</f>
        <v>0</v>
      </c>
      <c r="S17" s="756"/>
    </row>
    <row r="18" spans="1:19" x14ac:dyDescent="0.2">
      <c r="A18" s="762"/>
      <c r="B18" s="498" t="s">
        <v>484</v>
      </c>
      <c r="C18" s="497" t="s">
        <v>326</v>
      </c>
      <c r="D18" s="498"/>
      <c r="E18" s="499"/>
      <c r="F18" s="499"/>
      <c r="G18" s="499"/>
      <c r="H18" s="499"/>
      <c r="I18" s="499"/>
      <c r="J18" s="500"/>
      <c r="K18" s="501">
        <f>+D18*'Insumos Cotação'!$O26</f>
        <v>0</v>
      </c>
      <c r="L18" s="502">
        <f>+E18*'Insumos Cotação'!$O26</f>
        <v>0</v>
      </c>
      <c r="M18" s="502">
        <f>+F18*'Insumos Cotação'!$O26</f>
        <v>0</v>
      </c>
      <c r="N18" s="110">
        <f>+G18*'Insumos Cotação'!$O26</f>
        <v>0</v>
      </c>
      <c r="O18" s="110">
        <f>+H18*'Insumos Cotação'!$O26</f>
        <v>0</v>
      </c>
      <c r="P18" s="110">
        <f>+I18*'Insumos Cotação'!$O26</f>
        <v>0</v>
      </c>
      <c r="Q18" s="111">
        <f>+J18*'Insumos Cotação'!$O26</f>
        <v>0</v>
      </c>
      <c r="S18" s="756"/>
    </row>
    <row r="19" spans="1:19" x14ac:dyDescent="0.2">
      <c r="A19" s="762"/>
      <c r="B19" s="498" t="s">
        <v>24</v>
      </c>
      <c r="C19" s="497" t="s">
        <v>326</v>
      </c>
      <c r="D19" s="498">
        <v>10</v>
      </c>
      <c r="E19" s="499">
        <v>15</v>
      </c>
      <c r="F19" s="499"/>
      <c r="G19" s="499"/>
      <c r="H19" s="499"/>
      <c r="I19" s="499"/>
      <c r="J19" s="500"/>
      <c r="K19" s="501">
        <f>+D19*'Insumos Cotação'!$O27</f>
        <v>0</v>
      </c>
      <c r="L19" s="502">
        <f>+E19*'Insumos Cotação'!$O27</f>
        <v>0</v>
      </c>
      <c r="M19" s="502">
        <f>+F19*'Insumos Cotação'!$O27</f>
        <v>0</v>
      </c>
      <c r="N19" s="110">
        <f>+G19*'Insumos Cotação'!$O27</f>
        <v>0</v>
      </c>
      <c r="O19" s="110">
        <f>+H19*'Insumos Cotação'!$O27</f>
        <v>0</v>
      </c>
      <c r="P19" s="110">
        <f>+I19*'Insumos Cotação'!$O27</f>
        <v>0</v>
      </c>
      <c r="Q19" s="111">
        <f>+J19*'Insumos Cotação'!$O27</f>
        <v>0</v>
      </c>
      <c r="S19" s="756"/>
    </row>
    <row r="20" spans="1:19" x14ac:dyDescent="0.2">
      <c r="A20" s="762"/>
      <c r="B20" s="496" t="s">
        <v>25</v>
      </c>
      <c r="C20" s="497" t="s">
        <v>326</v>
      </c>
      <c r="D20" s="498">
        <v>15</v>
      </c>
      <c r="E20" s="499">
        <v>120</v>
      </c>
      <c r="F20" s="499"/>
      <c r="G20" s="499"/>
      <c r="H20" s="499"/>
      <c r="I20" s="499"/>
      <c r="J20" s="500"/>
      <c r="K20" s="501">
        <f>+D20*'Insumos Cotação'!$O28</f>
        <v>0</v>
      </c>
      <c r="L20" s="502">
        <f>+E20*'Insumos Cotação'!$O28</f>
        <v>0</v>
      </c>
      <c r="M20" s="502">
        <f>+F20*'Insumos Cotação'!$O28</f>
        <v>0</v>
      </c>
      <c r="N20" s="110">
        <f>+G20*'Insumos Cotação'!$O28</f>
        <v>0</v>
      </c>
      <c r="O20" s="110">
        <f>+H20*'Insumos Cotação'!$O28</f>
        <v>0</v>
      </c>
      <c r="P20" s="110">
        <f>+I20*'Insumos Cotação'!$O28</f>
        <v>0</v>
      </c>
      <c r="Q20" s="111">
        <f>+J20*'Insumos Cotação'!$O28</f>
        <v>0</v>
      </c>
      <c r="S20" s="756"/>
    </row>
    <row r="21" spans="1:19" x14ac:dyDescent="0.2">
      <c r="A21" s="762"/>
      <c r="B21" s="496" t="s">
        <v>499</v>
      </c>
      <c r="C21" s="497" t="s">
        <v>326</v>
      </c>
      <c r="D21" s="498">
        <v>6</v>
      </c>
      <c r="E21" s="499">
        <v>25</v>
      </c>
      <c r="F21" s="499"/>
      <c r="G21" s="499"/>
      <c r="H21" s="499"/>
      <c r="I21" s="499"/>
      <c r="J21" s="500"/>
      <c r="K21" s="501">
        <f>+D21*'Insumos Cotação'!$O29</f>
        <v>0</v>
      </c>
      <c r="L21" s="502">
        <f>+E21*'Insumos Cotação'!$O29</f>
        <v>0</v>
      </c>
      <c r="M21" s="502">
        <f>+F21*'Insumos Cotação'!$O29</f>
        <v>0</v>
      </c>
      <c r="N21" s="110">
        <f>+G21*'Insumos Cotação'!$O29</f>
        <v>0</v>
      </c>
      <c r="O21" s="110">
        <f>+H21*'Insumos Cotação'!$O29</f>
        <v>0</v>
      </c>
      <c r="P21" s="110">
        <f>+I21*'Insumos Cotação'!$O29</f>
        <v>0</v>
      </c>
      <c r="Q21" s="111">
        <f>+J21*'Insumos Cotação'!$O29</f>
        <v>0</v>
      </c>
      <c r="S21" s="756"/>
    </row>
    <row r="22" spans="1:19" x14ac:dyDescent="0.2">
      <c r="A22" s="762"/>
      <c r="B22" s="496" t="s">
        <v>497</v>
      </c>
      <c r="C22" s="497" t="s">
        <v>326</v>
      </c>
      <c r="D22" s="498">
        <v>3</v>
      </c>
      <c r="E22" s="499">
        <v>6</v>
      </c>
      <c r="F22" s="499"/>
      <c r="G22" s="499"/>
      <c r="H22" s="499"/>
      <c r="I22" s="499"/>
      <c r="J22" s="500"/>
      <c r="K22" s="501">
        <f>+D22*'Insumos Cotação'!$O30</f>
        <v>0</v>
      </c>
      <c r="L22" s="502">
        <f>+E22*'Insumos Cotação'!$O30</f>
        <v>0</v>
      </c>
      <c r="M22" s="502">
        <f>+F22*'Insumos Cotação'!$O30</f>
        <v>0</v>
      </c>
      <c r="N22" s="110">
        <f>+G22*'Insumos Cotação'!$O30</f>
        <v>0</v>
      </c>
      <c r="O22" s="110">
        <f>+H22*'Insumos Cotação'!$O30</f>
        <v>0</v>
      </c>
      <c r="P22" s="110">
        <f>+I22*'Insumos Cotação'!$O30</f>
        <v>0</v>
      </c>
      <c r="Q22" s="111">
        <f>+J22*'Insumos Cotação'!$O30</f>
        <v>0</v>
      </c>
      <c r="S22" s="756"/>
    </row>
    <row r="23" spans="1:19" x14ac:dyDescent="0.2">
      <c r="A23" s="762"/>
      <c r="B23" s="496" t="s">
        <v>498</v>
      </c>
      <c r="C23" s="497" t="s">
        <v>326</v>
      </c>
      <c r="D23" s="498">
        <v>3</v>
      </c>
      <c r="E23" s="499">
        <v>18</v>
      </c>
      <c r="F23" s="499"/>
      <c r="G23" s="499"/>
      <c r="H23" s="499"/>
      <c r="I23" s="499"/>
      <c r="J23" s="500"/>
      <c r="K23" s="501">
        <f>+D23*'Insumos Cotação'!$O31</f>
        <v>0</v>
      </c>
      <c r="L23" s="502">
        <f>+E23*'Insumos Cotação'!$O31</f>
        <v>0</v>
      </c>
      <c r="M23" s="502">
        <f>+F23*'Insumos Cotação'!$O31</f>
        <v>0</v>
      </c>
      <c r="N23" s="110">
        <f>+G23*'Insumos Cotação'!$O31</f>
        <v>0</v>
      </c>
      <c r="O23" s="110">
        <f>+H23*'Insumos Cotação'!$O31</f>
        <v>0</v>
      </c>
      <c r="P23" s="110">
        <f>+I23*'Insumos Cotação'!$O31</f>
        <v>0</v>
      </c>
      <c r="Q23" s="111">
        <f>+J23*'Insumos Cotação'!$O31</f>
        <v>0</v>
      </c>
      <c r="S23" s="756"/>
    </row>
    <row r="24" spans="1:19" x14ac:dyDescent="0.2">
      <c r="A24" s="762"/>
      <c r="B24" s="496" t="s">
        <v>26</v>
      </c>
      <c r="C24" s="497" t="s">
        <v>326</v>
      </c>
      <c r="D24" s="498">
        <v>8</v>
      </c>
      <c r="E24" s="499">
        <v>30</v>
      </c>
      <c r="F24" s="499"/>
      <c r="G24" s="499"/>
      <c r="H24" s="499"/>
      <c r="I24" s="499"/>
      <c r="J24" s="500"/>
      <c r="K24" s="501">
        <f>+D24*'Insumos Cotação'!$O32</f>
        <v>0</v>
      </c>
      <c r="L24" s="502">
        <f>+E24*'Insumos Cotação'!$O32</f>
        <v>0</v>
      </c>
      <c r="M24" s="502">
        <f>+F24*'Insumos Cotação'!$O32</f>
        <v>0</v>
      </c>
      <c r="N24" s="110">
        <f>+G24*'Insumos Cotação'!$O32</f>
        <v>0</v>
      </c>
      <c r="O24" s="110">
        <f>+H24*'Insumos Cotação'!$O32</f>
        <v>0</v>
      </c>
      <c r="P24" s="110">
        <f>+I24*'Insumos Cotação'!$O32</f>
        <v>0</v>
      </c>
      <c r="Q24" s="111">
        <f>+J24*'Insumos Cotação'!$O32</f>
        <v>0</v>
      </c>
      <c r="S24" s="756"/>
    </row>
    <row r="25" spans="1:19" x14ac:dyDescent="0.2">
      <c r="A25" s="762"/>
      <c r="B25" s="496" t="s">
        <v>27</v>
      </c>
      <c r="C25" s="497" t="s">
        <v>326</v>
      </c>
      <c r="D25" s="498">
        <v>5</v>
      </c>
      <c r="E25" s="499">
        <v>14</v>
      </c>
      <c r="F25" s="499"/>
      <c r="G25" s="499"/>
      <c r="H25" s="499"/>
      <c r="I25" s="499"/>
      <c r="J25" s="500"/>
      <c r="K25" s="501">
        <f>+D25*'Insumos Cotação'!$O33</f>
        <v>0</v>
      </c>
      <c r="L25" s="502">
        <f>+E25*'Insumos Cotação'!$O33</f>
        <v>0</v>
      </c>
      <c r="M25" s="502">
        <f>+F25*'Insumos Cotação'!$O33</f>
        <v>0</v>
      </c>
      <c r="N25" s="110">
        <f>+G25*'Insumos Cotação'!$O33</f>
        <v>0</v>
      </c>
      <c r="O25" s="110">
        <f>+H25*'Insumos Cotação'!$O33</f>
        <v>0</v>
      </c>
      <c r="P25" s="110">
        <f>+I25*'Insumos Cotação'!$O33</f>
        <v>0</v>
      </c>
      <c r="Q25" s="111">
        <f>+J25*'Insumos Cotação'!$O33</f>
        <v>0</v>
      </c>
      <c r="S25" s="756"/>
    </row>
    <row r="26" spans="1:19" x14ac:dyDescent="0.2">
      <c r="A26" s="762"/>
      <c r="B26" s="496" t="s">
        <v>28</v>
      </c>
      <c r="C26" s="497" t="s">
        <v>331</v>
      </c>
      <c r="D26" s="498">
        <v>1</v>
      </c>
      <c r="E26" s="499">
        <v>1</v>
      </c>
      <c r="F26" s="499"/>
      <c r="G26" s="499"/>
      <c r="H26" s="499"/>
      <c r="I26" s="499"/>
      <c r="J26" s="500"/>
      <c r="K26" s="501">
        <f>+D26*'Insumos Cotação'!$O34</f>
        <v>0</v>
      </c>
      <c r="L26" s="502">
        <f>+E26*'Insumos Cotação'!$O34</f>
        <v>0</v>
      </c>
      <c r="M26" s="502">
        <f>+F26*'Insumos Cotação'!$O34</f>
        <v>0</v>
      </c>
      <c r="N26" s="110">
        <f>+G26*'Insumos Cotação'!$O34</f>
        <v>0</v>
      </c>
      <c r="O26" s="110">
        <f>+H26*'Insumos Cotação'!$O34</f>
        <v>0</v>
      </c>
      <c r="P26" s="110">
        <f>+I26*'Insumos Cotação'!$O34</f>
        <v>0</v>
      </c>
      <c r="Q26" s="111">
        <f>+J26*'Insumos Cotação'!$O34</f>
        <v>0</v>
      </c>
      <c r="S26" s="756"/>
    </row>
    <row r="27" spans="1:19" x14ac:dyDescent="0.2">
      <c r="A27" s="762"/>
      <c r="B27" s="496" t="s">
        <v>29</v>
      </c>
      <c r="C27" s="497" t="s">
        <v>326</v>
      </c>
      <c r="D27" s="498">
        <v>100</v>
      </c>
      <c r="E27" s="499">
        <v>300</v>
      </c>
      <c r="F27" s="499"/>
      <c r="G27" s="499"/>
      <c r="H27" s="499"/>
      <c r="I27" s="499"/>
      <c r="J27" s="500"/>
      <c r="K27" s="501">
        <f>+D27*'Insumos Cotação'!$O35</f>
        <v>0</v>
      </c>
      <c r="L27" s="502">
        <f>+E27*'Insumos Cotação'!$O35</f>
        <v>0</v>
      </c>
      <c r="M27" s="502">
        <f>+F27*'Insumos Cotação'!$O35</f>
        <v>0</v>
      </c>
      <c r="N27" s="110">
        <f>+G27*'Insumos Cotação'!$O35</f>
        <v>0</v>
      </c>
      <c r="O27" s="110">
        <f>+H27*'Insumos Cotação'!$O35</f>
        <v>0</v>
      </c>
      <c r="P27" s="110">
        <f>+I27*'Insumos Cotação'!$O35</f>
        <v>0</v>
      </c>
      <c r="Q27" s="111">
        <f>+J27*'Insumos Cotação'!$O35</f>
        <v>0</v>
      </c>
      <c r="S27" s="756"/>
    </row>
    <row r="28" spans="1:19" x14ac:dyDescent="0.2">
      <c r="A28" s="762"/>
      <c r="B28" s="496" t="s">
        <v>30</v>
      </c>
      <c r="C28" s="497" t="s">
        <v>331</v>
      </c>
      <c r="D28" s="498">
        <v>7</v>
      </c>
      <c r="E28" s="499">
        <v>10</v>
      </c>
      <c r="F28" s="499"/>
      <c r="G28" s="499"/>
      <c r="H28" s="499"/>
      <c r="I28" s="499"/>
      <c r="J28" s="500"/>
      <c r="K28" s="501">
        <f>+D28*'Insumos Cotação'!$O36</f>
        <v>0</v>
      </c>
      <c r="L28" s="502">
        <f>+E28*'Insumos Cotação'!$O36</f>
        <v>0</v>
      </c>
      <c r="M28" s="502">
        <f>+F28*'Insumos Cotação'!$O36</f>
        <v>0</v>
      </c>
      <c r="N28" s="110">
        <f>+G28*'Insumos Cotação'!$O36</f>
        <v>0</v>
      </c>
      <c r="O28" s="110">
        <f>+H28*'Insumos Cotação'!$O36</f>
        <v>0</v>
      </c>
      <c r="P28" s="110">
        <f>+I28*'Insumos Cotação'!$O36</f>
        <v>0</v>
      </c>
      <c r="Q28" s="111">
        <f>+J28*'Insumos Cotação'!$O36</f>
        <v>0</v>
      </c>
      <c r="S28" s="756"/>
    </row>
    <row r="29" spans="1:19" x14ac:dyDescent="0.2">
      <c r="A29" s="762"/>
      <c r="B29" s="496" t="s">
        <v>31</v>
      </c>
      <c r="C29" s="497" t="s">
        <v>331</v>
      </c>
      <c r="D29" s="498">
        <v>10</v>
      </c>
      <c r="E29" s="499">
        <v>15</v>
      </c>
      <c r="F29" s="499"/>
      <c r="G29" s="499"/>
      <c r="H29" s="499"/>
      <c r="I29" s="499"/>
      <c r="J29" s="500"/>
      <c r="K29" s="501">
        <f>+D29*'Insumos Cotação'!$O37</f>
        <v>0</v>
      </c>
      <c r="L29" s="502">
        <f>+E29*'Insumos Cotação'!$O37</f>
        <v>0</v>
      </c>
      <c r="M29" s="502">
        <f>+F29*'Insumos Cotação'!$O37</f>
        <v>0</v>
      </c>
      <c r="N29" s="110">
        <f>+G29*'Insumos Cotação'!$O37</f>
        <v>0</v>
      </c>
      <c r="O29" s="110">
        <f>+H29*'Insumos Cotação'!$O37</f>
        <v>0</v>
      </c>
      <c r="P29" s="110">
        <f>+I29*'Insumos Cotação'!$O37</f>
        <v>0</v>
      </c>
      <c r="Q29" s="111">
        <f>+J29*'Insumos Cotação'!$O37</f>
        <v>0</v>
      </c>
      <c r="S29" s="756"/>
    </row>
    <row r="30" spans="1:19" x14ac:dyDescent="0.2">
      <c r="A30" s="762"/>
      <c r="B30" s="496" t="s">
        <v>500</v>
      </c>
      <c r="C30" s="497" t="s">
        <v>326</v>
      </c>
      <c r="D30" s="498">
        <v>2</v>
      </c>
      <c r="E30" s="499">
        <v>5</v>
      </c>
      <c r="F30" s="499"/>
      <c r="G30" s="499"/>
      <c r="H30" s="499"/>
      <c r="I30" s="499"/>
      <c r="J30" s="500"/>
      <c r="K30" s="501">
        <f>+D30*'Insumos Cotação'!$O38</f>
        <v>0</v>
      </c>
      <c r="L30" s="502">
        <f>+E30*'Insumos Cotação'!$O38</f>
        <v>0</v>
      </c>
      <c r="M30" s="502">
        <f>+F30*'Insumos Cotação'!$O38</f>
        <v>0</v>
      </c>
      <c r="N30" s="110">
        <f>+G30*'Insumos Cotação'!$O38</f>
        <v>0</v>
      </c>
      <c r="O30" s="110">
        <f>+H30*'Insumos Cotação'!$O38</f>
        <v>0</v>
      </c>
      <c r="P30" s="110">
        <f>+I30*'Insumos Cotação'!$O38</f>
        <v>0</v>
      </c>
      <c r="Q30" s="111">
        <f>+J30*'Insumos Cotação'!$O38</f>
        <v>0</v>
      </c>
      <c r="S30" s="756"/>
    </row>
    <row r="31" spans="1:19" x14ac:dyDescent="0.2">
      <c r="A31" s="762"/>
      <c r="B31" s="496" t="s">
        <v>501</v>
      </c>
      <c r="C31" s="497" t="s">
        <v>332</v>
      </c>
      <c r="D31" s="498">
        <v>4</v>
      </c>
      <c r="E31" s="499">
        <v>5</v>
      </c>
      <c r="F31" s="499"/>
      <c r="G31" s="499"/>
      <c r="H31" s="499"/>
      <c r="I31" s="499"/>
      <c r="J31" s="500"/>
      <c r="K31" s="501">
        <f>+D31*'Insumos Cotação'!$O39</f>
        <v>0</v>
      </c>
      <c r="L31" s="502">
        <f>+E31*'Insumos Cotação'!$O39</f>
        <v>0</v>
      </c>
      <c r="M31" s="502">
        <f>+F31*'Insumos Cotação'!$O39</f>
        <v>0</v>
      </c>
      <c r="N31" s="110">
        <f>+G31*'Insumos Cotação'!$O39</f>
        <v>0</v>
      </c>
      <c r="O31" s="110">
        <f>+H31*'Insumos Cotação'!$O39</f>
        <v>0</v>
      </c>
      <c r="P31" s="110">
        <f>+I31*'Insumos Cotação'!$O39</f>
        <v>0</v>
      </c>
      <c r="Q31" s="111">
        <f>+J31*'Insumos Cotação'!$O39</f>
        <v>0</v>
      </c>
      <c r="S31" s="756"/>
    </row>
    <row r="32" spans="1:19" x14ac:dyDescent="0.2">
      <c r="A32" s="762"/>
      <c r="B32" s="496" t="s">
        <v>502</v>
      </c>
      <c r="C32" s="497" t="s">
        <v>326</v>
      </c>
      <c r="D32" s="498">
        <v>35</v>
      </c>
      <c r="E32" s="499">
        <v>70</v>
      </c>
      <c r="F32" s="499"/>
      <c r="G32" s="499"/>
      <c r="H32" s="499"/>
      <c r="I32" s="499"/>
      <c r="J32" s="500"/>
      <c r="K32" s="501">
        <f>+D32*'Insumos Cotação'!$O40</f>
        <v>0</v>
      </c>
      <c r="L32" s="502">
        <f>+E32*'Insumos Cotação'!$O40</f>
        <v>0</v>
      </c>
      <c r="M32" s="502">
        <f>+F32*'Insumos Cotação'!$O40</f>
        <v>0</v>
      </c>
      <c r="N32" s="110">
        <f>+G32*'Insumos Cotação'!$O40</f>
        <v>0</v>
      </c>
      <c r="O32" s="110">
        <f>+H32*'Insumos Cotação'!$O40</f>
        <v>0</v>
      </c>
      <c r="P32" s="110">
        <f>+I32*'Insumos Cotação'!$O40</f>
        <v>0</v>
      </c>
      <c r="Q32" s="111">
        <f>+J32*'Insumos Cotação'!$O40</f>
        <v>0</v>
      </c>
      <c r="S32" s="756"/>
    </row>
    <row r="33" spans="1:19" x14ac:dyDescent="0.2">
      <c r="A33" s="762"/>
      <c r="B33" s="496" t="s">
        <v>503</v>
      </c>
      <c r="C33" s="497" t="s">
        <v>326</v>
      </c>
      <c r="D33" s="498">
        <v>2</v>
      </c>
      <c r="E33" s="499">
        <v>2</v>
      </c>
      <c r="F33" s="499"/>
      <c r="G33" s="499"/>
      <c r="H33" s="499"/>
      <c r="I33" s="499"/>
      <c r="J33" s="500"/>
      <c r="K33" s="501">
        <f>+D33*'Insumos Cotação'!$O41</f>
        <v>0</v>
      </c>
      <c r="L33" s="502">
        <f>+E33*'Insumos Cotação'!$O41</f>
        <v>0</v>
      </c>
      <c r="M33" s="502">
        <f>+F33*'Insumos Cotação'!$O41</f>
        <v>0</v>
      </c>
      <c r="N33" s="110">
        <f>+G33*'Insumos Cotação'!$O41</f>
        <v>0</v>
      </c>
      <c r="O33" s="110">
        <f>+H33*'Insumos Cotação'!$O41</f>
        <v>0</v>
      </c>
      <c r="P33" s="110">
        <f>+I33*'Insumos Cotação'!$O41</f>
        <v>0</v>
      </c>
      <c r="Q33" s="111">
        <f>+J33*'Insumos Cotação'!$O41</f>
        <v>0</v>
      </c>
      <c r="S33" s="756"/>
    </row>
    <row r="34" spans="1:19" x14ac:dyDescent="0.2">
      <c r="A34" s="762"/>
      <c r="B34" s="496" t="s">
        <v>504</v>
      </c>
      <c r="C34" s="497" t="s">
        <v>330</v>
      </c>
      <c r="D34" s="498">
        <v>0</v>
      </c>
      <c r="E34" s="499">
        <v>0</v>
      </c>
      <c r="F34" s="499"/>
      <c r="G34" s="499"/>
      <c r="H34" s="499"/>
      <c r="I34" s="499"/>
      <c r="J34" s="500"/>
      <c r="K34" s="501">
        <f>+D34*'Insumos Cotação'!$O42</f>
        <v>0</v>
      </c>
      <c r="L34" s="502">
        <f>+E34*'Insumos Cotação'!$O42</f>
        <v>0</v>
      </c>
      <c r="M34" s="502">
        <f>+F34*'Insumos Cotação'!$O42</f>
        <v>0</v>
      </c>
      <c r="N34" s="110">
        <f>+G34*'Insumos Cotação'!$O42</f>
        <v>0</v>
      </c>
      <c r="O34" s="110">
        <f>+H34*'Insumos Cotação'!$O42</f>
        <v>0</v>
      </c>
      <c r="P34" s="110">
        <f>+I34*'Insumos Cotação'!$O42</f>
        <v>0</v>
      </c>
      <c r="Q34" s="111">
        <f>+J34*'Insumos Cotação'!$O42</f>
        <v>0</v>
      </c>
      <c r="S34" s="756"/>
    </row>
    <row r="35" spans="1:19" x14ac:dyDescent="0.2">
      <c r="A35" s="762"/>
      <c r="B35" s="496" t="s">
        <v>509</v>
      </c>
      <c r="C35" s="497" t="s">
        <v>330</v>
      </c>
      <c r="D35" s="498">
        <v>1</v>
      </c>
      <c r="E35" s="499">
        <v>1</v>
      </c>
      <c r="F35" s="499"/>
      <c r="G35" s="499"/>
      <c r="H35" s="499"/>
      <c r="I35" s="499"/>
      <c r="J35" s="500"/>
      <c r="K35" s="501">
        <f>+D35*'Insumos Cotação'!$O43</f>
        <v>0</v>
      </c>
      <c r="L35" s="502">
        <f>+E35*'Insumos Cotação'!$O43</f>
        <v>0</v>
      </c>
      <c r="M35" s="502">
        <f>+F35*'Insumos Cotação'!$O43</f>
        <v>0</v>
      </c>
      <c r="N35" s="110">
        <f>+G35*'Insumos Cotação'!$O43</f>
        <v>0</v>
      </c>
      <c r="O35" s="110">
        <f>+H35*'Insumos Cotação'!$O43</f>
        <v>0</v>
      </c>
      <c r="P35" s="110">
        <f>+I35*'Insumos Cotação'!$O43</f>
        <v>0</v>
      </c>
      <c r="Q35" s="111">
        <f>+J35*'Insumos Cotação'!$O43</f>
        <v>0</v>
      </c>
      <c r="S35" s="756"/>
    </row>
    <row r="36" spans="1:19" x14ac:dyDescent="0.2">
      <c r="A36" s="762"/>
      <c r="B36" s="496" t="s">
        <v>508</v>
      </c>
      <c r="C36" s="497" t="s">
        <v>332</v>
      </c>
      <c r="D36" s="498">
        <v>1</v>
      </c>
      <c r="E36" s="499">
        <v>2</v>
      </c>
      <c r="F36" s="499"/>
      <c r="G36" s="499"/>
      <c r="H36" s="499"/>
      <c r="I36" s="499"/>
      <c r="J36" s="500"/>
      <c r="K36" s="501">
        <f>+D36*'Insumos Cotação'!$O44</f>
        <v>0</v>
      </c>
      <c r="L36" s="502">
        <f>+E36*'Insumos Cotação'!$O44</f>
        <v>0</v>
      </c>
      <c r="M36" s="502">
        <f>+F36*'Insumos Cotação'!$O44</f>
        <v>0</v>
      </c>
      <c r="N36" s="110">
        <f>+G36*'Insumos Cotação'!$O44</f>
        <v>0</v>
      </c>
      <c r="O36" s="110">
        <f>+H36*'Insumos Cotação'!$O44</f>
        <v>0</v>
      </c>
      <c r="P36" s="110">
        <f>+I36*'Insumos Cotação'!$O44</f>
        <v>0</v>
      </c>
      <c r="Q36" s="111">
        <f>+J36*'Insumos Cotação'!$O44</f>
        <v>0</v>
      </c>
      <c r="S36" s="756"/>
    </row>
    <row r="37" spans="1:19" x14ac:dyDescent="0.2">
      <c r="A37" s="762"/>
      <c r="B37" s="496" t="s">
        <v>507</v>
      </c>
      <c r="C37" s="497" t="s">
        <v>326</v>
      </c>
      <c r="D37" s="498">
        <v>1</v>
      </c>
      <c r="E37" s="499">
        <v>2</v>
      </c>
      <c r="F37" s="499"/>
      <c r="G37" s="499"/>
      <c r="H37" s="499"/>
      <c r="I37" s="499"/>
      <c r="J37" s="500"/>
      <c r="K37" s="501">
        <f>+D37*'Insumos Cotação'!$O45</f>
        <v>0</v>
      </c>
      <c r="L37" s="502">
        <f>+E37*'Insumos Cotação'!$O45</f>
        <v>0</v>
      </c>
      <c r="M37" s="502">
        <f>+F37*'Insumos Cotação'!$O45</f>
        <v>0</v>
      </c>
      <c r="N37" s="110">
        <f>+G37*'Insumos Cotação'!$O45</f>
        <v>0</v>
      </c>
      <c r="O37" s="110">
        <f>+H37*'Insumos Cotação'!$O45</f>
        <v>0</v>
      </c>
      <c r="P37" s="110">
        <f>+I37*'Insumos Cotação'!$O45</f>
        <v>0</v>
      </c>
      <c r="Q37" s="111">
        <f>+J37*'Insumos Cotação'!$O45</f>
        <v>0</v>
      </c>
      <c r="S37" s="756"/>
    </row>
    <row r="38" spans="1:19" x14ac:dyDescent="0.2">
      <c r="A38" s="762"/>
      <c r="B38" s="496" t="s">
        <v>506</v>
      </c>
      <c r="C38" s="497" t="s">
        <v>331</v>
      </c>
      <c r="D38" s="498">
        <v>3</v>
      </c>
      <c r="E38" s="499">
        <v>4</v>
      </c>
      <c r="F38" s="499"/>
      <c r="G38" s="499"/>
      <c r="H38" s="499"/>
      <c r="I38" s="499"/>
      <c r="J38" s="500"/>
      <c r="K38" s="501">
        <f>+D38*'Insumos Cotação'!$O46</f>
        <v>0</v>
      </c>
      <c r="L38" s="502">
        <f>+E38*'Insumos Cotação'!$O46</f>
        <v>0</v>
      </c>
      <c r="M38" s="502">
        <f>+F38*'Insumos Cotação'!$O46</f>
        <v>0</v>
      </c>
      <c r="N38" s="110">
        <f>+G38*'Insumos Cotação'!$O46</f>
        <v>0</v>
      </c>
      <c r="O38" s="110">
        <f>+H38*'Insumos Cotação'!$O46</f>
        <v>0</v>
      </c>
      <c r="P38" s="110">
        <f>+I38*'Insumos Cotação'!$O46</f>
        <v>0</v>
      </c>
      <c r="Q38" s="111">
        <f>+J38*'Insumos Cotação'!$O46</f>
        <v>0</v>
      </c>
      <c r="S38" s="756"/>
    </row>
    <row r="39" spans="1:19" x14ac:dyDescent="0.2">
      <c r="A39" s="762"/>
      <c r="B39" s="496" t="s">
        <v>505</v>
      </c>
      <c r="C39" s="497" t="s">
        <v>326</v>
      </c>
      <c r="D39" s="498">
        <v>2</v>
      </c>
      <c r="E39" s="499">
        <v>4</v>
      </c>
      <c r="F39" s="499"/>
      <c r="G39" s="499"/>
      <c r="H39" s="499"/>
      <c r="I39" s="499"/>
      <c r="J39" s="500"/>
      <c r="K39" s="501">
        <f>+D39*'Insumos Cotação'!$O47</f>
        <v>0</v>
      </c>
      <c r="L39" s="502">
        <f>+E39*'Insumos Cotação'!$O47</f>
        <v>0</v>
      </c>
      <c r="M39" s="502">
        <f>+F39*'Insumos Cotação'!$O47</f>
        <v>0</v>
      </c>
      <c r="N39" s="110">
        <f>+G39*'Insumos Cotação'!$O47</f>
        <v>0</v>
      </c>
      <c r="O39" s="110">
        <f>+H39*'Insumos Cotação'!$O47</f>
        <v>0</v>
      </c>
      <c r="P39" s="110">
        <f>+I39*'Insumos Cotação'!$O47</f>
        <v>0</v>
      </c>
      <c r="Q39" s="111">
        <f>+J39*'Insumos Cotação'!$O47</f>
        <v>0</v>
      </c>
      <c r="S39" s="756"/>
    </row>
    <row r="40" spans="1:19" x14ac:dyDescent="0.2">
      <c r="A40" s="762"/>
      <c r="B40" s="496" t="s">
        <v>510</v>
      </c>
      <c r="C40" s="497" t="s">
        <v>331</v>
      </c>
      <c r="D40" s="498">
        <v>1</v>
      </c>
      <c r="E40" s="499">
        <v>0</v>
      </c>
      <c r="F40" s="499"/>
      <c r="G40" s="499"/>
      <c r="H40" s="499"/>
      <c r="I40" s="499"/>
      <c r="J40" s="500"/>
      <c r="K40" s="501">
        <f>+D40*'Insumos Cotação'!$O48</f>
        <v>0</v>
      </c>
      <c r="L40" s="502">
        <f>+E40*'Insumos Cotação'!$O48</f>
        <v>0</v>
      </c>
      <c r="M40" s="502">
        <f>+F40*'Insumos Cotação'!$O48</f>
        <v>0</v>
      </c>
      <c r="N40" s="110">
        <f>+G40*'Insumos Cotação'!$O48</f>
        <v>0</v>
      </c>
      <c r="O40" s="110">
        <f>+H40*'Insumos Cotação'!$O48</f>
        <v>0</v>
      </c>
      <c r="P40" s="110">
        <f>+I40*'Insumos Cotação'!$O48</f>
        <v>0</v>
      </c>
      <c r="Q40" s="111">
        <f>+J40*'Insumos Cotação'!$O48</f>
        <v>0</v>
      </c>
      <c r="S40" s="756"/>
    </row>
    <row r="41" spans="1:19" x14ac:dyDescent="0.2">
      <c r="A41" s="762"/>
      <c r="B41" s="496" t="s">
        <v>511</v>
      </c>
      <c r="C41" s="497" t="s">
        <v>326</v>
      </c>
      <c r="D41" s="498">
        <v>1</v>
      </c>
      <c r="E41" s="499">
        <v>0</v>
      </c>
      <c r="F41" s="499"/>
      <c r="G41" s="499"/>
      <c r="H41" s="499"/>
      <c r="I41" s="499"/>
      <c r="J41" s="500"/>
      <c r="K41" s="501">
        <f>+D41*'Insumos Cotação'!$O49</f>
        <v>0</v>
      </c>
      <c r="L41" s="502">
        <f>+E41*'Insumos Cotação'!$O49</f>
        <v>0</v>
      </c>
      <c r="M41" s="502">
        <f>+F41*'Insumos Cotação'!$O49</f>
        <v>0</v>
      </c>
      <c r="N41" s="110">
        <f>+G41*'Insumos Cotação'!$O49</f>
        <v>0</v>
      </c>
      <c r="O41" s="110">
        <f>+H41*'Insumos Cotação'!$O49</f>
        <v>0</v>
      </c>
      <c r="P41" s="110">
        <f>+I41*'Insumos Cotação'!$O49</f>
        <v>0</v>
      </c>
      <c r="Q41" s="111">
        <f>+J41*'Insumos Cotação'!$O49</f>
        <v>0</v>
      </c>
      <c r="S41" s="756"/>
    </row>
    <row r="42" spans="1:19" x14ac:dyDescent="0.2">
      <c r="A42" s="762"/>
      <c r="B42" s="496" t="s">
        <v>512</v>
      </c>
      <c r="C42" s="497" t="s">
        <v>331</v>
      </c>
      <c r="D42" s="498">
        <v>2</v>
      </c>
      <c r="E42" s="499">
        <v>6</v>
      </c>
      <c r="F42" s="499"/>
      <c r="G42" s="499"/>
      <c r="H42" s="499"/>
      <c r="I42" s="499"/>
      <c r="J42" s="500"/>
      <c r="K42" s="501">
        <f>+D42*'Insumos Cotação'!$O50</f>
        <v>0</v>
      </c>
      <c r="L42" s="502">
        <f>+E42*'Insumos Cotação'!$O50</f>
        <v>0</v>
      </c>
      <c r="M42" s="502">
        <f>+F42*'Insumos Cotação'!$O50</f>
        <v>0</v>
      </c>
      <c r="N42" s="110">
        <f>+G42*'Insumos Cotação'!$O50</f>
        <v>0</v>
      </c>
      <c r="O42" s="110">
        <f>+H42*'Insumos Cotação'!$O50</f>
        <v>0</v>
      </c>
      <c r="P42" s="110">
        <f>+I42*'Insumos Cotação'!$O50</f>
        <v>0</v>
      </c>
      <c r="Q42" s="111">
        <f>+J42*'Insumos Cotação'!$O50</f>
        <v>0</v>
      </c>
      <c r="S42" s="756"/>
    </row>
    <row r="43" spans="1:19" x14ac:dyDescent="0.2">
      <c r="A43" s="762"/>
      <c r="B43" s="496" t="s">
        <v>513</v>
      </c>
      <c r="C43" s="497" t="s">
        <v>331</v>
      </c>
      <c r="D43" s="498">
        <v>2</v>
      </c>
      <c r="E43" s="499">
        <v>6</v>
      </c>
      <c r="F43" s="499"/>
      <c r="G43" s="499"/>
      <c r="H43" s="499"/>
      <c r="I43" s="499"/>
      <c r="J43" s="500"/>
      <c r="K43" s="501">
        <f>+D43*'Insumos Cotação'!$O51</f>
        <v>0</v>
      </c>
      <c r="L43" s="502">
        <f>+E43*'Insumos Cotação'!$O51</f>
        <v>0</v>
      </c>
      <c r="M43" s="502">
        <f>+F43*'Insumos Cotação'!$O51</f>
        <v>0</v>
      </c>
      <c r="N43" s="110">
        <f>+G43*'Insumos Cotação'!$O51</f>
        <v>0</v>
      </c>
      <c r="O43" s="110">
        <f>+H43*'Insumos Cotação'!$O51</f>
        <v>0</v>
      </c>
      <c r="P43" s="110">
        <f>+I43*'Insumos Cotação'!$O51</f>
        <v>0</v>
      </c>
      <c r="Q43" s="111">
        <f>+J43*'Insumos Cotação'!$O51</f>
        <v>0</v>
      </c>
      <c r="S43" s="756"/>
    </row>
    <row r="44" spans="1:19" x14ac:dyDescent="0.2">
      <c r="A44" s="762"/>
      <c r="B44" s="496" t="s">
        <v>514</v>
      </c>
      <c r="C44" s="497" t="s">
        <v>331</v>
      </c>
      <c r="D44" s="498">
        <v>2</v>
      </c>
      <c r="E44" s="499">
        <v>10</v>
      </c>
      <c r="F44" s="499"/>
      <c r="G44" s="499"/>
      <c r="H44" s="499"/>
      <c r="I44" s="499"/>
      <c r="J44" s="500"/>
      <c r="K44" s="501">
        <f>+D44*'Insumos Cotação'!$O52</f>
        <v>0</v>
      </c>
      <c r="L44" s="502">
        <f>+E44*'Insumos Cotação'!$O52</f>
        <v>0</v>
      </c>
      <c r="M44" s="502">
        <f>+F44*'Insumos Cotação'!$O52</f>
        <v>0</v>
      </c>
      <c r="N44" s="110">
        <f>+G44*'Insumos Cotação'!$O52</f>
        <v>0</v>
      </c>
      <c r="O44" s="110">
        <f>+H44*'Insumos Cotação'!$O52</f>
        <v>0</v>
      </c>
      <c r="P44" s="110">
        <f>+I44*'Insumos Cotação'!$O52</f>
        <v>0</v>
      </c>
      <c r="Q44" s="111">
        <f>+J44*'Insumos Cotação'!$O52</f>
        <v>0</v>
      </c>
      <c r="S44" s="756"/>
    </row>
    <row r="45" spans="1:19" x14ac:dyDescent="0.2">
      <c r="A45" s="762"/>
      <c r="B45" s="496" t="s">
        <v>515</v>
      </c>
      <c r="C45" s="497" t="s">
        <v>331</v>
      </c>
      <c r="D45" s="498">
        <v>1</v>
      </c>
      <c r="E45" s="499">
        <v>10</v>
      </c>
      <c r="F45" s="499"/>
      <c r="G45" s="499"/>
      <c r="H45" s="499"/>
      <c r="I45" s="499"/>
      <c r="J45" s="500"/>
      <c r="K45" s="501">
        <f>+D45*'Insumos Cotação'!$O53</f>
        <v>0</v>
      </c>
      <c r="L45" s="502">
        <f>+E45*'Insumos Cotação'!$O53</f>
        <v>0</v>
      </c>
      <c r="M45" s="502">
        <f>+F45*'Insumos Cotação'!$O53</f>
        <v>0</v>
      </c>
      <c r="N45" s="110">
        <f>+G45*'Insumos Cotação'!$O53</f>
        <v>0</v>
      </c>
      <c r="O45" s="110">
        <f>+H45*'Insumos Cotação'!$O53</f>
        <v>0</v>
      </c>
      <c r="P45" s="110">
        <f>+I45*'Insumos Cotação'!$O53</f>
        <v>0</v>
      </c>
      <c r="Q45" s="111">
        <f>+J45*'Insumos Cotação'!$O53</f>
        <v>0</v>
      </c>
      <c r="S45" s="756"/>
    </row>
    <row r="46" spans="1:19" x14ac:dyDescent="0.2">
      <c r="A46" s="762"/>
      <c r="B46" s="496" t="s">
        <v>516</v>
      </c>
      <c r="C46" s="497" t="s">
        <v>331</v>
      </c>
      <c r="D46" s="498">
        <v>1</v>
      </c>
      <c r="E46" s="499">
        <v>1</v>
      </c>
      <c r="F46" s="499"/>
      <c r="G46" s="499"/>
      <c r="H46" s="499"/>
      <c r="I46" s="499"/>
      <c r="J46" s="500"/>
      <c r="K46" s="501">
        <f>+D46*'Insumos Cotação'!$O54</f>
        <v>0</v>
      </c>
      <c r="L46" s="502">
        <f>+E46*'Insumos Cotação'!$O54</f>
        <v>0</v>
      </c>
      <c r="M46" s="502">
        <f>+F46*'Insumos Cotação'!$O54</f>
        <v>0</v>
      </c>
      <c r="N46" s="110">
        <f>+G46*'Insumos Cotação'!$O54</f>
        <v>0</v>
      </c>
      <c r="O46" s="110">
        <f>+H46*'Insumos Cotação'!$O54</f>
        <v>0</v>
      </c>
      <c r="P46" s="110">
        <f>+I46*'Insumos Cotação'!$O54</f>
        <v>0</v>
      </c>
      <c r="Q46" s="111">
        <f>+J46*'Insumos Cotação'!$O54</f>
        <v>0</v>
      </c>
      <c r="S46" s="756"/>
    </row>
    <row r="47" spans="1:19" x14ac:dyDescent="0.2">
      <c r="A47" s="762"/>
      <c r="B47" s="496" t="s">
        <v>517</v>
      </c>
      <c r="C47" s="497" t="s">
        <v>332</v>
      </c>
      <c r="D47" s="498">
        <v>1</v>
      </c>
      <c r="E47" s="499">
        <v>1</v>
      </c>
      <c r="F47" s="499"/>
      <c r="G47" s="499"/>
      <c r="H47" s="499"/>
      <c r="I47" s="499"/>
      <c r="J47" s="500"/>
      <c r="K47" s="501">
        <f>+D47*'Insumos Cotação'!$O55</f>
        <v>0</v>
      </c>
      <c r="L47" s="502">
        <f>+E47*'Insumos Cotação'!$O55</f>
        <v>0</v>
      </c>
      <c r="M47" s="502">
        <f>+F47*'Insumos Cotação'!$O55</f>
        <v>0</v>
      </c>
      <c r="N47" s="110">
        <f>+G47*'Insumos Cotação'!$O55</f>
        <v>0</v>
      </c>
      <c r="O47" s="110">
        <f>+H47*'Insumos Cotação'!$O55</f>
        <v>0</v>
      </c>
      <c r="P47" s="110">
        <f>+I47*'Insumos Cotação'!$O55</f>
        <v>0</v>
      </c>
      <c r="Q47" s="111">
        <f>+J47*'Insumos Cotação'!$O55</f>
        <v>0</v>
      </c>
      <c r="S47" s="756"/>
    </row>
    <row r="48" spans="1:19" ht="12" thickBot="1" x14ac:dyDescent="0.25">
      <c r="A48" s="763"/>
      <c r="B48" s="503" t="s">
        <v>518</v>
      </c>
      <c r="C48" s="504" t="s">
        <v>330</v>
      </c>
      <c r="D48" s="505">
        <v>1</v>
      </c>
      <c r="E48" s="506">
        <v>1</v>
      </c>
      <c r="F48" s="506"/>
      <c r="G48" s="506"/>
      <c r="H48" s="506"/>
      <c r="I48" s="506"/>
      <c r="J48" s="507"/>
      <c r="K48" s="508">
        <f>+D48*'Insumos Cotação'!$O56</f>
        <v>0</v>
      </c>
      <c r="L48" s="509">
        <f>+E48*'Insumos Cotação'!$O56</f>
        <v>0</v>
      </c>
      <c r="M48" s="509">
        <f>+F48*'Insumos Cotação'!$O56</f>
        <v>0</v>
      </c>
      <c r="N48" s="114">
        <f>+G48*'Insumos Cotação'!$O56</f>
        <v>0</v>
      </c>
      <c r="O48" s="114">
        <f>+H48*'Insumos Cotação'!$O56</f>
        <v>0</v>
      </c>
      <c r="P48" s="114">
        <f>+I48*'Insumos Cotação'!$O56</f>
        <v>0</v>
      </c>
      <c r="Q48" s="115">
        <f>+J48*'Insumos Cotação'!$O56</f>
        <v>0</v>
      </c>
      <c r="S48" s="756"/>
    </row>
    <row r="49" spans="1:17" ht="12" customHeight="1" x14ac:dyDescent="0.2">
      <c r="A49" s="764" t="s">
        <v>134</v>
      </c>
      <c r="B49" s="517" t="s">
        <v>519</v>
      </c>
      <c r="C49" s="518" t="s">
        <v>326</v>
      </c>
      <c r="D49" s="519">
        <v>2</v>
      </c>
      <c r="E49" s="520">
        <v>10</v>
      </c>
      <c r="F49" s="540"/>
      <c r="G49" s="540"/>
      <c r="H49" s="540"/>
      <c r="I49" s="540"/>
      <c r="J49" s="541"/>
      <c r="K49" s="523">
        <f>+D49*'Insumos Cotação'!$O58</f>
        <v>0</v>
      </c>
      <c r="L49" s="523">
        <f>+E49*'Insumos Cotação'!$O58</f>
        <v>0</v>
      </c>
      <c r="M49" s="523">
        <f>+F49*'Insumos Cotação'!$O58</f>
        <v>0</v>
      </c>
      <c r="N49" s="116">
        <f>+G49*'Insumos Cotação'!$O58</f>
        <v>0</v>
      </c>
      <c r="O49" s="116">
        <f>+H49*'Insumos Cotação'!$O58</f>
        <v>0</v>
      </c>
      <c r="P49" s="116">
        <f>+I49*'Insumos Cotação'!$O58</f>
        <v>0</v>
      </c>
      <c r="Q49" s="117">
        <f>+J49*'Insumos Cotação'!$O58</f>
        <v>0</v>
      </c>
    </row>
    <row r="50" spans="1:17" ht="12" customHeight="1" x14ac:dyDescent="0.2">
      <c r="A50" s="765"/>
      <c r="B50" s="524" t="s">
        <v>520</v>
      </c>
      <c r="C50" s="525" t="s">
        <v>326</v>
      </c>
      <c r="D50" s="526">
        <v>2</v>
      </c>
      <c r="E50" s="527">
        <v>5</v>
      </c>
      <c r="F50" s="529"/>
      <c r="G50" s="529"/>
      <c r="H50" s="529"/>
      <c r="I50" s="529"/>
      <c r="J50" s="528"/>
      <c r="K50" s="530">
        <f>+D50*'Insumos Cotação'!$O59</f>
        <v>0</v>
      </c>
      <c r="L50" s="530">
        <f>+E50*'Insumos Cotação'!$O59</f>
        <v>0</v>
      </c>
      <c r="M50" s="530">
        <f>+F50*'Insumos Cotação'!$O59</f>
        <v>0</v>
      </c>
      <c r="N50" s="112">
        <f>+G50*'Insumos Cotação'!$O59</f>
        <v>0</v>
      </c>
      <c r="O50" s="112">
        <f>+H50*'Insumos Cotação'!$O59</f>
        <v>0</v>
      </c>
      <c r="P50" s="112">
        <f>+I50*'Insumos Cotação'!$O59</f>
        <v>0</v>
      </c>
      <c r="Q50" s="113">
        <f>+J50*'Insumos Cotação'!$O59</f>
        <v>0</v>
      </c>
    </row>
    <row r="51" spans="1:17" ht="12" customHeight="1" x14ac:dyDescent="0.2">
      <c r="A51" s="765"/>
      <c r="B51" s="524" t="s">
        <v>32</v>
      </c>
      <c r="C51" s="525" t="s">
        <v>326</v>
      </c>
      <c r="D51" s="526">
        <v>3</v>
      </c>
      <c r="E51" s="527">
        <v>7</v>
      </c>
      <c r="F51" s="529"/>
      <c r="G51" s="529"/>
      <c r="H51" s="529"/>
      <c r="I51" s="529"/>
      <c r="J51" s="528"/>
      <c r="K51" s="530">
        <f>+D51*'Insumos Cotação'!$O60</f>
        <v>0</v>
      </c>
      <c r="L51" s="530">
        <f>+E51*'Insumos Cotação'!$O60</f>
        <v>0</v>
      </c>
      <c r="M51" s="530">
        <f>+F51*'Insumos Cotação'!$O60</f>
        <v>0</v>
      </c>
      <c r="N51" s="112">
        <f>+G51*'Insumos Cotação'!$O60</f>
        <v>0</v>
      </c>
      <c r="O51" s="112">
        <f>+H51*'Insumos Cotação'!$O60</f>
        <v>0</v>
      </c>
      <c r="P51" s="112">
        <f>+I51*'Insumos Cotação'!$O60</f>
        <v>0</v>
      </c>
      <c r="Q51" s="113">
        <f>+J51*'Insumos Cotação'!$O60</f>
        <v>0</v>
      </c>
    </row>
    <row r="52" spans="1:17" ht="12" customHeight="1" x14ac:dyDescent="0.2">
      <c r="A52" s="765"/>
      <c r="B52" s="526" t="s">
        <v>521</v>
      </c>
      <c r="C52" s="525" t="s">
        <v>326</v>
      </c>
      <c r="D52" s="526">
        <v>3</v>
      </c>
      <c r="E52" s="527">
        <v>7</v>
      </c>
      <c r="F52" s="529"/>
      <c r="G52" s="529"/>
      <c r="H52" s="529"/>
      <c r="I52" s="529"/>
      <c r="J52" s="528"/>
      <c r="K52" s="530">
        <f>+D52*'Insumos Cotação'!$O61</f>
        <v>0</v>
      </c>
      <c r="L52" s="530">
        <f>+E52*'Insumos Cotação'!$O61</f>
        <v>0</v>
      </c>
      <c r="M52" s="530">
        <f>+F52*'Insumos Cotação'!$O61</f>
        <v>0</v>
      </c>
      <c r="N52" s="112">
        <f>+G52*'Insumos Cotação'!$O61</f>
        <v>0</v>
      </c>
      <c r="O52" s="112">
        <f>+H52*'Insumos Cotação'!$O61</f>
        <v>0</v>
      </c>
      <c r="P52" s="112">
        <f>+I52*'Insumos Cotação'!$O61</f>
        <v>0</v>
      </c>
      <c r="Q52" s="113">
        <f>+J52*'Insumos Cotação'!$O61</f>
        <v>0</v>
      </c>
    </row>
    <row r="53" spans="1:17" ht="12" customHeight="1" x14ac:dyDescent="0.2">
      <c r="A53" s="765"/>
      <c r="B53" s="526" t="s">
        <v>33</v>
      </c>
      <c r="C53" s="525" t="s">
        <v>326</v>
      </c>
      <c r="D53" s="526">
        <v>3</v>
      </c>
      <c r="E53" s="527">
        <v>10</v>
      </c>
      <c r="F53" s="529"/>
      <c r="G53" s="529"/>
      <c r="H53" s="529"/>
      <c r="I53" s="529"/>
      <c r="J53" s="528"/>
      <c r="K53" s="530">
        <f>+D53*'Insumos Cotação'!$O62</f>
        <v>0</v>
      </c>
      <c r="L53" s="530">
        <f>+E53*'Insumos Cotação'!$O62</f>
        <v>0</v>
      </c>
      <c r="M53" s="530">
        <f>+F53*'Insumos Cotação'!$O62</f>
        <v>0</v>
      </c>
      <c r="N53" s="112">
        <f>+G53*'Insumos Cotação'!$O62</f>
        <v>0</v>
      </c>
      <c r="O53" s="112">
        <f>+H53*'Insumos Cotação'!$O62</f>
        <v>0</v>
      </c>
      <c r="P53" s="112">
        <f>+I53*'Insumos Cotação'!$O62</f>
        <v>0</v>
      </c>
      <c r="Q53" s="113">
        <f>+J53*'Insumos Cotação'!$O62</f>
        <v>0</v>
      </c>
    </row>
    <row r="54" spans="1:17" ht="12" customHeight="1" x14ac:dyDescent="0.2">
      <c r="A54" s="765"/>
      <c r="B54" s="526" t="s">
        <v>34</v>
      </c>
      <c r="C54" s="525" t="s">
        <v>326</v>
      </c>
      <c r="D54" s="526">
        <v>3</v>
      </c>
      <c r="E54" s="527">
        <v>7</v>
      </c>
      <c r="F54" s="529"/>
      <c r="G54" s="529"/>
      <c r="H54" s="529"/>
      <c r="I54" s="529"/>
      <c r="J54" s="528"/>
      <c r="K54" s="530">
        <f>+D54*'Insumos Cotação'!$O63</f>
        <v>0</v>
      </c>
      <c r="L54" s="530">
        <f>+E54*'Insumos Cotação'!$O63</f>
        <v>0</v>
      </c>
      <c r="M54" s="530">
        <f>+F54*'Insumos Cotação'!$O63</f>
        <v>0</v>
      </c>
      <c r="N54" s="112">
        <f>+G54*'Insumos Cotação'!$O63</f>
        <v>0</v>
      </c>
      <c r="O54" s="112">
        <f>+H54*'Insumos Cotação'!$O63</f>
        <v>0</v>
      </c>
      <c r="P54" s="112">
        <f>+I54*'Insumos Cotação'!$O63</f>
        <v>0</v>
      </c>
      <c r="Q54" s="113">
        <f>+J54*'Insumos Cotação'!$O63</f>
        <v>0</v>
      </c>
    </row>
    <row r="55" spans="1:17" ht="12" customHeight="1" thickBot="1" x14ac:dyDescent="0.25">
      <c r="A55" s="766"/>
      <c r="B55" s="534" t="s">
        <v>522</v>
      </c>
      <c r="C55" s="535" t="s">
        <v>326</v>
      </c>
      <c r="D55" s="534">
        <v>1</v>
      </c>
      <c r="E55" s="536">
        <v>4</v>
      </c>
      <c r="F55" s="538"/>
      <c r="G55" s="538"/>
      <c r="H55" s="538"/>
      <c r="I55" s="538"/>
      <c r="J55" s="537"/>
      <c r="K55" s="539">
        <f>+D55*'Insumos Cotação'!$O64</f>
        <v>0</v>
      </c>
      <c r="L55" s="539">
        <f>+E55*'Insumos Cotação'!$O64</f>
        <v>0</v>
      </c>
      <c r="M55" s="539">
        <f>+F55*'Insumos Cotação'!$O64</f>
        <v>0</v>
      </c>
      <c r="N55" s="118">
        <f>+G55*'Insumos Cotação'!$O64</f>
        <v>0</v>
      </c>
      <c r="O55" s="118">
        <f>+H55*'Insumos Cotação'!$O64</f>
        <v>0</v>
      </c>
      <c r="P55" s="118">
        <f>+I55*'Insumos Cotação'!$O64</f>
        <v>0</v>
      </c>
      <c r="Q55" s="119">
        <f>+J55*'Insumos Cotação'!$O64</f>
        <v>0</v>
      </c>
    </row>
    <row r="56" spans="1:17" ht="12" customHeight="1" x14ac:dyDescent="0.2">
      <c r="A56" s="752" t="s">
        <v>135</v>
      </c>
      <c r="B56" s="510" t="s">
        <v>523</v>
      </c>
      <c r="C56" s="511" t="s">
        <v>326</v>
      </c>
      <c r="D56" s="491">
        <v>3</v>
      </c>
      <c r="E56" s="492">
        <v>9</v>
      </c>
      <c r="F56" s="493"/>
      <c r="G56" s="516"/>
      <c r="H56" s="516"/>
      <c r="I56" s="516"/>
      <c r="J56" s="493"/>
      <c r="K56" s="495">
        <f>+D56*'Insumos Cotação'!$O66</f>
        <v>0</v>
      </c>
      <c r="L56" s="495">
        <f>+E56*'Insumos Cotação'!$O66</f>
        <v>0</v>
      </c>
      <c r="M56" s="495">
        <f>+F56*'Insumos Cotação'!$O66</f>
        <v>0</v>
      </c>
      <c r="N56" s="108">
        <f>+G56*'Insumos Cotação'!$O66</f>
        <v>0</v>
      </c>
      <c r="O56" s="108">
        <f>+H56*'Insumos Cotação'!$O66</f>
        <v>0</v>
      </c>
      <c r="P56" s="108">
        <f>+I56*'Insumos Cotação'!$O66</f>
        <v>0</v>
      </c>
      <c r="Q56" s="109">
        <f>+J56*'Insumos Cotação'!$O66</f>
        <v>0</v>
      </c>
    </row>
    <row r="57" spans="1:17" ht="12" customHeight="1" x14ac:dyDescent="0.2">
      <c r="A57" s="753"/>
      <c r="B57" s="496" t="s">
        <v>524</v>
      </c>
      <c r="C57" s="512" t="s">
        <v>326</v>
      </c>
      <c r="D57" s="498">
        <v>3</v>
      </c>
      <c r="E57" s="499">
        <v>9</v>
      </c>
      <c r="F57" s="500"/>
      <c r="G57" s="513"/>
      <c r="H57" s="513"/>
      <c r="I57" s="513"/>
      <c r="J57" s="500"/>
      <c r="K57" s="502">
        <f>+D57*'Insumos Cotação'!$O67</f>
        <v>0</v>
      </c>
      <c r="L57" s="502">
        <f>+E57*'Insumos Cotação'!$O67</f>
        <v>0</v>
      </c>
      <c r="M57" s="502">
        <f>+F57*'Insumos Cotação'!$O67</f>
        <v>0</v>
      </c>
      <c r="N57" s="110">
        <f>+G57*'Insumos Cotação'!$O67</f>
        <v>0</v>
      </c>
      <c r="O57" s="110">
        <f>+H57*'Insumos Cotação'!$O67</f>
        <v>0</v>
      </c>
      <c r="P57" s="110">
        <f>+I57*'Insumos Cotação'!$O67</f>
        <v>0</v>
      </c>
      <c r="Q57" s="111">
        <f>+J57*'Insumos Cotação'!$O67</f>
        <v>0</v>
      </c>
    </row>
    <row r="58" spans="1:17" ht="12" customHeight="1" x14ac:dyDescent="0.2">
      <c r="A58" s="753"/>
      <c r="B58" s="496" t="s">
        <v>525</v>
      </c>
      <c r="C58" s="512" t="s">
        <v>326</v>
      </c>
      <c r="D58" s="498">
        <v>2</v>
      </c>
      <c r="E58" s="499">
        <v>5</v>
      </c>
      <c r="F58" s="500"/>
      <c r="G58" s="513"/>
      <c r="H58" s="513"/>
      <c r="I58" s="513"/>
      <c r="J58" s="500"/>
      <c r="K58" s="502">
        <f>+D58*'Insumos Cotação'!$O68</f>
        <v>0</v>
      </c>
      <c r="L58" s="502">
        <f>+E58*'Insumos Cotação'!$O68</f>
        <v>0</v>
      </c>
      <c r="M58" s="502">
        <f>+F58*'Insumos Cotação'!$O68</f>
        <v>0</v>
      </c>
      <c r="N58" s="110">
        <f>+G58*'Insumos Cotação'!$O68</f>
        <v>0</v>
      </c>
      <c r="O58" s="110">
        <f>+H58*'Insumos Cotação'!$O68</f>
        <v>0</v>
      </c>
      <c r="P58" s="110">
        <f>+I58*'Insumos Cotação'!$O68</f>
        <v>0</v>
      </c>
      <c r="Q58" s="111">
        <f>+J58*'Insumos Cotação'!$O68</f>
        <v>0</v>
      </c>
    </row>
    <row r="59" spans="1:17" ht="12" customHeight="1" x14ac:dyDescent="0.2">
      <c r="A59" s="753"/>
      <c r="B59" s="496" t="s">
        <v>526</v>
      </c>
      <c r="C59" s="512" t="s">
        <v>326</v>
      </c>
      <c r="D59" s="498">
        <v>3</v>
      </c>
      <c r="E59" s="499">
        <v>8</v>
      </c>
      <c r="F59" s="500"/>
      <c r="G59" s="513"/>
      <c r="H59" s="513"/>
      <c r="I59" s="513"/>
      <c r="J59" s="500"/>
      <c r="K59" s="502">
        <f>+D59*'Insumos Cotação'!$O69</f>
        <v>0</v>
      </c>
      <c r="L59" s="502">
        <f>+E59*'Insumos Cotação'!$O69</f>
        <v>0</v>
      </c>
      <c r="M59" s="502">
        <f>+F59*'Insumos Cotação'!$O69</f>
        <v>0</v>
      </c>
      <c r="N59" s="110">
        <f>+G59*'Insumos Cotação'!$O69</f>
        <v>0</v>
      </c>
      <c r="O59" s="110">
        <f>+H59*'Insumos Cotação'!$O69</f>
        <v>0</v>
      </c>
      <c r="P59" s="110">
        <f>+I59*'Insumos Cotação'!$O69</f>
        <v>0</v>
      </c>
      <c r="Q59" s="111">
        <f>+J59*'Insumos Cotação'!$O69</f>
        <v>0</v>
      </c>
    </row>
    <row r="60" spans="1:17" ht="12" customHeight="1" x14ac:dyDescent="0.2">
      <c r="A60" s="753"/>
      <c r="B60" s="498" t="s">
        <v>35</v>
      </c>
      <c r="C60" s="512" t="s">
        <v>326</v>
      </c>
      <c r="D60" s="498">
        <v>4</v>
      </c>
      <c r="E60" s="499">
        <v>10</v>
      </c>
      <c r="F60" s="500"/>
      <c r="G60" s="513"/>
      <c r="H60" s="513"/>
      <c r="I60" s="513"/>
      <c r="J60" s="500"/>
      <c r="K60" s="502">
        <f>+D60*'Insumos Cotação'!$O70</f>
        <v>0</v>
      </c>
      <c r="L60" s="502">
        <f>+E60*'Insumos Cotação'!$O70</f>
        <v>0</v>
      </c>
      <c r="M60" s="502">
        <f>+F60*'Insumos Cotação'!$O70</f>
        <v>0</v>
      </c>
      <c r="N60" s="110">
        <f>+G60*'Insumos Cotação'!$O70</f>
        <v>0</v>
      </c>
      <c r="O60" s="110">
        <f>+H60*'Insumos Cotação'!$O70</f>
        <v>0</v>
      </c>
      <c r="P60" s="110">
        <f>+I60*'Insumos Cotação'!$O70</f>
        <v>0</v>
      </c>
      <c r="Q60" s="111">
        <f>+J60*'Insumos Cotação'!$O70</f>
        <v>0</v>
      </c>
    </row>
    <row r="61" spans="1:17" ht="12" customHeight="1" x14ac:dyDescent="0.2">
      <c r="A61" s="753"/>
      <c r="B61" s="498" t="s">
        <v>528</v>
      </c>
      <c r="C61" s="512" t="s">
        <v>326</v>
      </c>
      <c r="D61" s="498">
        <v>2</v>
      </c>
      <c r="E61" s="499">
        <v>6</v>
      </c>
      <c r="F61" s="500"/>
      <c r="G61" s="513"/>
      <c r="H61" s="513"/>
      <c r="I61" s="513"/>
      <c r="J61" s="500"/>
      <c r="K61" s="502">
        <f>+D61*'Insumos Cotação'!$O71</f>
        <v>0</v>
      </c>
      <c r="L61" s="502">
        <f>+E61*'Insumos Cotação'!$O71</f>
        <v>0</v>
      </c>
      <c r="M61" s="502">
        <f>+F61*'Insumos Cotação'!$O71</f>
        <v>0</v>
      </c>
      <c r="N61" s="110">
        <f>+G61*'Insumos Cotação'!$O71</f>
        <v>0</v>
      </c>
      <c r="O61" s="110">
        <f>+H61*'Insumos Cotação'!$O71</f>
        <v>0</v>
      </c>
      <c r="P61" s="110">
        <f>+I61*'Insumos Cotação'!$O71</f>
        <v>0</v>
      </c>
      <c r="Q61" s="111">
        <f>+J61*'Insumos Cotação'!$O71</f>
        <v>0</v>
      </c>
    </row>
    <row r="62" spans="1:17" ht="12" customHeight="1" thickBot="1" x14ac:dyDescent="0.25">
      <c r="A62" s="755"/>
      <c r="B62" s="505" t="s">
        <v>531</v>
      </c>
      <c r="C62" s="514" t="s">
        <v>326</v>
      </c>
      <c r="D62" s="505">
        <v>1</v>
      </c>
      <c r="E62" s="506">
        <v>2</v>
      </c>
      <c r="F62" s="507"/>
      <c r="G62" s="515"/>
      <c r="H62" s="515"/>
      <c r="I62" s="515"/>
      <c r="J62" s="507"/>
      <c r="K62" s="509">
        <f>+D62*'Insumos Cotação'!$O72</f>
        <v>0</v>
      </c>
      <c r="L62" s="509">
        <f>+E62*'Insumos Cotação'!$O72</f>
        <v>0</v>
      </c>
      <c r="M62" s="509">
        <f>+F62*'Insumos Cotação'!$O72</f>
        <v>0</v>
      </c>
      <c r="N62" s="114">
        <f>+G62*'Insumos Cotação'!$O72</f>
        <v>0</v>
      </c>
      <c r="O62" s="114">
        <f>+H62*'Insumos Cotação'!$O72</f>
        <v>0</v>
      </c>
      <c r="P62" s="114">
        <f>+I62*'Insumos Cotação'!$O72</f>
        <v>0</v>
      </c>
      <c r="Q62" s="115">
        <f>+J62*'Insumos Cotação'!$O72</f>
        <v>0</v>
      </c>
    </row>
    <row r="63" spans="1:17" ht="17.100000000000001" customHeight="1" x14ac:dyDescent="0.2">
      <c r="A63" s="764" t="s">
        <v>136</v>
      </c>
      <c r="B63" s="517" t="s">
        <v>336</v>
      </c>
      <c r="C63" s="518" t="s">
        <v>326</v>
      </c>
      <c r="D63" s="519">
        <v>2</v>
      </c>
      <c r="E63" s="520">
        <v>8</v>
      </c>
      <c r="F63" s="521"/>
      <c r="G63" s="522"/>
      <c r="H63" s="522"/>
      <c r="I63" s="522"/>
      <c r="J63" s="521"/>
      <c r="K63" s="523">
        <f>+D63*'Insumos Cotação'!$O74</f>
        <v>0</v>
      </c>
      <c r="L63" s="523">
        <f>+E63*'Insumos Cotação'!$O74</f>
        <v>0</v>
      </c>
      <c r="M63" s="523">
        <f>+F63*'Insumos Cotação'!$O74</f>
        <v>0</v>
      </c>
      <c r="N63" s="116">
        <f>+G63*'Insumos Cotação'!$O74</f>
        <v>0</v>
      </c>
      <c r="O63" s="116">
        <f>+H63*'Insumos Cotação'!$O74</f>
        <v>0</v>
      </c>
      <c r="P63" s="116">
        <f>+I63*'Insumos Cotação'!$O74</f>
        <v>0</v>
      </c>
      <c r="Q63" s="117">
        <f>+J63*'Insumos Cotação'!$O74</f>
        <v>0</v>
      </c>
    </row>
    <row r="64" spans="1:17" ht="17.100000000000001" customHeight="1" x14ac:dyDescent="0.2">
      <c r="A64" s="765"/>
      <c r="B64" s="524" t="s">
        <v>36</v>
      </c>
      <c r="C64" s="525" t="s">
        <v>326</v>
      </c>
      <c r="D64" s="526">
        <v>1</v>
      </c>
      <c r="E64" s="527">
        <v>6</v>
      </c>
      <c r="F64" s="528"/>
      <c r="G64" s="529"/>
      <c r="H64" s="529"/>
      <c r="I64" s="529"/>
      <c r="J64" s="528"/>
      <c r="K64" s="530">
        <f>+D64*'Insumos Cotação'!$O75</f>
        <v>0</v>
      </c>
      <c r="L64" s="530">
        <f>+E64*'Insumos Cotação'!$O75</f>
        <v>0</v>
      </c>
      <c r="M64" s="530">
        <f>+F64*'Insumos Cotação'!$O75</f>
        <v>0</v>
      </c>
      <c r="N64" s="112">
        <f>+G64*'Insumos Cotação'!$O75</f>
        <v>0</v>
      </c>
      <c r="O64" s="112">
        <f>+H64*'Insumos Cotação'!$O75</f>
        <v>0</v>
      </c>
      <c r="P64" s="112">
        <f>+I64*'Insumos Cotação'!$O75</f>
        <v>0</v>
      </c>
      <c r="Q64" s="113">
        <f>+J64*'Insumos Cotação'!$O75</f>
        <v>0</v>
      </c>
    </row>
    <row r="65" spans="1:17" ht="17.100000000000001" customHeight="1" x14ac:dyDescent="0.2">
      <c r="A65" s="765"/>
      <c r="B65" s="524" t="s">
        <v>37</v>
      </c>
      <c r="C65" s="525" t="s">
        <v>326</v>
      </c>
      <c r="D65" s="526">
        <v>1</v>
      </c>
      <c r="E65" s="527">
        <v>6</v>
      </c>
      <c r="F65" s="528"/>
      <c r="G65" s="529"/>
      <c r="H65" s="529"/>
      <c r="I65" s="529"/>
      <c r="J65" s="528"/>
      <c r="K65" s="530">
        <f>+D65*'Insumos Cotação'!$O76</f>
        <v>0</v>
      </c>
      <c r="L65" s="530">
        <f>+E65*'Insumos Cotação'!$O76</f>
        <v>0</v>
      </c>
      <c r="M65" s="530">
        <f>+F65*'Insumos Cotação'!$O76</f>
        <v>0</v>
      </c>
      <c r="N65" s="112">
        <f>+G65*'Insumos Cotação'!$O76</f>
        <v>0</v>
      </c>
      <c r="O65" s="112">
        <f>+H65*'Insumos Cotação'!$O76</f>
        <v>0</v>
      </c>
      <c r="P65" s="112">
        <f>+I65*'Insumos Cotação'!$O76</f>
        <v>0</v>
      </c>
      <c r="Q65" s="113">
        <f>+J65*'Insumos Cotação'!$O76</f>
        <v>0</v>
      </c>
    </row>
    <row r="66" spans="1:17" ht="17.100000000000001" customHeight="1" x14ac:dyDescent="0.2">
      <c r="A66" s="765"/>
      <c r="B66" s="524" t="s">
        <v>38</v>
      </c>
      <c r="C66" s="525" t="s">
        <v>326</v>
      </c>
      <c r="D66" s="526">
        <v>2</v>
      </c>
      <c r="E66" s="527">
        <v>4</v>
      </c>
      <c r="F66" s="528"/>
      <c r="G66" s="529"/>
      <c r="H66" s="529"/>
      <c r="I66" s="529"/>
      <c r="J66" s="528"/>
      <c r="K66" s="530">
        <f>+D66*'Insumos Cotação'!$O77</f>
        <v>0</v>
      </c>
      <c r="L66" s="530">
        <f>+E66*'Insumos Cotação'!$O77</f>
        <v>0</v>
      </c>
      <c r="M66" s="530">
        <f>+F66*'Insumos Cotação'!$O77</f>
        <v>0</v>
      </c>
      <c r="N66" s="112">
        <f>+G66*'Insumos Cotação'!$O77</f>
        <v>0</v>
      </c>
      <c r="O66" s="112">
        <f>+H66*'Insumos Cotação'!$O77</f>
        <v>0</v>
      </c>
      <c r="P66" s="112">
        <f>+I66*'Insumos Cotação'!$O77</f>
        <v>0</v>
      </c>
      <c r="Q66" s="113">
        <f>+J66*'Insumos Cotação'!$O77</f>
        <v>0</v>
      </c>
    </row>
    <row r="67" spans="1:17" ht="17.100000000000001" customHeight="1" x14ac:dyDescent="0.2">
      <c r="A67" s="767"/>
      <c r="B67" s="531" t="s">
        <v>616</v>
      </c>
      <c r="C67" s="525" t="s">
        <v>326</v>
      </c>
      <c r="D67" s="526">
        <v>0</v>
      </c>
      <c r="E67" s="527">
        <v>0</v>
      </c>
      <c r="F67" s="528"/>
      <c r="G67" s="529"/>
      <c r="H67" s="529"/>
      <c r="I67" s="529"/>
      <c r="J67" s="528"/>
      <c r="K67" s="530">
        <f>+D67*'Insumos Cotação'!$O78</f>
        <v>0</v>
      </c>
      <c r="L67" s="530">
        <f>+E67*'Insumos Cotação'!$O78</f>
        <v>0</v>
      </c>
      <c r="M67" s="530">
        <f>+F67*'Insumos Cotação'!$O78</f>
        <v>0</v>
      </c>
      <c r="N67" s="112">
        <f>+G67*'Insumos Cotação'!$O78</f>
        <v>0</v>
      </c>
      <c r="O67" s="112">
        <f>+H67*'Insumos Cotação'!$O78</f>
        <v>0</v>
      </c>
      <c r="P67" s="112">
        <f>+I67*'Insumos Cotação'!$O78</f>
        <v>0</v>
      </c>
      <c r="Q67" s="113">
        <f>+J67*'Insumos Cotação'!$O78</f>
        <v>0</v>
      </c>
    </row>
    <row r="68" spans="1:17" ht="17.100000000000001" customHeight="1" x14ac:dyDescent="0.2">
      <c r="A68" s="767"/>
      <c r="B68" s="531" t="s">
        <v>617</v>
      </c>
      <c r="C68" s="525" t="s">
        <v>326</v>
      </c>
      <c r="D68" s="526">
        <v>0</v>
      </c>
      <c r="E68" s="527">
        <v>0</v>
      </c>
      <c r="F68" s="528"/>
      <c r="G68" s="532"/>
      <c r="H68" s="532"/>
      <c r="I68" s="532"/>
      <c r="J68" s="533"/>
      <c r="K68" s="530">
        <f>+D68*'Insumos Cotação'!$O79</f>
        <v>0</v>
      </c>
      <c r="L68" s="530">
        <f>+E68*'Insumos Cotação'!$O79</f>
        <v>0</v>
      </c>
      <c r="M68" s="530">
        <f>+F68*'Insumos Cotação'!$O80</f>
        <v>0</v>
      </c>
      <c r="N68" s="112">
        <f>+G68*'Insumos Cotação'!$O80</f>
        <v>0</v>
      </c>
      <c r="O68" s="112">
        <f>+H68*'Insumos Cotação'!$O80</f>
        <v>0</v>
      </c>
      <c r="P68" s="112">
        <f>+I68*'Insumos Cotação'!$O80</f>
        <v>0</v>
      </c>
      <c r="Q68" s="113">
        <f>+J68*'Insumos Cotação'!$O80</f>
        <v>0</v>
      </c>
    </row>
    <row r="69" spans="1:17" ht="17.100000000000001" customHeight="1" thickBot="1" x14ac:dyDescent="0.25">
      <c r="A69" s="766"/>
      <c r="B69" s="534" t="s">
        <v>39</v>
      </c>
      <c r="C69" s="535" t="s">
        <v>326</v>
      </c>
      <c r="D69" s="620">
        <v>1</v>
      </c>
      <c r="E69" s="621">
        <v>4</v>
      </c>
      <c r="F69" s="533"/>
      <c r="G69" s="538"/>
      <c r="H69" s="538"/>
      <c r="I69" s="538"/>
      <c r="J69" s="537"/>
      <c r="K69" s="625">
        <f>+D69*'Insumos Cotação'!$O80</f>
        <v>0</v>
      </c>
      <c r="L69" s="625">
        <f>+E69*'Insumos Cotação'!$O80</f>
        <v>0</v>
      </c>
      <c r="M69" s="539">
        <f>+F69*'Insumos Cotação'!$O80</f>
        <v>0</v>
      </c>
      <c r="N69" s="118">
        <f>+G69*'Insumos Cotação'!$O80</f>
        <v>0</v>
      </c>
      <c r="O69" s="118">
        <f>+H69*'Insumos Cotação'!$O80</f>
        <v>0</v>
      </c>
      <c r="P69" s="118">
        <f>+I69*'Insumos Cotação'!$O80</f>
        <v>0</v>
      </c>
      <c r="Q69" s="119">
        <f>+J69*'Insumos Cotação'!$O80</f>
        <v>0</v>
      </c>
    </row>
    <row r="70" spans="1:17" ht="12" customHeight="1" x14ac:dyDescent="0.2">
      <c r="A70" s="752" t="s">
        <v>357</v>
      </c>
      <c r="B70" s="510" t="s">
        <v>40</v>
      </c>
      <c r="C70" s="490" t="s">
        <v>326</v>
      </c>
      <c r="D70" s="491">
        <v>1</v>
      </c>
      <c r="E70" s="492">
        <v>3</v>
      </c>
      <c r="F70" s="493"/>
      <c r="G70" s="516"/>
      <c r="H70" s="516"/>
      <c r="I70" s="516"/>
      <c r="J70" s="622"/>
      <c r="K70" s="495">
        <f>+D70*'Insumos Cotação'!$S82</f>
        <v>0</v>
      </c>
      <c r="L70" s="627">
        <f>+E70*'Insumos Cotação'!$S82</f>
        <v>0</v>
      </c>
      <c r="M70" s="494">
        <f>+F70*'Insumos Cotação'!$S82</f>
        <v>0</v>
      </c>
      <c r="N70" s="108">
        <f>+G70*'Insumos Cotação'!$S82</f>
        <v>0</v>
      </c>
      <c r="O70" s="108">
        <f>+H70*'Insumos Cotação'!$S82</f>
        <v>0</v>
      </c>
      <c r="P70" s="108">
        <f>+I70*'Insumos Cotação'!$S82</f>
        <v>0</v>
      </c>
      <c r="Q70" s="109">
        <f>+J70*'Insumos Cotação'!$S82</f>
        <v>0</v>
      </c>
    </row>
    <row r="71" spans="1:17" ht="12" customHeight="1" x14ac:dyDescent="0.2">
      <c r="A71" s="753"/>
      <c r="B71" s="496" t="s">
        <v>532</v>
      </c>
      <c r="C71" s="497" t="s">
        <v>326</v>
      </c>
      <c r="D71" s="498">
        <v>2</v>
      </c>
      <c r="E71" s="499">
        <v>4</v>
      </c>
      <c r="F71" s="500"/>
      <c r="G71" s="513"/>
      <c r="H71" s="513"/>
      <c r="I71" s="513"/>
      <c r="J71" s="623"/>
      <c r="K71" s="502">
        <f>+D71*'Insumos Cotação'!$S83</f>
        <v>0</v>
      </c>
      <c r="L71" s="628">
        <f>+E71*'Insumos Cotação'!$S83</f>
        <v>0</v>
      </c>
      <c r="M71" s="501">
        <f>+F71*'Insumos Cotação'!$S83</f>
        <v>0</v>
      </c>
      <c r="N71" s="110">
        <f>+G71*'Insumos Cotação'!$S83</f>
        <v>0</v>
      </c>
      <c r="O71" s="110">
        <f>+H71*'Insumos Cotação'!$S83</f>
        <v>0</v>
      </c>
      <c r="P71" s="110">
        <f>+I71*'Insumos Cotação'!$S83</f>
        <v>0</v>
      </c>
      <c r="Q71" s="111">
        <f>+J71*'Insumos Cotação'!$S83</f>
        <v>0</v>
      </c>
    </row>
    <row r="72" spans="1:17" ht="12" customHeight="1" x14ac:dyDescent="0.2">
      <c r="A72" s="753"/>
      <c r="B72" s="496" t="s">
        <v>533</v>
      </c>
      <c r="C72" s="497" t="s">
        <v>326</v>
      </c>
      <c r="D72" s="498">
        <v>1</v>
      </c>
      <c r="E72" s="499">
        <v>4</v>
      </c>
      <c r="F72" s="500"/>
      <c r="G72" s="513"/>
      <c r="H72" s="513"/>
      <c r="I72" s="513"/>
      <c r="J72" s="623"/>
      <c r="K72" s="502">
        <f>+D72*'Insumos Cotação'!$S84</f>
        <v>0</v>
      </c>
      <c r="L72" s="628">
        <f>+E72*'Insumos Cotação'!$S84</f>
        <v>0</v>
      </c>
      <c r="M72" s="501">
        <f>+F72*'Insumos Cotação'!$S84</f>
        <v>0</v>
      </c>
      <c r="N72" s="110">
        <f>+G72*'Insumos Cotação'!$S84</f>
        <v>0</v>
      </c>
      <c r="O72" s="110">
        <f>+H72*'Insumos Cotação'!$S84</f>
        <v>0</v>
      </c>
      <c r="P72" s="110">
        <f>+I72*'Insumos Cotação'!$S84</f>
        <v>0</v>
      </c>
      <c r="Q72" s="111">
        <f>+J72*'Insumos Cotação'!$S84</f>
        <v>0</v>
      </c>
    </row>
    <row r="73" spans="1:17" ht="12" customHeight="1" x14ac:dyDescent="0.2">
      <c r="A73" s="753"/>
      <c r="B73" s="496" t="s">
        <v>342</v>
      </c>
      <c r="C73" s="497" t="s">
        <v>326</v>
      </c>
      <c r="D73" s="498">
        <v>5</v>
      </c>
      <c r="E73" s="499">
        <v>20</v>
      </c>
      <c r="F73" s="500"/>
      <c r="G73" s="513"/>
      <c r="H73" s="513"/>
      <c r="I73" s="513"/>
      <c r="J73" s="623"/>
      <c r="K73" s="502">
        <f>+D73*'Insumos Cotação'!$S85</f>
        <v>0</v>
      </c>
      <c r="L73" s="628">
        <f>+E73*'Insumos Cotação'!$S85</f>
        <v>0</v>
      </c>
      <c r="M73" s="501">
        <f>+F73*'Insumos Cotação'!$S85</f>
        <v>0</v>
      </c>
      <c r="N73" s="110">
        <f>+G73*'Insumos Cotação'!$S85</f>
        <v>0</v>
      </c>
      <c r="O73" s="110">
        <f>+H73*'Insumos Cotação'!$S85</f>
        <v>0</v>
      </c>
      <c r="P73" s="110">
        <f>+I73*'Insumos Cotação'!$S85</f>
        <v>0</v>
      </c>
      <c r="Q73" s="111">
        <f>+J73*'Insumos Cotação'!$S85</f>
        <v>0</v>
      </c>
    </row>
    <row r="74" spans="1:17" ht="12" customHeight="1" x14ac:dyDescent="0.2">
      <c r="A74" s="753"/>
      <c r="B74" s="496" t="s">
        <v>41</v>
      </c>
      <c r="C74" s="497" t="s">
        <v>326</v>
      </c>
      <c r="D74" s="498">
        <v>2</v>
      </c>
      <c r="E74" s="499">
        <v>10</v>
      </c>
      <c r="F74" s="500"/>
      <c r="G74" s="513"/>
      <c r="H74" s="513"/>
      <c r="I74" s="513"/>
      <c r="J74" s="623"/>
      <c r="K74" s="502">
        <f>+D74*'Insumos Cotação'!$S86</f>
        <v>0</v>
      </c>
      <c r="L74" s="628">
        <f>+E74*'Insumos Cotação'!$S86</f>
        <v>0</v>
      </c>
      <c r="M74" s="501">
        <f>+F74*'Insumos Cotação'!$S86</f>
        <v>0</v>
      </c>
      <c r="N74" s="110">
        <f>+G74*'Insumos Cotação'!$S86</f>
        <v>0</v>
      </c>
      <c r="O74" s="110">
        <f>+H74*'Insumos Cotação'!$S86</f>
        <v>0</v>
      </c>
      <c r="P74" s="110">
        <f>+I74*'Insumos Cotação'!$S86</f>
        <v>0</v>
      </c>
      <c r="Q74" s="111">
        <f>+J74*'Insumos Cotação'!$S86</f>
        <v>0</v>
      </c>
    </row>
    <row r="75" spans="1:17" ht="12" customHeight="1" x14ac:dyDescent="0.2">
      <c r="A75" s="753"/>
      <c r="B75" s="496" t="s">
        <v>343</v>
      </c>
      <c r="C75" s="497" t="s">
        <v>326</v>
      </c>
      <c r="D75" s="498">
        <v>1</v>
      </c>
      <c r="E75" s="499">
        <v>2</v>
      </c>
      <c r="F75" s="500"/>
      <c r="G75" s="513"/>
      <c r="H75" s="513"/>
      <c r="I75" s="513"/>
      <c r="J75" s="623"/>
      <c r="K75" s="502">
        <f>+D75*'Insumos Cotação'!$S87</f>
        <v>0</v>
      </c>
      <c r="L75" s="628">
        <f>+E75*'Insumos Cotação'!$S87</f>
        <v>0</v>
      </c>
      <c r="M75" s="501">
        <f>+F75*'Insumos Cotação'!$S87</f>
        <v>0</v>
      </c>
      <c r="N75" s="110">
        <f>+G75*'Insumos Cotação'!$S87</f>
        <v>0</v>
      </c>
      <c r="O75" s="110">
        <f>+H75*'Insumos Cotação'!$S87</f>
        <v>0</v>
      </c>
      <c r="P75" s="110">
        <f>+I75*'Insumos Cotação'!$S87</f>
        <v>0</v>
      </c>
      <c r="Q75" s="111">
        <f>+J75*'Insumos Cotação'!$S87</f>
        <v>0</v>
      </c>
    </row>
    <row r="76" spans="1:17" ht="12" customHeight="1" x14ac:dyDescent="0.2">
      <c r="A76" s="753"/>
      <c r="B76" s="496" t="s">
        <v>42</v>
      </c>
      <c r="C76" s="497" t="s">
        <v>326</v>
      </c>
      <c r="D76" s="498">
        <v>1</v>
      </c>
      <c r="E76" s="499">
        <v>2</v>
      </c>
      <c r="F76" s="500"/>
      <c r="G76" s="513"/>
      <c r="H76" s="513"/>
      <c r="I76" s="513"/>
      <c r="J76" s="623"/>
      <c r="K76" s="502">
        <f>+D76*'Insumos Cotação'!$S88</f>
        <v>0</v>
      </c>
      <c r="L76" s="628">
        <f>+E76*'Insumos Cotação'!$S88</f>
        <v>0</v>
      </c>
      <c r="M76" s="501">
        <f>+F76*'Insumos Cotação'!$S88</f>
        <v>0</v>
      </c>
      <c r="N76" s="110">
        <f>+G76*'Insumos Cotação'!$S88</f>
        <v>0</v>
      </c>
      <c r="O76" s="110">
        <f>+H76*'Insumos Cotação'!$S88</f>
        <v>0</v>
      </c>
      <c r="P76" s="110">
        <f>+I76*'Insumos Cotação'!$S88</f>
        <v>0</v>
      </c>
      <c r="Q76" s="111">
        <f>+J76*'Insumos Cotação'!$S88</f>
        <v>0</v>
      </c>
    </row>
    <row r="77" spans="1:17" ht="12" customHeight="1" x14ac:dyDescent="0.2">
      <c r="A77" s="753"/>
      <c r="B77" s="496" t="s">
        <v>43</v>
      </c>
      <c r="C77" s="497" t="s">
        <v>326</v>
      </c>
      <c r="D77" s="498">
        <v>0</v>
      </c>
      <c r="E77" s="499">
        <v>2</v>
      </c>
      <c r="F77" s="500"/>
      <c r="G77" s="513"/>
      <c r="H77" s="513"/>
      <c r="I77" s="513"/>
      <c r="J77" s="623"/>
      <c r="K77" s="502">
        <f>+D77*'Insumos Cotação'!$S89</f>
        <v>0</v>
      </c>
      <c r="L77" s="628">
        <f>+E77*'Insumos Cotação'!$S89</f>
        <v>0</v>
      </c>
      <c r="M77" s="501">
        <f>+F77*'Insumos Cotação'!$S89</f>
        <v>0</v>
      </c>
      <c r="N77" s="110">
        <f>+G77*'Insumos Cotação'!$S89</f>
        <v>0</v>
      </c>
      <c r="O77" s="110">
        <f>+H77*'Insumos Cotação'!$S89</f>
        <v>0</v>
      </c>
      <c r="P77" s="110">
        <f>+I77*'Insumos Cotação'!$S89</f>
        <v>0</v>
      </c>
      <c r="Q77" s="111">
        <f>+J77*'Insumos Cotação'!$S89</f>
        <v>0</v>
      </c>
    </row>
    <row r="78" spans="1:17" ht="12" customHeight="1" x14ac:dyDescent="0.2">
      <c r="A78" s="753"/>
      <c r="B78" s="498" t="s">
        <v>44</v>
      </c>
      <c r="C78" s="497" t="s">
        <v>326</v>
      </c>
      <c r="D78" s="498">
        <v>1</v>
      </c>
      <c r="E78" s="499">
        <v>1</v>
      </c>
      <c r="F78" s="500"/>
      <c r="G78" s="513"/>
      <c r="H78" s="513"/>
      <c r="I78" s="513"/>
      <c r="J78" s="623"/>
      <c r="K78" s="502">
        <f>+D78*'Insumos Cotação'!$S90</f>
        <v>0</v>
      </c>
      <c r="L78" s="628">
        <f>+E78*'Insumos Cotação'!$S90</f>
        <v>0</v>
      </c>
      <c r="M78" s="501">
        <f>+F78*'Insumos Cotação'!$S90</f>
        <v>0</v>
      </c>
      <c r="N78" s="110">
        <f>+G78*'Insumos Cotação'!$S90</f>
        <v>0</v>
      </c>
      <c r="O78" s="110">
        <f>+H78*'Insumos Cotação'!$S90</f>
        <v>0</v>
      </c>
      <c r="P78" s="110">
        <f>+I78*'Insumos Cotação'!$S90</f>
        <v>0</v>
      </c>
      <c r="Q78" s="111">
        <f>+J78*'Insumos Cotação'!$S90</f>
        <v>0</v>
      </c>
    </row>
    <row r="79" spans="1:17" ht="12" customHeight="1" x14ac:dyDescent="0.2">
      <c r="A79" s="753"/>
      <c r="B79" s="498" t="s">
        <v>45</v>
      </c>
      <c r="C79" s="497" t="s">
        <v>326</v>
      </c>
      <c r="D79" s="498">
        <v>0</v>
      </c>
      <c r="E79" s="499">
        <v>1</v>
      </c>
      <c r="F79" s="500"/>
      <c r="G79" s="513"/>
      <c r="H79" s="513"/>
      <c r="I79" s="513"/>
      <c r="J79" s="623"/>
      <c r="K79" s="502">
        <f>+D79*'Insumos Cotação'!$S91</f>
        <v>0</v>
      </c>
      <c r="L79" s="628">
        <f>+E79*'Insumos Cotação'!$S91</f>
        <v>0</v>
      </c>
      <c r="M79" s="501">
        <f>+F79*'Insumos Cotação'!$S91</f>
        <v>0</v>
      </c>
      <c r="N79" s="110">
        <f>+G79*'Insumos Cotação'!$S91</f>
        <v>0</v>
      </c>
      <c r="O79" s="110">
        <f>+H79*'Insumos Cotação'!$S91</f>
        <v>0</v>
      </c>
      <c r="P79" s="110">
        <f>+I79*'Insumos Cotação'!$S91</f>
        <v>0</v>
      </c>
      <c r="Q79" s="111">
        <f>+J79*'Insumos Cotação'!$S91</f>
        <v>0</v>
      </c>
    </row>
    <row r="80" spans="1:17" ht="12" customHeight="1" x14ac:dyDescent="0.2">
      <c r="A80" s="753"/>
      <c r="B80" s="498" t="s">
        <v>344</v>
      </c>
      <c r="C80" s="497" t="s">
        <v>326</v>
      </c>
      <c r="D80" s="498">
        <v>1</v>
      </c>
      <c r="E80" s="499">
        <v>2</v>
      </c>
      <c r="F80" s="500"/>
      <c r="G80" s="513"/>
      <c r="H80" s="513"/>
      <c r="I80" s="513"/>
      <c r="J80" s="623"/>
      <c r="K80" s="502">
        <f>+D80*'Insumos Cotação'!$S92</f>
        <v>0</v>
      </c>
      <c r="L80" s="628">
        <f>+E80*'Insumos Cotação'!$S92</f>
        <v>0</v>
      </c>
      <c r="M80" s="501">
        <f>+F80*'Insumos Cotação'!$S92</f>
        <v>0</v>
      </c>
      <c r="N80" s="110">
        <f>+G80*'Insumos Cotação'!$S92</f>
        <v>0</v>
      </c>
      <c r="O80" s="110">
        <f>+H80*'Insumos Cotação'!$S92</f>
        <v>0</v>
      </c>
      <c r="P80" s="110">
        <f>+I80*'Insumos Cotação'!$S92</f>
        <v>0</v>
      </c>
      <c r="Q80" s="111">
        <f>+J80*'Insumos Cotação'!$S92</f>
        <v>0</v>
      </c>
    </row>
    <row r="81" spans="1:17" ht="12" customHeight="1" x14ac:dyDescent="0.2">
      <c r="A81" s="753"/>
      <c r="B81" s="498" t="s">
        <v>529</v>
      </c>
      <c r="C81" s="497" t="s">
        <v>326</v>
      </c>
      <c r="D81" s="498">
        <v>2</v>
      </c>
      <c r="E81" s="499">
        <v>8</v>
      </c>
      <c r="F81" s="500"/>
      <c r="G81" s="513"/>
      <c r="H81" s="513"/>
      <c r="I81" s="513"/>
      <c r="J81" s="623"/>
      <c r="K81" s="502">
        <f>+D81*'Insumos Cotação'!$S93</f>
        <v>0</v>
      </c>
      <c r="L81" s="628">
        <f>+E81*'Insumos Cotação'!$S93</f>
        <v>0</v>
      </c>
      <c r="M81" s="501">
        <f>+F81*'Insumos Cotação'!$S93</f>
        <v>0</v>
      </c>
      <c r="N81" s="110">
        <f>+G81*'Insumos Cotação'!$S93</f>
        <v>0</v>
      </c>
      <c r="O81" s="110">
        <f>+H81*'Insumos Cotação'!$S93</f>
        <v>0</v>
      </c>
      <c r="P81" s="110">
        <f>+I81*'Insumos Cotação'!$S93</f>
        <v>0</v>
      </c>
      <c r="Q81" s="111">
        <f>+J81*'Insumos Cotação'!$S93</f>
        <v>0</v>
      </c>
    </row>
    <row r="82" spans="1:17" ht="12" customHeight="1" x14ac:dyDescent="0.2">
      <c r="A82" s="753"/>
      <c r="B82" s="498" t="s">
        <v>530</v>
      </c>
      <c r="C82" s="497" t="s">
        <v>326</v>
      </c>
      <c r="D82" s="498">
        <v>2</v>
      </c>
      <c r="E82" s="499">
        <v>6</v>
      </c>
      <c r="F82" s="500"/>
      <c r="G82" s="513"/>
      <c r="H82" s="513"/>
      <c r="I82" s="513"/>
      <c r="J82" s="623"/>
      <c r="K82" s="502">
        <f>+D82*'Insumos Cotação'!$S94</f>
        <v>0</v>
      </c>
      <c r="L82" s="628">
        <f>+E82*'Insumos Cotação'!$S94</f>
        <v>0</v>
      </c>
      <c r="M82" s="501">
        <f>+F82*'Insumos Cotação'!$S94</f>
        <v>0</v>
      </c>
      <c r="N82" s="110">
        <f>+G82*'Insumos Cotação'!$S94</f>
        <v>0</v>
      </c>
      <c r="O82" s="110">
        <f>+H82*'Insumos Cotação'!$S94</f>
        <v>0</v>
      </c>
      <c r="P82" s="110">
        <f>+I82*'Insumos Cotação'!$S94</f>
        <v>0</v>
      </c>
      <c r="Q82" s="111">
        <f>+J82*'Insumos Cotação'!$S94</f>
        <v>0</v>
      </c>
    </row>
    <row r="83" spans="1:17" ht="12" customHeight="1" x14ac:dyDescent="0.2">
      <c r="A83" s="754"/>
      <c r="B83" s="498" t="s">
        <v>46</v>
      </c>
      <c r="C83" s="497" t="s">
        <v>326</v>
      </c>
      <c r="D83" s="498">
        <v>2</v>
      </c>
      <c r="E83" s="499">
        <v>10</v>
      </c>
      <c r="F83" s="500"/>
      <c r="G83" s="513"/>
      <c r="H83" s="499"/>
      <c r="I83" s="499"/>
      <c r="J83" s="623"/>
      <c r="K83" s="502">
        <f>+D83*'Insumos Cotação'!$S95</f>
        <v>0</v>
      </c>
      <c r="L83" s="628">
        <f>+E83*'Insumos Cotação'!$S95</f>
        <v>0</v>
      </c>
      <c r="M83" s="501">
        <f>+F83*'Insumos Cotação'!$S95</f>
        <v>0</v>
      </c>
      <c r="N83" s="110">
        <f>+G83*'Insumos Cotação'!$S95</f>
        <v>0</v>
      </c>
      <c r="O83" s="110">
        <f>+H83*'Insumos Cotação'!$S95</f>
        <v>0</v>
      </c>
      <c r="P83" s="110">
        <f>+I83*'Insumos Cotação'!$S95</f>
        <v>0</v>
      </c>
      <c r="Q83" s="111">
        <f>+J83*'Insumos Cotação'!$S95</f>
        <v>0</v>
      </c>
    </row>
    <row r="84" spans="1:17" ht="12" customHeight="1" thickBot="1" x14ac:dyDescent="0.25">
      <c r="A84" s="755"/>
      <c r="B84" s="505" t="s">
        <v>615</v>
      </c>
      <c r="C84" s="504" t="s">
        <v>326</v>
      </c>
      <c r="D84" s="505"/>
      <c r="E84" s="506"/>
      <c r="F84" s="507"/>
      <c r="G84" s="515"/>
      <c r="H84" s="506"/>
      <c r="I84" s="506"/>
      <c r="J84" s="624"/>
      <c r="K84" s="509">
        <f>+D84*'Insumos Cotação'!$S96</f>
        <v>0</v>
      </c>
      <c r="L84" s="629">
        <f>+E84*'Insumos Cotação'!$S96</f>
        <v>0</v>
      </c>
      <c r="M84" s="501">
        <f>+F84*'Insumos Cotação'!$S96</f>
        <v>0</v>
      </c>
      <c r="N84" s="110">
        <f>+G84*'Insumos Cotação'!$S96</f>
        <v>0</v>
      </c>
      <c r="O84" s="110">
        <f>+H84*'Insumos Cotação'!$S96</f>
        <v>0</v>
      </c>
      <c r="P84" s="110">
        <f>+I84*'Insumos Cotação'!$S96</f>
        <v>0</v>
      </c>
      <c r="Q84" s="111">
        <f>+J84*'Insumos Cotação'!$S96</f>
        <v>0</v>
      </c>
    </row>
    <row r="85" spans="1:17" ht="12" customHeight="1" thickBot="1" x14ac:dyDescent="0.25">
      <c r="K85" s="626">
        <f>SUM(K3:K84)</f>
        <v>0</v>
      </c>
      <c r="L85" s="626">
        <f t="shared" ref="L85:Q85" si="0">SUM(L3:L84)</f>
        <v>0</v>
      </c>
      <c r="M85" s="487">
        <f>SUM(M3:M84)</f>
        <v>0</v>
      </c>
      <c r="N85" s="120">
        <f>SUM(N3:N84)</f>
        <v>0</v>
      </c>
      <c r="O85" s="120">
        <f t="shared" si="0"/>
        <v>0</v>
      </c>
      <c r="P85" s="120">
        <f t="shared" si="0"/>
        <v>0</v>
      </c>
      <c r="Q85" s="121">
        <f t="shared" si="0"/>
        <v>0</v>
      </c>
    </row>
    <row r="86" spans="1:17" x14ac:dyDescent="0.2">
      <c r="M86" s="488">
        <f>SUM(K85:Q85)</f>
        <v>0</v>
      </c>
    </row>
  </sheetData>
  <mergeCells count="9">
    <mergeCell ref="A70:A84"/>
    <mergeCell ref="S3:S48"/>
    <mergeCell ref="K1:Q1"/>
    <mergeCell ref="B1:B2"/>
    <mergeCell ref="A3:A48"/>
    <mergeCell ref="A49:A55"/>
    <mergeCell ref="A56:A62"/>
    <mergeCell ref="A63:A69"/>
    <mergeCell ref="D1:J1"/>
  </mergeCells>
  <printOptions horizontalCentered="1"/>
  <pageMargins left="7.874015748031496E-2" right="0.11811023622047245" top="0.70866141732283472" bottom="0.21" header="0.31496062992125984" footer="7.0000000000000007E-2"/>
  <pageSetup paperSize="9" scale="66" orientation="portrait" horizontalDpi="1200" verticalDpi="1200" r:id="rId1"/>
  <headerFooter>
    <oddFooter>&amp;C&amp;A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sheetPr>
  <dimension ref="A1:S96"/>
  <sheetViews>
    <sheetView topLeftCell="A51" zoomScaleNormal="100" workbookViewId="0">
      <selection activeCell="D90" sqref="D90"/>
    </sheetView>
  </sheetViews>
  <sheetFormatPr defaultRowHeight="11.25" x14ac:dyDescent="0.2"/>
  <cols>
    <col min="1" max="1" width="42.85546875" style="7" customWidth="1"/>
    <col min="2" max="2" width="7.140625" style="7" customWidth="1"/>
    <col min="3" max="3" width="8.42578125" style="7" customWidth="1"/>
    <col min="4" max="4" width="13.42578125" style="7" customWidth="1"/>
    <col min="5" max="5" width="10.140625" style="7" customWidth="1"/>
    <col min="6" max="7" width="11.28515625" style="7" customWidth="1"/>
    <col min="8" max="10" width="12.140625" style="7" customWidth="1"/>
    <col min="11" max="11" width="9.140625" style="7"/>
    <col min="12" max="12" width="12.28515625" style="7" customWidth="1"/>
    <col min="13" max="13" width="9.140625" style="7"/>
    <col min="14" max="14" width="13.5703125" style="7" customWidth="1"/>
    <col min="15" max="15" width="9.140625" style="7"/>
    <col min="16" max="16" width="10.5703125" style="7" customWidth="1"/>
    <col min="17" max="17" width="10.140625" style="7" customWidth="1"/>
    <col min="18" max="18" width="12.7109375" style="7" customWidth="1"/>
    <col min="19" max="19" width="13.28515625" style="7" customWidth="1"/>
    <col min="20" max="16384" width="9.140625" style="7"/>
  </cols>
  <sheetData>
    <row r="1" spans="1:15" x14ac:dyDescent="0.2">
      <c r="A1" s="38" t="s">
        <v>82</v>
      </c>
      <c r="B1" s="218">
        <f>+'Servente 44 seg a sex'!C129</f>
        <v>0.03</v>
      </c>
      <c r="C1" s="225"/>
    </row>
    <row r="2" spans="1:15" x14ac:dyDescent="0.2">
      <c r="A2" s="38" t="s">
        <v>83</v>
      </c>
      <c r="B2" s="218">
        <f>+'Servente 44 seg a sex'!C130</f>
        <v>0.03</v>
      </c>
      <c r="C2" s="225"/>
    </row>
    <row r="3" spans="1:15" x14ac:dyDescent="0.2">
      <c r="A3" s="38" t="s">
        <v>87</v>
      </c>
      <c r="B3" s="218">
        <f>+'Servente 44 seg a sex'!C135</f>
        <v>1.6500000000000001E-2</v>
      </c>
      <c r="C3" s="225"/>
    </row>
    <row r="4" spans="1:15" x14ac:dyDescent="0.2">
      <c r="A4" s="38" t="s">
        <v>88</v>
      </c>
      <c r="B4" s="218">
        <f>+'Servente 44 seg a sex'!C136</f>
        <v>7.5999999999999998E-2</v>
      </c>
      <c r="C4" s="225"/>
    </row>
    <row r="5" spans="1:15" x14ac:dyDescent="0.2">
      <c r="A5" s="38" t="s">
        <v>242</v>
      </c>
      <c r="B5" s="218">
        <f>+'Servente 44 seg a sex'!C140</f>
        <v>0.05</v>
      </c>
      <c r="C5" s="225"/>
    </row>
    <row r="8" spans="1:15" x14ac:dyDescent="0.2">
      <c r="A8" s="776" t="s">
        <v>325</v>
      </c>
      <c r="B8" s="779"/>
      <c r="C8" s="547"/>
      <c r="D8" s="548"/>
      <c r="E8" s="771"/>
      <c r="F8" s="771"/>
      <c r="G8" s="549"/>
      <c r="H8" s="771"/>
      <c r="I8" s="549"/>
      <c r="J8" s="771"/>
      <c r="K8" s="549"/>
      <c r="L8" s="549"/>
      <c r="M8" s="549"/>
      <c r="N8" s="549"/>
      <c r="O8" s="771"/>
    </row>
    <row r="9" spans="1:15" x14ac:dyDescent="0.2">
      <c r="A9" s="777"/>
      <c r="B9" s="780"/>
      <c r="C9" s="550"/>
      <c r="D9" s="551"/>
      <c r="E9" s="771"/>
      <c r="F9" s="771"/>
      <c r="G9" s="552">
        <f>+B1</f>
        <v>0.03</v>
      </c>
      <c r="H9" s="771"/>
      <c r="I9" s="552">
        <f>+B2</f>
        <v>0.03</v>
      </c>
      <c r="J9" s="771"/>
      <c r="K9" s="552">
        <f>+B3</f>
        <v>1.6500000000000001E-2</v>
      </c>
      <c r="L9" s="552">
        <f>+B4</f>
        <v>7.5999999999999998E-2</v>
      </c>
      <c r="M9" s="552">
        <f>+B5</f>
        <v>0.05</v>
      </c>
      <c r="N9" s="552">
        <f>+M9+L9+K9</f>
        <v>0.14250000000000002</v>
      </c>
      <c r="O9" s="771"/>
    </row>
    <row r="10" spans="1:15" ht="56.25" x14ac:dyDescent="0.2">
      <c r="A10" s="778"/>
      <c r="B10" s="553" t="s">
        <v>326</v>
      </c>
      <c r="C10" s="554" t="s">
        <v>527</v>
      </c>
      <c r="D10" s="555" t="s">
        <v>534</v>
      </c>
      <c r="E10" s="556" t="s">
        <v>66</v>
      </c>
      <c r="F10" s="556" t="s">
        <v>327</v>
      </c>
      <c r="G10" s="556" t="s">
        <v>82</v>
      </c>
      <c r="H10" s="556" t="s">
        <v>78</v>
      </c>
      <c r="I10" s="556" t="s">
        <v>83</v>
      </c>
      <c r="J10" s="556" t="s">
        <v>78</v>
      </c>
      <c r="K10" s="556" t="s">
        <v>87</v>
      </c>
      <c r="L10" s="556" t="s">
        <v>88</v>
      </c>
      <c r="M10" s="556" t="s">
        <v>242</v>
      </c>
      <c r="N10" s="556" t="s">
        <v>328</v>
      </c>
      <c r="O10" s="556" t="s">
        <v>329</v>
      </c>
    </row>
    <row r="11" spans="1:15" x14ac:dyDescent="0.2">
      <c r="A11" s="219" t="s">
        <v>496</v>
      </c>
      <c r="B11" s="220" t="s">
        <v>330</v>
      </c>
      <c r="C11" s="1141"/>
      <c r="D11" s="1142"/>
      <c r="E11" s="3">
        <f>D11*($K$9+$L$9)*-1</f>
        <v>0</v>
      </c>
      <c r="F11" s="40">
        <f>+E11+D11</f>
        <v>0</v>
      </c>
      <c r="G11" s="3">
        <f>+F11*$G$9</f>
        <v>0</v>
      </c>
      <c r="H11" s="40">
        <f>+F11+G11</f>
        <v>0</v>
      </c>
      <c r="I11" s="3">
        <f>+H11*$I$9</f>
        <v>0</v>
      </c>
      <c r="J11" s="40">
        <f>+I11+H11</f>
        <v>0</v>
      </c>
      <c r="K11" s="3">
        <f>+N11*$K$9</f>
        <v>0</v>
      </c>
      <c r="L11" s="3">
        <f>+N11*$L$9</f>
        <v>0</v>
      </c>
      <c r="M11" s="3">
        <f>+N11*$M$9</f>
        <v>0</v>
      </c>
      <c r="N11" s="3">
        <f>+J11/(1-$N$9)</f>
        <v>0</v>
      </c>
      <c r="O11" s="40">
        <f>ROUND(+N11,2)</f>
        <v>0</v>
      </c>
    </row>
    <row r="12" spans="1:15" x14ac:dyDescent="0.2">
      <c r="A12" s="219" t="s">
        <v>495</v>
      </c>
      <c r="B12" s="220" t="s">
        <v>330</v>
      </c>
      <c r="C12" s="1140"/>
      <c r="D12" s="1143"/>
      <c r="E12" s="3">
        <f t="shared" ref="E12:E56" si="0">D12*($K$9+$L$9)*-1</f>
        <v>0</v>
      </c>
      <c r="F12" s="40">
        <f t="shared" ref="F12:F56" si="1">+E12+D12</f>
        <v>0</v>
      </c>
      <c r="G12" s="3">
        <f t="shared" ref="G12:G56" si="2">+F12*$G$9</f>
        <v>0</v>
      </c>
      <c r="H12" s="40">
        <f t="shared" ref="H12:H56" si="3">+F12+G12</f>
        <v>0</v>
      </c>
      <c r="I12" s="3">
        <f t="shared" ref="I12:I56" si="4">+H12*$I$9</f>
        <v>0</v>
      </c>
      <c r="J12" s="40">
        <f t="shared" ref="J12:J56" si="5">+I12+H12</f>
        <v>0</v>
      </c>
      <c r="K12" s="3">
        <f t="shared" ref="K12:K56" si="6">+N12*$K$9</f>
        <v>0</v>
      </c>
      <c r="L12" s="3">
        <f t="shared" ref="L12:L56" si="7">+N12*$L$9</f>
        <v>0</v>
      </c>
      <c r="M12" s="3">
        <f t="shared" ref="M12:M56" si="8">+N12*$M$9</f>
        <v>0</v>
      </c>
      <c r="N12" s="3">
        <f t="shared" ref="N12:N56" si="9">+J12/(1-$N$9)</f>
        <v>0</v>
      </c>
      <c r="O12" s="40">
        <f t="shared" ref="O12:O56" si="10">ROUND(+N12,2)</f>
        <v>0</v>
      </c>
    </row>
    <row r="13" spans="1:15" x14ac:dyDescent="0.2">
      <c r="A13" s="219" t="s">
        <v>494</v>
      </c>
      <c r="B13" s="220" t="s">
        <v>330</v>
      </c>
      <c r="C13" s="1140"/>
      <c r="D13" s="1143"/>
      <c r="E13" s="3">
        <f t="shared" si="0"/>
        <v>0</v>
      </c>
      <c r="F13" s="40">
        <f t="shared" si="1"/>
        <v>0</v>
      </c>
      <c r="G13" s="3">
        <f t="shared" si="2"/>
        <v>0</v>
      </c>
      <c r="H13" s="40">
        <f t="shared" si="3"/>
        <v>0</v>
      </c>
      <c r="I13" s="3">
        <f t="shared" si="4"/>
        <v>0</v>
      </c>
      <c r="J13" s="40">
        <f t="shared" si="5"/>
        <v>0</v>
      </c>
      <c r="K13" s="3">
        <f t="shared" si="6"/>
        <v>0</v>
      </c>
      <c r="L13" s="3">
        <f t="shared" si="7"/>
        <v>0</v>
      </c>
      <c r="M13" s="3">
        <f t="shared" si="8"/>
        <v>0</v>
      </c>
      <c r="N13" s="3">
        <f t="shared" si="9"/>
        <v>0</v>
      </c>
      <c r="O13" s="40">
        <f t="shared" si="10"/>
        <v>0</v>
      </c>
    </row>
    <row r="14" spans="1:15" x14ac:dyDescent="0.2">
      <c r="A14" s="15" t="s">
        <v>493</v>
      </c>
      <c r="B14" s="220" t="s">
        <v>326</v>
      </c>
      <c r="C14" s="1140"/>
      <c r="D14" s="1143"/>
      <c r="E14" s="3">
        <f t="shared" si="0"/>
        <v>0</v>
      </c>
      <c r="F14" s="40">
        <f t="shared" si="1"/>
        <v>0</v>
      </c>
      <c r="G14" s="3">
        <f t="shared" si="2"/>
        <v>0</v>
      </c>
      <c r="H14" s="40">
        <f t="shared" si="3"/>
        <v>0</v>
      </c>
      <c r="I14" s="3">
        <f t="shared" si="4"/>
        <v>0</v>
      </c>
      <c r="J14" s="40">
        <f t="shared" si="5"/>
        <v>0</v>
      </c>
      <c r="K14" s="3">
        <f t="shared" si="6"/>
        <v>0</v>
      </c>
      <c r="L14" s="3">
        <f t="shared" si="7"/>
        <v>0</v>
      </c>
      <c r="M14" s="3">
        <f t="shared" si="8"/>
        <v>0</v>
      </c>
      <c r="N14" s="3">
        <f t="shared" si="9"/>
        <v>0</v>
      </c>
      <c r="O14" s="40">
        <f t="shared" si="10"/>
        <v>0</v>
      </c>
    </row>
    <row r="15" spans="1:15" x14ac:dyDescent="0.2">
      <c r="A15" s="15" t="s">
        <v>492</v>
      </c>
      <c r="B15" s="220" t="s">
        <v>326</v>
      </c>
      <c r="C15" s="1140"/>
      <c r="D15" s="1143"/>
      <c r="E15" s="3">
        <f t="shared" si="0"/>
        <v>0</v>
      </c>
      <c r="F15" s="40">
        <f t="shared" si="1"/>
        <v>0</v>
      </c>
      <c r="G15" s="3">
        <f t="shared" si="2"/>
        <v>0</v>
      </c>
      <c r="H15" s="40">
        <f t="shared" si="3"/>
        <v>0</v>
      </c>
      <c r="I15" s="3">
        <f t="shared" si="4"/>
        <v>0</v>
      </c>
      <c r="J15" s="40">
        <f t="shared" si="5"/>
        <v>0</v>
      </c>
      <c r="K15" s="3">
        <f t="shared" si="6"/>
        <v>0</v>
      </c>
      <c r="L15" s="3">
        <f t="shared" si="7"/>
        <v>0</v>
      </c>
      <c r="M15" s="3">
        <f t="shared" si="8"/>
        <v>0</v>
      </c>
      <c r="N15" s="3">
        <f t="shared" si="9"/>
        <v>0</v>
      </c>
      <c r="O15" s="40">
        <f t="shared" si="10"/>
        <v>0</v>
      </c>
    </row>
    <row r="16" spans="1:15" x14ac:dyDescent="0.2">
      <c r="A16" s="15" t="s">
        <v>491</v>
      </c>
      <c r="B16" s="220" t="s">
        <v>326</v>
      </c>
      <c r="C16" s="1140"/>
      <c r="D16" s="1143"/>
      <c r="E16" s="3">
        <f t="shared" si="0"/>
        <v>0</v>
      </c>
      <c r="F16" s="40">
        <f t="shared" si="1"/>
        <v>0</v>
      </c>
      <c r="G16" s="3">
        <f t="shared" si="2"/>
        <v>0</v>
      </c>
      <c r="H16" s="40">
        <f t="shared" si="3"/>
        <v>0</v>
      </c>
      <c r="I16" s="3">
        <f t="shared" si="4"/>
        <v>0</v>
      </c>
      <c r="J16" s="40">
        <f t="shared" si="5"/>
        <v>0</v>
      </c>
      <c r="K16" s="3">
        <f t="shared" si="6"/>
        <v>0</v>
      </c>
      <c r="L16" s="3">
        <f t="shared" si="7"/>
        <v>0</v>
      </c>
      <c r="M16" s="3">
        <f t="shared" si="8"/>
        <v>0</v>
      </c>
      <c r="N16" s="3">
        <f t="shared" si="9"/>
        <v>0</v>
      </c>
      <c r="O16" s="40">
        <f t="shared" si="10"/>
        <v>0</v>
      </c>
    </row>
    <row r="17" spans="1:15" x14ac:dyDescent="0.2">
      <c r="A17" s="15" t="s">
        <v>490</v>
      </c>
      <c r="B17" s="220" t="s">
        <v>326</v>
      </c>
      <c r="C17" s="1140"/>
      <c r="D17" s="1143"/>
      <c r="E17" s="3">
        <f t="shared" si="0"/>
        <v>0</v>
      </c>
      <c r="F17" s="40">
        <f t="shared" si="1"/>
        <v>0</v>
      </c>
      <c r="G17" s="3">
        <f t="shared" si="2"/>
        <v>0</v>
      </c>
      <c r="H17" s="40">
        <f t="shared" si="3"/>
        <v>0</v>
      </c>
      <c r="I17" s="3">
        <f t="shared" si="4"/>
        <v>0</v>
      </c>
      <c r="J17" s="40">
        <f t="shared" si="5"/>
        <v>0</v>
      </c>
      <c r="K17" s="3">
        <f t="shared" si="6"/>
        <v>0</v>
      </c>
      <c r="L17" s="3">
        <f t="shared" si="7"/>
        <v>0</v>
      </c>
      <c r="M17" s="3">
        <f t="shared" si="8"/>
        <v>0</v>
      </c>
      <c r="N17" s="3">
        <f t="shared" si="9"/>
        <v>0</v>
      </c>
      <c r="O17" s="40">
        <f t="shared" si="10"/>
        <v>0</v>
      </c>
    </row>
    <row r="18" spans="1:15" x14ac:dyDescent="0.2">
      <c r="A18" s="15" t="s">
        <v>489</v>
      </c>
      <c r="B18" s="220" t="s">
        <v>326</v>
      </c>
      <c r="C18" s="1140"/>
      <c r="D18" s="1143"/>
      <c r="E18" s="3">
        <f t="shared" si="0"/>
        <v>0</v>
      </c>
      <c r="F18" s="40">
        <f t="shared" si="1"/>
        <v>0</v>
      </c>
      <c r="G18" s="3">
        <f t="shared" si="2"/>
        <v>0</v>
      </c>
      <c r="H18" s="40">
        <f t="shared" si="3"/>
        <v>0</v>
      </c>
      <c r="I18" s="3">
        <f t="shared" si="4"/>
        <v>0</v>
      </c>
      <c r="J18" s="40">
        <f t="shared" si="5"/>
        <v>0</v>
      </c>
      <c r="K18" s="3">
        <f t="shared" si="6"/>
        <v>0</v>
      </c>
      <c r="L18" s="3">
        <f t="shared" si="7"/>
        <v>0</v>
      </c>
      <c r="M18" s="3">
        <f t="shared" si="8"/>
        <v>0</v>
      </c>
      <c r="N18" s="3">
        <f t="shared" si="9"/>
        <v>0</v>
      </c>
      <c r="O18" s="40">
        <f t="shared" si="10"/>
        <v>0</v>
      </c>
    </row>
    <row r="19" spans="1:15" x14ac:dyDescent="0.2">
      <c r="A19" s="15" t="s">
        <v>483</v>
      </c>
      <c r="B19" s="220" t="s">
        <v>326</v>
      </c>
      <c r="C19" s="1140"/>
      <c r="D19" s="1143"/>
      <c r="E19" s="3">
        <f t="shared" si="0"/>
        <v>0</v>
      </c>
      <c r="F19" s="40">
        <f t="shared" si="1"/>
        <v>0</v>
      </c>
      <c r="G19" s="3">
        <f t="shared" si="2"/>
        <v>0</v>
      </c>
      <c r="H19" s="40">
        <f t="shared" si="3"/>
        <v>0</v>
      </c>
      <c r="I19" s="3">
        <f t="shared" si="4"/>
        <v>0</v>
      </c>
      <c r="J19" s="40">
        <f t="shared" si="5"/>
        <v>0</v>
      </c>
      <c r="K19" s="3">
        <f t="shared" si="6"/>
        <v>0</v>
      </c>
      <c r="L19" s="3">
        <f t="shared" si="7"/>
        <v>0</v>
      </c>
      <c r="M19" s="3">
        <f t="shared" si="8"/>
        <v>0</v>
      </c>
      <c r="N19" s="3">
        <f t="shared" si="9"/>
        <v>0</v>
      </c>
      <c r="O19" s="40">
        <f t="shared" si="10"/>
        <v>0</v>
      </c>
    </row>
    <row r="20" spans="1:15" x14ac:dyDescent="0.2">
      <c r="A20" s="15" t="s">
        <v>488</v>
      </c>
      <c r="B20" s="220" t="s">
        <v>326</v>
      </c>
      <c r="C20" s="1140"/>
      <c r="D20" s="1143"/>
      <c r="E20" s="3">
        <f t="shared" si="0"/>
        <v>0</v>
      </c>
      <c r="F20" s="40">
        <f t="shared" si="1"/>
        <v>0</v>
      </c>
      <c r="G20" s="3">
        <f t="shared" si="2"/>
        <v>0</v>
      </c>
      <c r="H20" s="40">
        <f t="shared" si="3"/>
        <v>0</v>
      </c>
      <c r="I20" s="3">
        <f t="shared" si="4"/>
        <v>0</v>
      </c>
      <c r="J20" s="40">
        <f t="shared" si="5"/>
        <v>0</v>
      </c>
      <c r="K20" s="3">
        <f t="shared" si="6"/>
        <v>0</v>
      </c>
      <c r="L20" s="3">
        <f t="shared" si="7"/>
        <v>0</v>
      </c>
      <c r="M20" s="3">
        <f t="shared" si="8"/>
        <v>0</v>
      </c>
      <c r="N20" s="3">
        <f t="shared" si="9"/>
        <v>0</v>
      </c>
      <c r="O20" s="40">
        <f t="shared" si="10"/>
        <v>0</v>
      </c>
    </row>
    <row r="21" spans="1:15" x14ac:dyDescent="0.2">
      <c r="A21" s="15" t="s">
        <v>22</v>
      </c>
      <c r="B21" s="220" t="s">
        <v>326</v>
      </c>
      <c r="C21" s="1140"/>
      <c r="D21" s="1143"/>
      <c r="E21" s="3">
        <f t="shared" si="0"/>
        <v>0</v>
      </c>
      <c r="F21" s="40">
        <f t="shared" si="1"/>
        <v>0</v>
      </c>
      <c r="G21" s="3">
        <f t="shared" si="2"/>
        <v>0</v>
      </c>
      <c r="H21" s="40">
        <f t="shared" si="3"/>
        <v>0</v>
      </c>
      <c r="I21" s="3">
        <f t="shared" si="4"/>
        <v>0</v>
      </c>
      <c r="J21" s="40">
        <f t="shared" si="5"/>
        <v>0</v>
      </c>
      <c r="K21" s="3">
        <f t="shared" si="6"/>
        <v>0</v>
      </c>
      <c r="L21" s="3">
        <f t="shared" si="7"/>
        <v>0</v>
      </c>
      <c r="M21" s="3">
        <f t="shared" si="8"/>
        <v>0</v>
      </c>
      <c r="N21" s="3">
        <f t="shared" si="9"/>
        <v>0</v>
      </c>
      <c r="O21" s="40">
        <f t="shared" si="10"/>
        <v>0</v>
      </c>
    </row>
    <row r="22" spans="1:15" x14ac:dyDescent="0.2">
      <c r="A22" s="15" t="s">
        <v>23</v>
      </c>
      <c r="B22" s="220" t="s">
        <v>326</v>
      </c>
      <c r="C22" s="1140"/>
      <c r="D22" s="1143"/>
      <c r="E22" s="3">
        <f t="shared" si="0"/>
        <v>0</v>
      </c>
      <c r="F22" s="40">
        <f t="shared" si="1"/>
        <v>0</v>
      </c>
      <c r="G22" s="3">
        <f t="shared" si="2"/>
        <v>0</v>
      </c>
      <c r="H22" s="40">
        <f t="shared" si="3"/>
        <v>0</v>
      </c>
      <c r="I22" s="3">
        <f t="shared" si="4"/>
        <v>0</v>
      </c>
      <c r="J22" s="40">
        <f t="shared" si="5"/>
        <v>0</v>
      </c>
      <c r="K22" s="3">
        <f t="shared" si="6"/>
        <v>0</v>
      </c>
      <c r="L22" s="3">
        <f t="shared" si="7"/>
        <v>0</v>
      </c>
      <c r="M22" s="3">
        <f t="shared" si="8"/>
        <v>0</v>
      </c>
      <c r="N22" s="3">
        <f t="shared" si="9"/>
        <v>0</v>
      </c>
      <c r="O22" s="40">
        <f t="shared" si="10"/>
        <v>0</v>
      </c>
    </row>
    <row r="23" spans="1:15" x14ac:dyDescent="0.2">
      <c r="A23" s="15" t="s">
        <v>487</v>
      </c>
      <c r="B23" s="220" t="s">
        <v>326</v>
      </c>
      <c r="C23" s="1140"/>
      <c r="D23" s="1143"/>
      <c r="E23" s="3">
        <f t="shared" si="0"/>
        <v>0</v>
      </c>
      <c r="F23" s="40">
        <f t="shared" si="1"/>
        <v>0</v>
      </c>
      <c r="G23" s="3">
        <f t="shared" si="2"/>
        <v>0</v>
      </c>
      <c r="H23" s="40">
        <f t="shared" si="3"/>
        <v>0</v>
      </c>
      <c r="I23" s="3">
        <f t="shared" si="4"/>
        <v>0</v>
      </c>
      <c r="J23" s="40">
        <f t="shared" si="5"/>
        <v>0</v>
      </c>
      <c r="K23" s="3">
        <f t="shared" si="6"/>
        <v>0</v>
      </c>
      <c r="L23" s="3">
        <f t="shared" si="7"/>
        <v>0</v>
      </c>
      <c r="M23" s="3">
        <f t="shared" si="8"/>
        <v>0</v>
      </c>
      <c r="N23" s="3">
        <f t="shared" si="9"/>
        <v>0</v>
      </c>
      <c r="O23" s="40">
        <f t="shared" si="10"/>
        <v>0</v>
      </c>
    </row>
    <row r="24" spans="1:15" x14ac:dyDescent="0.2">
      <c r="A24" s="15" t="s">
        <v>486</v>
      </c>
      <c r="B24" s="220" t="s">
        <v>326</v>
      </c>
      <c r="C24" s="1140"/>
      <c r="D24" s="1143"/>
      <c r="E24" s="3">
        <f t="shared" si="0"/>
        <v>0</v>
      </c>
      <c r="F24" s="40">
        <f t="shared" si="1"/>
        <v>0</v>
      </c>
      <c r="G24" s="3">
        <f t="shared" si="2"/>
        <v>0</v>
      </c>
      <c r="H24" s="40">
        <f t="shared" si="3"/>
        <v>0</v>
      </c>
      <c r="I24" s="3">
        <f t="shared" si="4"/>
        <v>0</v>
      </c>
      <c r="J24" s="40">
        <f t="shared" si="5"/>
        <v>0</v>
      </c>
      <c r="K24" s="3">
        <f t="shared" si="6"/>
        <v>0</v>
      </c>
      <c r="L24" s="3">
        <f t="shared" si="7"/>
        <v>0</v>
      </c>
      <c r="M24" s="3">
        <f t="shared" si="8"/>
        <v>0</v>
      </c>
      <c r="N24" s="3">
        <f t="shared" si="9"/>
        <v>0</v>
      </c>
      <c r="O24" s="40">
        <f t="shared" si="10"/>
        <v>0</v>
      </c>
    </row>
    <row r="25" spans="1:15" x14ac:dyDescent="0.2">
      <c r="A25" s="15" t="s">
        <v>485</v>
      </c>
      <c r="B25" s="220" t="s">
        <v>326</v>
      </c>
      <c r="C25" s="1140"/>
      <c r="D25" s="1143"/>
      <c r="E25" s="3">
        <f t="shared" si="0"/>
        <v>0</v>
      </c>
      <c r="F25" s="40">
        <f t="shared" si="1"/>
        <v>0</v>
      </c>
      <c r="G25" s="3">
        <f t="shared" si="2"/>
        <v>0</v>
      </c>
      <c r="H25" s="40">
        <f t="shared" si="3"/>
        <v>0</v>
      </c>
      <c r="I25" s="3">
        <f t="shared" si="4"/>
        <v>0</v>
      </c>
      <c r="J25" s="40">
        <f t="shared" si="5"/>
        <v>0</v>
      </c>
      <c r="K25" s="3">
        <f t="shared" si="6"/>
        <v>0</v>
      </c>
      <c r="L25" s="3">
        <f t="shared" si="7"/>
        <v>0</v>
      </c>
      <c r="M25" s="3">
        <f t="shared" si="8"/>
        <v>0</v>
      </c>
      <c r="N25" s="3">
        <f t="shared" si="9"/>
        <v>0</v>
      </c>
      <c r="O25" s="40">
        <f t="shared" si="10"/>
        <v>0</v>
      </c>
    </row>
    <row r="26" spans="1:15" x14ac:dyDescent="0.2">
      <c r="A26" s="15" t="s">
        <v>484</v>
      </c>
      <c r="B26" s="220" t="s">
        <v>326</v>
      </c>
      <c r="C26" s="1140"/>
      <c r="D26" s="1143"/>
      <c r="E26" s="3">
        <f t="shared" si="0"/>
        <v>0</v>
      </c>
      <c r="F26" s="40">
        <f t="shared" si="1"/>
        <v>0</v>
      </c>
      <c r="G26" s="3">
        <f t="shared" si="2"/>
        <v>0</v>
      </c>
      <c r="H26" s="40">
        <f t="shared" si="3"/>
        <v>0</v>
      </c>
      <c r="I26" s="3">
        <f t="shared" si="4"/>
        <v>0</v>
      </c>
      <c r="J26" s="40">
        <f t="shared" si="5"/>
        <v>0</v>
      </c>
      <c r="K26" s="3">
        <f t="shared" si="6"/>
        <v>0</v>
      </c>
      <c r="L26" s="3">
        <f t="shared" si="7"/>
        <v>0</v>
      </c>
      <c r="M26" s="3">
        <f t="shared" si="8"/>
        <v>0</v>
      </c>
      <c r="N26" s="3">
        <f t="shared" si="9"/>
        <v>0</v>
      </c>
      <c r="O26" s="40">
        <f t="shared" si="10"/>
        <v>0</v>
      </c>
    </row>
    <row r="27" spans="1:15" x14ac:dyDescent="0.2">
      <c r="A27" s="15" t="s">
        <v>24</v>
      </c>
      <c r="B27" s="220" t="s">
        <v>326</v>
      </c>
      <c r="C27" s="1140"/>
      <c r="D27" s="1143"/>
      <c r="E27" s="3">
        <f t="shared" si="0"/>
        <v>0</v>
      </c>
      <c r="F27" s="40">
        <f t="shared" si="1"/>
        <v>0</v>
      </c>
      <c r="G27" s="3">
        <f t="shared" si="2"/>
        <v>0</v>
      </c>
      <c r="H27" s="40">
        <f t="shared" si="3"/>
        <v>0</v>
      </c>
      <c r="I27" s="3">
        <f t="shared" si="4"/>
        <v>0</v>
      </c>
      <c r="J27" s="40">
        <f t="shared" si="5"/>
        <v>0</v>
      </c>
      <c r="K27" s="3">
        <f t="shared" si="6"/>
        <v>0</v>
      </c>
      <c r="L27" s="3">
        <f t="shared" si="7"/>
        <v>0</v>
      </c>
      <c r="M27" s="3">
        <f t="shared" si="8"/>
        <v>0</v>
      </c>
      <c r="N27" s="3">
        <f t="shared" si="9"/>
        <v>0</v>
      </c>
      <c r="O27" s="40">
        <f t="shared" si="10"/>
        <v>0</v>
      </c>
    </row>
    <row r="28" spans="1:15" x14ac:dyDescent="0.2">
      <c r="A28" s="219" t="s">
        <v>25</v>
      </c>
      <c r="B28" s="220" t="s">
        <v>326</v>
      </c>
      <c r="C28" s="1140"/>
      <c r="D28" s="1143"/>
      <c r="E28" s="3">
        <f t="shared" si="0"/>
        <v>0</v>
      </c>
      <c r="F28" s="40">
        <f t="shared" si="1"/>
        <v>0</v>
      </c>
      <c r="G28" s="3">
        <f t="shared" si="2"/>
        <v>0</v>
      </c>
      <c r="H28" s="40">
        <f t="shared" si="3"/>
        <v>0</v>
      </c>
      <c r="I28" s="3">
        <f t="shared" si="4"/>
        <v>0</v>
      </c>
      <c r="J28" s="40">
        <f t="shared" si="5"/>
        <v>0</v>
      </c>
      <c r="K28" s="3">
        <f t="shared" si="6"/>
        <v>0</v>
      </c>
      <c r="L28" s="3">
        <f t="shared" si="7"/>
        <v>0</v>
      </c>
      <c r="M28" s="3">
        <f t="shared" si="8"/>
        <v>0</v>
      </c>
      <c r="N28" s="3">
        <f t="shared" si="9"/>
        <v>0</v>
      </c>
      <c r="O28" s="40">
        <f t="shared" si="10"/>
        <v>0</v>
      </c>
    </row>
    <row r="29" spans="1:15" ht="22.5" x14ac:dyDescent="0.2">
      <c r="A29" s="219" t="s">
        <v>499</v>
      </c>
      <c r="B29" s="220" t="s">
        <v>326</v>
      </c>
      <c r="C29" s="1140"/>
      <c r="D29" s="1143"/>
      <c r="E29" s="3">
        <f t="shared" si="0"/>
        <v>0</v>
      </c>
      <c r="F29" s="40">
        <f t="shared" si="1"/>
        <v>0</v>
      </c>
      <c r="G29" s="3">
        <f t="shared" si="2"/>
        <v>0</v>
      </c>
      <c r="H29" s="40">
        <f t="shared" si="3"/>
        <v>0</v>
      </c>
      <c r="I29" s="3">
        <f t="shared" si="4"/>
        <v>0</v>
      </c>
      <c r="J29" s="40">
        <f t="shared" si="5"/>
        <v>0</v>
      </c>
      <c r="K29" s="3">
        <f t="shared" si="6"/>
        <v>0</v>
      </c>
      <c r="L29" s="3">
        <f t="shared" si="7"/>
        <v>0</v>
      </c>
      <c r="M29" s="3">
        <f t="shared" si="8"/>
        <v>0</v>
      </c>
      <c r="N29" s="3">
        <f t="shared" si="9"/>
        <v>0</v>
      </c>
      <c r="O29" s="40">
        <f t="shared" si="10"/>
        <v>0</v>
      </c>
    </row>
    <row r="30" spans="1:15" x14ac:dyDescent="0.2">
      <c r="A30" s="219" t="s">
        <v>497</v>
      </c>
      <c r="B30" s="220" t="s">
        <v>326</v>
      </c>
      <c r="C30" s="1140"/>
      <c r="D30" s="1143"/>
      <c r="E30" s="3">
        <f t="shared" si="0"/>
        <v>0</v>
      </c>
      <c r="F30" s="40">
        <f t="shared" si="1"/>
        <v>0</v>
      </c>
      <c r="G30" s="3">
        <f t="shared" si="2"/>
        <v>0</v>
      </c>
      <c r="H30" s="40">
        <f t="shared" si="3"/>
        <v>0</v>
      </c>
      <c r="I30" s="3">
        <f t="shared" si="4"/>
        <v>0</v>
      </c>
      <c r="J30" s="40">
        <f t="shared" si="5"/>
        <v>0</v>
      </c>
      <c r="K30" s="3">
        <f t="shared" si="6"/>
        <v>0</v>
      </c>
      <c r="L30" s="3">
        <f t="shared" si="7"/>
        <v>0</v>
      </c>
      <c r="M30" s="3">
        <f t="shared" si="8"/>
        <v>0</v>
      </c>
      <c r="N30" s="3">
        <f t="shared" si="9"/>
        <v>0</v>
      </c>
      <c r="O30" s="40">
        <f t="shared" si="10"/>
        <v>0</v>
      </c>
    </row>
    <row r="31" spans="1:15" x14ac:dyDescent="0.2">
      <c r="A31" s="219" t="s">
        <v>498</v>
      </c>
      <c r="B31" s="220" t="s">
        <v>326</v>
      </c>
      <c r="C31" s="1140"/>
      <c r="D31" s="1143"/>
      <c r="E31" s="3">
        <f t="shared" si="0"/>
        <v>0</v>
      </c>
      <c r="F31" s="40">
        <f t="shared" si="1"/>
        <v>0</v>
      </c>
      <c r="G31" s="3">
        <f t="shared" si="2"/>
        <v>0</v>
      </c>
      <c r="H31" s="40">
        <f t="shared" si="3"/>
        <v>0</v>
      </c>
      <c r="I31" s="3">
        <f t="shared" si="4"/>
        <v>0</v>
      </c>
      <c r="J31" s="40">
        <f t="shared" si="5"/>
        <v>0</v>
      </c>
      <c r="K31" s="3">
        <f t="shared" si="6"/>
        <v>0</v>
      </c>
      <c r="L31" s="3">
        <f t="shared" si="7"/>
        <v>0</v>
      </c>
      <c r="M31" s="3">
        <f t="shared" si="8"/>
        <v>0</v>
      </c>
      <c r="N31" s="3">
        <f t="shared" si="9"/>
        <v>0</v>
      </c>
      <c r="O31" s="40">
        <f t="shared" si="10"/>
        <v>0</v>
      </c>
    </row>
    <row r="32" spans="1:15" x14ac:dyDescent="0.2">
      <c r="A32" s="219" t="s">
        <v>26</v>
      </c>
      <c r="B32" s="220" t="s">
        <v>326</v>
      </c>
      <c r="C32" s="1140"/>
      <c r="D32" s="1143"/>
      <c r="E32" s="3">
        <f t="shared" si="0"/>
        <v>0</v>
      </c>
      <c r="F32" s="40">
        <f t="shared" si="1"/>
        <v>0</v>
      </c>
      <c r="G32" s="3">
        <f t="shared" si="2"/>
        <v>0</v>
      </c>
      <c r="H32" s="40">
        <f t="shared" si="3"/>
        <v>0</v>
      </c>
      <c r="I32" s="3">
        <f t="shared" si="4"/>
        <v>0</v>
      </c>
      <c r="J32" s="40">
        <f t="shared" si="5"/>
        <v>0</v>
      </c>
      <c r="K32" s="3">
        <f t="shared" si="6"/>
        <v>0</v>
      </c>
      <c r="L32" s="3">
        <f t="shared" si="7"/>
        <v>0</v>
      </c>
      <c r="M32" s="3">
        <f t="shared" si="8"/>
        <v>0</v>
      </c>
      <c r="N32" s="3">
        <f t="shared" si="9"/>
        <v>0</v>
      </c>
      <c r="O32" s="40">
        <f t="shared" si="10"/>
        <v>0</v>
      </c>
    </row>
    <row r="33" spans="1:15" x14ac:dyDescent="0.2">
      <c r="A33" s="219" t="s">
        <v>27</v>
      </c>
      <c r="B33" s="220" t="s">
        <v>326</v>
      </c>
      <c r="C33" s="1140"/>
      <c r="D33" s="1143"/>
      <c r="E33" s="3">
        <f t="shared" si="0"/>
        <v>0</v>
      </c>
      <c r="F33" s="40">
        <f t="shared" si="1"/>
        <v>0</v>
      </c>
      <c r="G33" s="3">
        <f t="shared" si="2"/>
        <v>0</v>
      </c>
      <c r="H33" s="40">
        <f t="shared" si="3"/>
        <v>0</v>
      </c>
      <c r="I33" s="3">
        <f t="shared" si="4"/>
        <v>0</v>
      </c>
      <c r="J33" s="40">
        <f t="shared" si="5"/>
        <v>0</v>
      </c>
      <c r="K33" s="3">
        <f t="shared" si="6"/>
        <v>0</v>
      </c>
      <c r="L33" s="3">
        <f t="shared" si="7"/>
        <v>0</v>
      </c>
      <c r="M33" s="3">
        <f t="shared" si="8"/>
        <v>0</v>
      </c>
      <c r="N33" s="3">
        <f t="shared" si="9"/>
        <v>0</v>
      </c>
      <c r="O33" s="40">
        <f t="shared" si="10"/>
        <v>0</v>
      </c>
    </row>
    <row r="34" spans="1:15" x14ac:dyDescent="0.2">
      <c r="A34" s="219" t="s">
        <v>28</v>
      </c>
      <c r="B34" s="220" t="s">
        <v>331</v>
      </c>
      <c r="C34" s="1140"/>
      <c r="D34" s="1143"/>
      <c r="E34" s="3">
        <f t="shared" si="0"/>
        <v>0</v>
      </c>
      <c r="F34" s="40">
        <f t="shared" si="1"/>
        <v>0</v>
      </c>
      <c r="G34" s="3">
        <f t="shared" si="2"/>
        <v>0</v>
      </c>
      <c r="H34" s="40">
        <f t="shared" si="3"/>
        <v>0</v>
      </c>
      <c r="I34" s="3">
        <f t="shared" si="4"/>
        <v>0</v>
      </c>
      <c r="J34" s="40">
        <f t="shared" si="5"/>
        <v>0</v>
      </c>
      <c r="K34" s="3">
        <f t="shared" si="6"/>
        <v>0</v>
      </c>
      <c r="L34" s="3">
        <f t="shared" si="7"/>
        <v>0</v>
      </c>
      <c r="M34" s="3">
        <f t="shared" si="8"/>
        <v>0</v>
      </c>
      <c r="N34" s="3">
        <f t="shared" si="9"/>
        <v>0</v>
      </c>
      <c r="O34" s="40">
        <f t="shared" si="10"/>
        <v>0</v>
      </c>
    </row>
    <row r="35" spans="1:15" x14ac:dyDescent="0.2">
      <c r="A35" s="219" t="s">
        <v>29</v>
      </c>
      <c r="B35" s="220" t="s">
        <v>326</v>
      </c>
      <c r="C35" s="1140"/>
      <c r="D35" s="1143"/>
      <c r="E35" s="3">
        <f t="shared" si="0"/>
        <v>0</v>
      </c>
      <c r="F35" s="40">
        <f t="shared" si="1"/>
        <v>0</v>
      </c>
      <c r="G35" s="3">
        <f t="shared" si="2"/>
        <v>0</v>
      </c>
      <c r="H35" s="40">
        <f t="shared" si="3"/>
        <v>0</v>
      </c>
      <c r="I35" s="3">
        <f t="shared" si="4"/>
        <v>0</v>
      </c>
      <c r="J35" s="40">
        <f t="shared" si="5"/>
        <v>0</v>
      </c>
      <c r="K35" s="3">
        <f t="shared" si="6"/>
        <v>0</v>
      </c>
      <c r="L35" s="3">
        <f t="shared" si="7"/>
        <v>0</v>
      </c>
      <c r="M35" s="3">
        <f t="shared" si="8"/>
        <v>0</v>
      </c>
      <c r="N35" s="3">
        <f t="shared" si="9"/>
        <v>0</v>
      </c>
      <c r="O35" s="40">
        <f t="shared" si="10"/>
        <v>0</v>
      </c>
    </row>
    <row r="36" spans="1:15" x14ac:dyDescent="0.2">
      <c r="A36" s="219" t="s">
        <v>30</v>
      </c>
      <c r="B36" s="220" t="s">
        <v>331</v>
      </c>
      <c r="C36" s="1140"/>
      <c r="D36" s="1143"/>
      <c r="E36" s="3">
        <f t="shared" si="0"/>
        <v>0</v>
      </c>
      <c r="F36" s="40">
        <f t="shared" si="1"/>
        <v>0</v>
      </c>
      <c r="G36" s="3">
        <f t="shared" si="2"/>
        <v>0</v>
      </c>
      <c r="H36" s="40">
        <f t="shared" si="3"/>
        <v>0</v>
      </c>
      <c r="I36" s="3">
        <f t="shared" si="4"/>
        <v>0</v>
      </c>
      <c r="J36" s="40">
        <f t="shared" si="5"/>
        <v>0</v>
      </c>
      <c r="K36" s="3">
        <f t="shared" si="6"/>
        <v>0</v>
      </c>
      <c r="L36" s="3">
        <f t="shared" si="7"/>
        <v>0</v>
      </c>
      <c r="M36" s="3">
        <f t="shared" si="8"/>
        <v>0</v>
      </c>
      <c r="N36" s="3">
        <f t="shared" si="9"/>
        <v>0</v>
      </c>
      <c r="O36" s="40">
        <f t="shared" si="10"/>
        <v>0</v>
      </c>
    </row>
    <row r="37" spans="1:15" x14ac:dyDescent="0.2">
      <c r="A37" s="219" t="s">
        <v>31</v>
      </c>
      <c r="B37" s="220" t="s">
        <v>331</v>
      </c>
      <c r="C37" s="1140"/>
      <c r="D37" s="1143"/>
      <c r="E37" s="3">
        <f t="shared" si="0"/>
        <v>0</v>
      </c>
      <c r="F37" s="40">
        <f t="shared" si="1"/>
        <v>0</v>
      </c>
      <c r="G37" s="3">
        <f t="shared" si="2"/>
        <v>0</v>
      </c>
      <c r="H37" s="40">
        <f t="shared" si="3"/>
        <v>0</v>
      </c>
      <c r="I37" s="3">
        <f t="shared" si="4"/>
        <v>0</v>
      </c>
      <c r="J37" s="40">
        <f t="shared" si="5"/>
        <v>0</v>
      </c>
      <c r="K37" s="3">
        <f t="shared" si="6"/>
        <v>0</v>
      </c>
      <c r="L37" s="3">
        <f t="shared" si="7"/>
        <v>0</v>
      </c>
      <c r="M37" s="3">
        <f t="shared" si="8"/>
        <v>0</v>
      </c>
      <c r="N37" s="3">
        <f t="shared" si="9"/>
        <v>0</v>
      </c>
      <c r="O37" s="40">
        <f t="shared" si="10"/>
        <v>0</v>
      </c>
    </row>
    <row r="38" spans="1:15" x14ac:dyDescent="0.2">
      <c r="A38" s="219" t="s">
        <v>500</v>
      </c>
      <c r="B38" s="220" t="s">
        <v>326</v>
      </c>
      <c r="C38" s="1140"/>
      <c r="D38" s="1143"/>
      <c r="E38" s="3">
        <f t="shared" si="0"/>
        <v>0</v>
      </c>
      <c r="F38" s="40">
        <f t="shared" si="1"/>
        <v>0</v>
      </c>
      <c r="G38" s="3">
        <f t="shared" si="2"/>
        <v>0</v>
      </c>
      <c r="H38" s="40">
        <f t="shared" si="3"/>
        <v>0</v>
      </c>
      <c r="I38" s="3">
        <f t="shared" si="4"/>
        <v>0</v>
      </c>
      <c r="J38" s="40">
        <f t="shared" si="5"/>
        <v>0</v>
      </c>
      <c r="K38" s="3">
        <f t="shared" si="6"/>
        <v>0</v>
      </c>
      <c r="L38" s="3">
        <f t="shared" si="7"/>
        <v>0</v>
      </c>
      <c r="M38" s="3">
        <f t="shared" si="8"/>
        <v>0</v>
      </c>
      <c r="N38" s="3">
        <f t="shared" si="9"/>
        <v>0</v>
      </c>
      <c r="O38" s="40">
        <f t="shared" si="10"/>
        <v>0</v>
      </c>
    </row>
    <row r="39" spans="1:15" x14ac:dyDescent="0.2">
      <c r="A39" s="219" t="s">
        <v>501</v>
      </c>
      <c r="B39" s="220" t="s">
        <v>332</v>
      </c>
      <c r="C39" s="1140"/>
      <c r="D39" s="1143"/>
      <c r="E39" s="3">
        <f t="shared" si="0"/>
        <v>0</v>
      </c>
      <c r="F39" s="40">
        <f t="shared" si="1"/>
        <v>0</v>
      </c>
      <c r="G39" s="3">
        <f t="shared" si="2"/>
        <v>0</v>
      </c>
      <c r="H39" s="40">
        <f t="shared" si="3"/>
        <v>0</v>
      </c>
      <c r="I39" s="3">
        <f t="shared" si="4"/>
        <v>0</v>
      </c>
      <c r="J39" s="40">
        <f t="shared" si="5"/>
        <v>0</v>
      </c>
      <c r="K39" s="3">
        <f t="shared" si="6"/>
        <v>0</v>
      </c>
      <c r="L39" s="3">
        <f t="shared" si="7"/>
        <v>0</v>
      </c>
      <c r="M39" s="3">
        <f t="shared" si="8"/>
        <v>0</v>
      </c>
      <c r="N39" s="3">
        <f t="shared" si="9"/>
        <v>0</v>
      </c>
      <c r="O39" s="40">
        <f t="shared" si="10"/>
        <v>0</v>
      </c>
    </row>
    <row r="40" spans="1:15" x14ac:dyDescent="0.2">
      <c r="A40" s="219" t="s">
        <v>502</v>
      </c>
      <c r="B40" s="220" t="s">
        <v>326</v>
      </c>
      <c r="C40" s="1140"/>
      <c r="D40" s="1143"/>
      <c r="E40" s="3">
        <f t="shared" si="0"/>
        <v>0</v>
      </c>
      <c r="F40" s="40">
        <f t="shared" si="1"/>
        <v>0</v>
      </c>
      <c r="G40" s="3">
        <f t="shared" si="2"/>
        <v>0</v>
      </c>
      <c r="H40" s="40">
        <f t="shared" si="3"/>
        <v>0</v>
      </c>
      <c r="I40" s="3">
        <f t="shared" si="4"/>
        <v>0</v>
      </c>
      <c r="J40" s="40">
        <f t="shared" si="5"/>
        <v>0</v>
      </c>
      <c r="K40" s="3">
        <f t="shared" si="6"/>
        <v>0</v>
      </c>
      <c r="L40" s="3">
        <f t="shared" si="7"/>
        <v>0</v>
      </c>
      <c r="M40" s="3">
        <f t="shared" si="8"/>
        <v>0</v>
      </c>
      <c r="N40" s="3">
        <f t="shared" si="9"/>
        <v>0</v>
      </c>
      <c r="O40" s="40">
        <f t="shared" si="10"/>
        <v>0</v>
      </c>
    </row>
    <row r="41" spans="1:15" x14ac:dyDescent="0.2">
      <c r="A41" s="219" t="s">
        <v>503</v>
      </c>
      <c r="B41" s="220" t="s">
        <v>326</v>
      </c>
      <c r="C41" s="1140"/>
      <c r="D41" s="1143"/>
      <c r="E41" s="3">
        <f t="shared" si="0"/>
        <v>0</v>
      </c>
      <c r="F41" s="40">
        <f t="shared" si="1"/>
        <v>0</v>
      </c>
      <c r="G41" s="3">
        <f t="shared" si="2"/>
        <v>0</v>
      </c>
      <c r="H41" s="40">
        <f t="shared" si="3"/>
        <v>0</v>
      </c>
      <c r="I41" s="3">
        <f t="shared" si="4"/>
        <v>0</v>
      </c>
      <c r="J41" s="40">
        <f t="shared" si="5"/>
        <v>0</v>
      </c>
      <c r="K41" s="3">
        <f t="shared" si="6"/>
        <v>0</v>
      </c>
      <c r="L41" s="3">
        <f t="shared" si="7"/>
        <v>0</v>
      </c>
      <c r="M41" s="3">
        <f t="shared" si="8"/>
        <v>0</v>
      </c>
      <c r="N41" s="3">
        <f t="shared" si="9"/>
        <v>0</v>
      </c>
      <c r="O41" s="40">
        <f t="shared" si="10"/>
        <v>0</v>
      </c>
    </row>
    <row r="42" spans="1:15" x14ac:dyDescent="0.2">
      <c r="A42" s="219" t="s">
        <v>504</v>
      </c>
      <c r="B42" s="220" t="s">
        <v>330</v>
      </c>
      <c r="C42" s="1140"/>
      <c r="D42" s="1143"/>
      <c r="E42" s="3">
        <f t="shared" si="0"/>
        <v>0</v>
      </c>
      <c r="F42" s="40">
        <f t="shared" si="1"/>
        <v>0</v>
      </c>
      <c r="G42" s="3">
        <f t="shared" si="2"/>
        <v>0</v>
      </c>
      <c r="H42" s="40">
        <f t="shared" si="3"/>
        <v>0</v>
      </c>
      <c r="I42" s="3">
        <f t="shared" si="4"/>
        <v>0</v>
      </c>
      <c r="J42" s="40">
        <f t="shared" si="5"/>
        <v>0</v>
      </c>
      <c r="K42" s="3">
        <f t="shared" si="6"/>
        <v>0</v>
      </c>
      <c r="L42" s="3">
        <f t="shared" si="7"/>
        <v>0</v>
      </c>
      <c r="M42" s="3">
        <f t="shared" si="8"/>
        <v>0</v>
      </c>
      <c r="N42" s="3">
        <f t="shared" si="9"/>
        <v>0</v>
      </c>
      <c r="O42" s="40">
        <f t="shared" si="10"/>
        <v>0</v>
      </c>
    </row>
    <row r="43" spans="1:15" x14ac:dyDescent="0.2">
      <c r="A43" s="219" t="s">
        <v>509</v>
      </c>
      <c r="B43" s="220" t="s">
        <v>330</v>
      </c>
      <c r="C43" s="1140"/>
      <c r="D43" s="1143"/>
      <c r="E43" s="3">
        <f t="shared" si="0"/>
        <v>0</v>
      </c>
      <c r="F43" s="40">
        <f t="shared" si="1"/>
        <v>0</v>
      </c>
      <c r="G43" s="3">
        <f t="shared" si="2"/>
        <v>0</v>
      </c>
      <c r="H43" s="40">
        <f t="shared" si="3"/>
        <v>0</v>
      </c>
      <c r="I43" s="3">
        <f t="shared" si="4"/>
        <v>0</v>
      </c>
      <c r="J43" s="40">
        <f t="shared" si="5"/>
        <v>0</v>
      </c>
      <c r="K43" s="3">
        <f t="shared" si="6"/>
        <v>0</v>
      </c>
      <c r="L43" s="3">
        <f t="shared" si="7"/>
        <v>0</v>
      </c>
      <c r="M43" s="3">
        <f t="shared" si="8"/>
        <v>0</v>
      </c>
      <c r="N43" s="3">
        <f t="shared" si="9"/>
        <v>0</v>
      </c>
      <c r="O43" s="40">
        <f t="shared" si="10"/>
        <v>0</v>
      </c>
    </row>
    <row r="44" spans="1:15" x14ac:dyDescent="0.2">
      <c r="A44" s="219" t="s">
        <v>508</v>
      </c>
      <c r="B44" s="220" t="s">
        <v>332</v>
      </c>
      <c r="C44" s="1140"/>
      <c r="D44" s="1143"/>
      <c r="E44" s="3">
        <f t="shared" si="0"/>
        <v>0</v>
      </c>
      <c r="F44" s="40">
        <f t="shared" si="1"/>
        <v>0</v>
      </c>
      <c r="G44" s="3">
        <f t="shared" si="2"/>
        <v>0</v>
      </c>
      <c r="H44" s="40">
        <f t="shared" si="3"/>
        <v>0</v>
      </c>
      <c r="I44" s="3">
        <f t="shared" si="4"/>
        <v>0</v>
      </c>
      <c r="J44" s="40">
        <f t="shared" si="5"/>
        <v>0</v>
      </c>
      <c r="K44" s="3">
        <f t="shared" si="6"/>
        <v>0</v>
      </c>
      <c r="L44" s="3">
        <f t="shared" si="7"/>
        <v>0</v>
      </c>
      <c r="M44" s="3">
        <f t="shared" si="8"/>
        <v>0</v>
      </c>
      <c r="N44" s="3">
        <f t="shared" si="9"/>
        <v>0</v>
      </c>
      <c r="O44" s="40">
        <f t="shared" si="10"/>
        <v>0</v>
      </c>
    </row>
    <row r="45" spans="1:15" x14ac:dyDescent="0.2">
      <c r="A45" s="219" t="s">
        <v>507</v>
      </c>
      <c r="B45" s="221" t="s">
        <v>326</v>
      </c>
      <c r="C45" s="1140"/>
      <c r="D45" s="1143"/>
      <c r="E45" s="3">
        <f t="shared" si="0"/>
        <v>0</v>
      </c>
      <c r="F45" s="40">
        <f t="shared" si="1"/>
        <v>0</v>
      </c>
      <c r="G45" s="3">
        <f t="shared" si="2"/>
        <v>0</v>
      </c>
      <c r="H45" s="40">
        <f t="shared" si="3"/>
        <v>0</v>
      </c>
      <c r="I45" s="3">
        <f t="shared" si="4"/>
        <v>0</v>
      </c>
      <c r="J45" s="40">
        <f t="shared" si="5"/>
        <v>0</v>
      </c>
      <c r="K45" s="3">
        <f t="shared" si="6"/>
        <v>0</v>
      </c>
      <c r="L45" s="3">
        <f t="shared" si="7"/>
        <v>0</v>
      </c>
      <c r="M45" s="3">
        <f t="shared" si="8"/>
        <v>0</v>
      </c>
      <c r="N45" s="3">
        <f t="shared" si="9"/>
        <v>0</v>
      </c>
      <c r="O45" s="40">
        <f t="shared" si="10"/>
        <v>0</v>
      </c>
    </row>
    <row r="46" spans="1:15" x14ac:dyDescent="0.2">
      <c r="A46" s="219" t="s">
        <v>506</v>
      </c>
      <c r="B46" s="221" t="s">
        <v>331</v>
      </c>
      <c r="C46" s="1140"/>
      <c r="D46" s="1143"/>
      <c r="E46" s="3">
        <f t="shared" si="0"/>
        <v>0</v>
      </c>
      <c r="F46" s="40">
        <f t="shared" si="1"/>
        <v>0</v>
      </c>
      <c r="G46" s="3">
        <f t="shared" si="2"/>
        <v>0</v>
      </c>
      <c r="H46" s="40">
        <f t="shared" si="3"/>
        <v>0</v>
      </c>
      <c r="I46" s="3">
        <f t="shared" si="4"/>
        <v>0</v>
      </c>
      <c r="J46" s="40">
        <f t="shared" si="5"/>
        <v>0</v>
      </c>
      <c r="K46" s="3">
        <f t="shared" si="6"/>
        <v>0</v>
      </c>
      <c r="L46" s="3">
        <f t="shared" si="7"/>
        <v>0</v>
      </c>
      <c r="M46" s="3">
        <f t="shared" si="8"/>
        <v>0</v>
      </c>
      <c r="N46" s="3">
        <f t="shared" si="9"/>
        <v>0</v>
      </c>
      <c r="O46" s="40">
        <f t="shared" si="10"/>
        <v>0</v>
      </c>
    </row>
    <row r="47" spans="1:15" x14ac:dyDescent="0.2">
      <c r="A47" s="219" t="s">
        <v>505</v>
      </c>
      <c r="B47" s="220" t="s">
        <v>326</v>
      </c>
      <c r="C47" s="1140"/>
      <c r="D47" s="1143"/>
      <c r="E47" s="3">
        <f t="shared" si="0"/>
        <v>0</v>
      </c>
      <c r="F47" s="40">
        <f t="shared" si="1"/>
        <v>0</v>
      </c>
      <c r="G47" s="3">
        <f t="shared" si="2"/>
        <v>0</v>
      </c>
      <c r="H47" s="40">
        <f t="shared" si="3"/>
        <v>0</v>
      </c>
      <c r="I47" s="3">
        <f t="shared" si="4"/>
        <v>0</v>
      </c>
      <c r="J47" s="40">
        <f t="shared" si="5"/>
        <v>0</v>
      </c>
      <c r="K47" s="3">
        <f t="shared" si="6"/>
        <v>0</v>
      </c>
      <c r="L47" s="3">
        <f t="shared" si="7"/>
        <v>0</v>
      </c>
      <c r="M47" s="3">
        <f t="shared" si="8"/>
        <v>0</v>
      </c>
      <c r="N47" s="3">
        <f t="shared" si="9"/>
        <v>0</v>
      </c>
      <c r="O47" s="40">
        <f t="shared" si="10"/>
        <v>0</v>
      </c>
    </row>
    <row r="48" spans="1:15" ht="22.5" x14ac:dyDescent="0.2">
      <c r="A48" s="219" t="s">
        <v>510</v>
      </c>
      <c r="B48" s="220" t="s">
        <v>331</v>
      </c>
      <c r="C48" s="1140"/>
      <c r="D48" s="1143"/>
      <c r="E48" s="3">
        <f t="shared" si="0"/>
        <v>0</v>
      </c>
      <c r="F48" s="40">
        <f t="shared" si="1"/>
        <v>0</v>
      </c>
      <c r="G48" s="3">
        <f t="shared" si="2"/>
        <v>0</v>
      </c>
      <c r="H48" s="40">
        <f t="shared" si="3"/>
        <v>0</v>
      </c>
      <c r="I48" s="3">
        <f t="shared" si="4"/>
        <v>0</v>
      </c>
      <c r="J48" s="40">
        <f t="shared" si="5"/>
        <v>0</v>
      </c>
      <c r="K48" s="3">
        <f t="shared" si="6"/>
        <v>0</v>
      </c>
      <c r="L48" s="3">
        <f t="shared" si="7"/>
        <v>0</v>
      </c>
      <c r="M48" s="3">
        <f t="shared" si="8"/>
        <v>0</v>
      </c>
      <c r="N48" s="3">
        <f t="shared" si="9"/>
        <v>0</v>
      </c>
      <c r="O48" s="40">
        <f t="shared" si="10"/>
        <v>0</v>
      </c>
    </row>
    <row r="49" spans="1:15" ht="22.5" x14ac:dyDescent="0.2">
      <c r="A49" s="219" t="s">
        <v>511</v>
      </c>
      <c r="B49" s="221" t="s">
        <v>326</v>
      </c>
      <c r="C49" s="1140"/>
      <c r="D49" s="1143"/>
      <c r="E49" s="3">
        <f t="shared" si="0"/>
        <v>0</v>
      </c>
      <c r="F49" s="40">
        <f t="shared" si="1"/>
        <v>0</v>
      </c>
      <c r="G49" s="3">
        <f t="shared" si="2"/>
        <v>0</v>
      </c>
      <c r="H49" s="40">
        <f t="shared" si="3"/>
        <v>0</v>
      </c>
      <c r="I49" s="3">
        <f t="shared" si="4"/>
        <v>0</v>
      </c>
      <c r="J49" s="40">
        <f t="shared" si="5"/>
        <v>0</v>
      </c>
      <c r="K49" s="3">
        <f t="shared" si="6"/>
        <v>0</v>
      </c>
      <c r="L49" s="3">
        <f t="shared" si="7"/>
        <v>0</v>
      </c>
      <c r="M49" s="3">
        <f t="shared" si="8"/>
        <v>0</v>
      </c>
      <c r="N49" s="3">
        <f t="shared" si="9"/>
        <v>0</v>
      </c>
      <c r="O49" s="40">
        <f t="shared" si="10"/>
        <v>0</v>
      </c>
    </row>
    <row r="50" spans="1:15" ht="22.5" x14ac:dyDescent="0.2">
      <c r="A50" s="219" t="s">
        <v>512</v>
      </c>
      <c r="B50" s="220" t="s">
        <v>331</v>
      </c>
      <c r="C50" s="1140"/>
      <c r="D50" s="1143"/>
      <c r="E50" s="3">
        <f t="shared" si="0"/>
        <v>0</v>
      </c>
      <c r="F50" s="40">
        <f t="shared" si="1"/>
        <v>0</v>
      </c>
      <c r="G50" s="3">
        <f t="shared" si="2"/>
        <v>0</v>
      </c>
      <c r="H50" s="40">
        <f t="shared" si="3"/>
        <v>0</v>
      </c>
      <c r="I50" s="3">
        <f t="shared" si="4"/>
        <v>0</v>
      </c>
      <c r="J50" s="40">
        <f t="shared" si="5"/>
        <v>0</v>
      </c>
      <c r="K50" s="3">
        <f t="shared" si="6"/>
        <v>0</v>
      </c>
      <c r="L50" s="3">
        <f t="shared" si="7"/>
        <v>0</v>
      </c>
      <c r="M50" s="3">
        <f t="shared" si="8"/>
        <v>0</v>
      </c>
      <c r="N50" s="3">
        <f t="shared" si="9"/>
        <v>0</v>
      </c>
      <c r="O50" s="40">
        <f t="shared" si="10"/>
        <v>0</v>
      </c>
    </row>
    <row r="51" spans="1:15" ht="22.5" x14ac:dyDescent="0.2">
      <c r="A51" s="219" t="s">
        <v>513</v>
      </c>
      <c r="B51" s="220" t="s">
        <v>331</v>
      </c>
      <c r="C51" s="1140"/>
      <c r="D51" s="1143"/>
      <c r="E51" s="3">
        <f t="shared" si="0"/>
        <v>0</v>
      </c>
      <c r="F51" s="40">
        <f t="shared" si="1"/>
        <v>0</v>
      </c>
      <c r="G51" s="3">
        <f t="shared" si="2"/>
        <v>0</v>
      </c>
      <c r="H51" s="40">
        <f t="shared" si="3"/>
        <v>0</v>
      </c>
      <c r="I51" s="3">
        <f t="shared" si="4"/>
        <v>0</v>
      </c>
      <c r="J51" s="40">
        <f t="shared" si="5"/>
        <v>0</v>
      </c>
      <c r="K51" s="3">
        <f t="shared" si="6"/>
        <v>0</v>
      </c>
      <c r="L51" s="3">
        <f t="shared" si="7"/>
        <v>0</v>
      </c>
      <c r="M51" s="3">
        <f t="shared" si="8"/>
        <v>0</v>
      </c>
      <c r="N51" s="3">
        <f t="shared" si="9"/>
        <v>0</v>
      </c>
      <c r="O51" s="40">
        <f t="shared" si="10"/>
        <v>0</v>
      </c>
    </row>
    <row r="52" spans="1:15" ht="22.5" x14ac:dyDescent="0.2">
      <c r="A52" s="219" t="s">
        <v>514</v>
      </c>
      <c r="B52" s="220" t="s">
        <v>331</v>
      </c>
      <c r="C52" s="1140"/>
      <c r="D52" s="1143"/>
      <c r="E52" s="3">
        <f t="shared" si="0"/>
        <v>0</v>
      </c>
      <c r="F52" s="40">
        <f t="shared" si="1"/>
        <v>0</v>
      </c>
      <c r="G52" s="3">
        <f t="shared" si="2"/>
        <v>0</v>
      </c>
      <c r="H52" s="40">
        <f t="shared" si="3"/>
        <v>0</v>
      </c>
      <c r="I52" s="3">
        <f t="shared" si="4"/>
        <v>0</v>
      </c>
      <c r="J52" s="40">
        <f t="shared" si="5"/>
        <v>0</v>
      </c>
      <c r="K52" s="3">
        <f t="shared" si="6"/>
        <v>0</v>
      </c>
      <c r="L52" s="3">
        <f t="shared" si="7"/>
        <v>0</v>
      </c>
      <c r="M52" s="3">
        <f t="shared" si="8"/>
        <v>0</v>
      </c>
      <c r="N52" s="3">
        <f t="shared" si="9"/>
        <v>0</v>
      </c>
      <c r="O52" s="40">
        <f t="shared" si="10"/>
        <v>0</v>
      </c>
    </row>
    <row r="53" spans="1:15" ht="22.5" x14ac:dyDescent="0.2">
      <c r="A53" s="219" t="s">
        <v>515</v>
      </c>
      <c r="B53" s="220" t="s">
        <v>331</v>
      </c>
      <c r="C53" s="1140"/>
      <c r="D53" s="1143"/>
      <c r="E53" s="3">
        <f t="shared" si="0"/>
        <v>0</v>
      </c>
      <c r="F53" s="40">
        <f t="shared" si="1"/>
        <v>0</v>
      </c>
      <c r="G53" s="3">
        <f t="shared" si="2"/>
        <v>0</v>
      </c>
      <c r="H53" s="40">
        <f t="shared" si="3"/>
        <v>0</v>
      </c>
      <c r="I53" s="3">
        <f t="shared" si="4"/>
        <v>0</v>
      </c>
      <c r="J53" s="40">
        <f t="shared" si="5"/>
        <v>0</v>
      </c>
      <c r="K53" s="3">
        <f t="shared" si="6"/>
        <v>0</v>
      </c>
      <c r="L53" s="3">
        <f t="shared" si="7"/>
        <v>0</v>
      </c>
      <c r="M53" s="3">
        <f t="shared" si="8"/>
        <v>0</v>
      </c>
      <c r="N53" s="3">
        <f t="shared" si="9"/>
        <v>0</v>
      </c>
      <c r="O53" s="40">
        <f t="shared" si="10"/>
        <v>0</v>
      </c>
    </row>
    <row r="54" spans="1:15" ht="22.5" x14ac:dyDescent="0.2">
      <c r="A54" s="219" t="s">
        <v>516</v>
      </c>
      <c r="B54" s="220" t="s">
        <v>331</v>
      </c>
      <c r="C54" s="1140"/>
      <c r="D54" s="1143"/>
      <c r="E54" s="3">
        <f t="shared" si="0"/>
        <v>0</v>
      </c>
      <c r="F54" s="40">
        <f t="shared" si="1"/>
        <v>0</v>
      </c>
      <c r="G54" s="3">
        <f t="shared" si="2"/>
        <v>0</v>
      </c>
      <c r="H54" s="40">
        <f t="shared" si="3"/>
        <v>0</v>
      </c>
      <c r="I54" s="3">
        <f t="shared" si="4"/>
        <v>0</v>
      </c>
      <c r="J54" s="40">
        <f t="shared" si="5"/>
        <v>0</v>
      </c>
      <c r="K54" s="3">
        <f t="shared" si="6"/>
        <v>0</v>
      </c>
      <c r="L54" s="3">
        <f t="shared" si="7"/>
        <v>0</v>
      </c>
      <c r="M54" s="3">
        <f t="shared" si="8"/>
        <v>0</v>
      </c>
      <c r="N54" s="3">
        <f t="shared" si="9"/>
        <v>0</v>
      </c>
      <c r="O54" s="40">
        <f t="shared" si="10"/>
        <v>0</v>
      </c>
    </row>
    <row r="55" spans="1:15" x14ac:dyDescent="0.2">
      <c r="A55" s="219" t="s">
        <v>517</v>
      </c>
      <c r="B55" s="220" t="s">
        <v>332</v>
      </c>
      <c r="C55" s="1140"/>
      <c r="D55" s="1143"/>
      <c r="E55" s="3">
        <f t="shared" si="0"/>
        <v>0</v>
      </c>
      <c r="F55" s="40">
        <f t="shared" si="1"/>
        <v>0</v>
      </c>
      <c r="G55" s="3">
        <f t="shared" si="2"/>
        <v>0</v>
      </c>
      <c r="H55" s="40">
        <f t="shared" si="3"/>
        <v>0</v>
      </c>
      <c r="I55" s="3">
        <f t="shared" si="4"/>
        <v>0</v>
      </c>
      <c r="J55" s="40">
        <f t="shared" si="5"/>
        <v>0</v>
      </c>
      <c r="K55" s="3">
        <f t="shared" si="6"/>
        <v>0</v>
      </c>
      <c r="L55" s="3">
        <f t="shared" si="7"/>
        <v>0</v>
      </c>
      <c r="M55" s="3">
        <f t="shared" si="8"/>
        <v>0</v>
      </c>
      <c r="N55" s="3">
        <f t="shared" si="9"/>
        <v>0</v>
      </c>
      <c r="O55" s="40">
        <f t="shared" si="10"/>
        <v>0</v>
      </c>
    </row>
    <row r="56" spans="1:15" x14ac:dyDescent="0.2">
      <c r="A56" s="219" t="s">
        <v>518</v>
      </c>
      <c r="B56" s="220" t="s">
        <v>330</v>
      </c>
      <c r="C56" s="1140"/>
      <c r="D56" s="1143"/>
      <c r="E56" s="3">
        <f t="shared" si="0"/>
        <v>0</v>
      </c>
      <c r="F56" s="40">
        <f t="shared" si="1"/>
        <v>0</v>
      </c>
      <c r="G56" s="3">
        <f t="shared" si="2"/>
        <v>0</v>
      </c>
      <c r="H56" s="40">
        <f t="shared" si="3"/>
        <v>0</v>
      </c>
      <c r="I56" s="3">
        <f t="shared" si="4"/>
        <v>0</v>
      </c>
      <c r="J56" s="40">
        <f t="shared" si="5"/>
        <v>0</v>
      </c>
      <c r="K56" s="3">
        <f t="shared" si="6"/>
        <v>0</v>
      </c>
      <c r="L56" s="3">
        <f t="shared" si="7"/>
        <v>0</v>
      </c>
      <c r="M56" s="3">
        <f t="shared" si="8"/>
        <v>0</v>
      </c>
      <c r="N56" s="3">
        <f t="shared" si="9"/>
        <v>0</v>
      </c>
      <c r="O56" s="40">
        <f t="shared" si="10"/>
        <v>0</v>
      </c>
    </row>
    <row r="57" spans="1:15" ht="56.25" x14ac:dyDescent="0.2">
      <c r="A57" s="772" t="s">
        <v>333</v>
      </c>
      <c r="B57" s="773"/>
      <c r="C57" s="773"/>
      <c r="D57" s="774"/>
      <c r="E57" s="556" t="s">
        <v>66</v>
      </c>
      <c r="F57" s="556" t="s">
        <v>327</v>
      </c>
      <c r="G57" s="556" t="s">
        <v>82</v>
      </c>
      <c r="H57" s="556" t="s">
        <v>78</v>
      </c>
      <c r="I57" s="556" t="s">
        <v>83</v>
      </c>
      <c r="J57" s="556" t="s">
        <v>78</v>
      </c>
      <c r="K57" s="556" t="s">
        <v>87</v>
      </c>
      <c r="L57" s="556" t="s">
        <v>88</v>
      </c>
      <c r="M57" s="556" t="s">
        <v>242</v>
      </c>
      <c r="N57" s="556" t="s">
        <v>328</v>
      </c>
      <c r="O57" s="556" t="s">
        <v>329</v>
      </c>
    </row>
    <row r="58" spans="1:15" x14ac:dyDescent="0.2">
      <c r="A58" s="219" t="s">
        <v>519</v>
      </c>
      <c r="B58" s="220" t="s">
        <v>326</v>
      </c>
      <c r="C58" s="1140"/>
      <c r="D58" s="1139"/>
      <c r="E58" s="3">
        <f t="shared" ref="E58:E64" si="11">D58*($K$9+$L$9)*-1</f>
        <v>0</v>
      </c>
      <c r="F58" s="40">
        <f t="shared" ref="F58:F64" si="12">+E58+D58</f>
        <v>0</v>
      </c>
      <c r="G58" s="3">
        <f t="shared" ref="G58:G64" si="13">+F58*$G$9</f>
        <v>0</v>
      </c>
      <c r="H58" s="40">
        <f t="shared" ref="H58:H64" si="14">+F58+G58</f>
        <v>0</v>
      </c>
      <c r="I58" s="3">
        <f t="shared" ref="I58:I64" si="15">+H58*$I$9</f>
        <v>0</v>
      </c>
      <c r="J58" s="40">
        <f t="shared" ref="J58:J64" si="16">+I58+H58</f>
        <v>0</v>
      </c>
      <c r="K58" s="3">
        <f t="shared" ref="K58:K64" si="17">+N58*$K$9</f>
        <v>0</v>
      </c>
      <c r="L58" s="3">
        <f t="shared" ref="L58:L64" si="18">+N58*$L$9</f>
        <v>0</v>
      </c>
      <c r="M58" s="3">
        <f t="shared" ref="M58:M64" si="19">+N58*$M$9</f>
        <v>0</v>
      </c>
      <c r="N58" s="3">
        <f t="shared" ref="N58:N64" si="20">+J58/(1-$N$9)</f>
        <v>0</v>
      </c>
      <c r="O58" s="40">
        <f>ROUND(+N58/2,2)</f>
        <v>0</v>
      </c>
    </row>
    <row r="59" spans="1:15" x14ac:dyDescent="0.2">
      <c r="A59" s="219" t="s">
        <v>520</v>
      </c>
      <c r="B59" s="220" t="s">
        <v>326</v>
      </c>
      <c r="C59" s="1140"/>
      <c r="D59" s="1139"/>
      <c r="E59" s="3">
        <f t="shared" si="11"/>
        <v>0</v>
      </c>
      <c r="F59" s="40">
        <f t="shared" si="12"/>
        <v>0</v>
      </c>
      <c r="G59" s="3">
        <f t="shared" si="13"/>
        <v>0</v>
      </c>
      <c r="H59" s="40">
        <f t="shared" si="14"/>
        <v>0</v>
      </c>
      <c r="I59" s="3">
        <f t="shared" si="15"/>
        <v>0</v>
      </c>
      <c r="J59" s="40">
        <f t="shared" si="16"/>
        <v>0</v>
      </c>
      <c r="K59" s="3">
        <f t="shared" si="17"/>
        <v>0</v>
      </c>
      <c r="L59" s="3">
        <f t="shared" si="18"/>
        <v>0</v>
      </c>
      <c r="M59" s="3">
        <f t="shared" si="19"/>
        <v>0</v>
      </c>
      <c r="N59" s="3">
        <f t="shared" si="20"/>
        <v>0</v>
      </c>
      <c r="O59" s="40">
        <f t="shared" ref="O59:O64" si="21">ROUND(+N59/2,2)</f>
        <v>0</v>
      </c>
    </row>
    <row r="60" spans="1:15" x14ac:dyDescent="0.2">
      <c r="A60" s="219" t="s">
        <v>32</v>
      </c>
      <c r="B60" s="220" t="s">
        <v>326</v>
      </c>
      <c r="C60" s="1140"/>
      <c r="D60" s="1139"/>
      <c r="E60" s="3">
        <f t="shared" si="11"/>
        <v>0</v>
      </c>
      <c r="F60" s="40">
        <f t="shared" si="12"/>
        <v>0</v>
      </c>
      <c r="G60" s="3">
        <f t="shared" si="13"/>
        <v>0</v>
      </c>
      <c r="H60" s="40">
        <f t="shared" si="14"/>
        <v>0</v>
      </c>
      <c r="I60" s="3">
        <f t="shared" si="15"/>
        <v>0</v>
      </c>
      <c r="J60" s="40">
        <f t="shared" si="16"/>
        <v>0</v>
      </c>
      <c r="K60" s="3">
        <f t="shared" si="17"/>
        <v>0</v>
      </c>
      <c r="L60" s="3">
        <f t="shared" si="18"/>
        <v>0</v>
      </c>
      <c r="M60" s="3">
        <f t="shared" si="19"/>
        <v>0</v>
      </c>
      <c r="N60" s="3">
        <f t="shared" si="20"/>
        <v>0</v>
      </c>
      <c r="O60" s="40">
        <f t="shared" si="21"/>
        <v>0</v>
      </c>
    </row>
    <row r="61" spans="1:15" x14ac:dyDescent="0.2">
      <c r="A61" s="15" t="s">
        <v>521</v>
      </c>
      <c r="B61" s="220" t="s">
        <v>326</v>
      </c>
      <c r="C61" s="1140"/>
      <c r="D61" s="1139"/>
      <c r="E61" s="3">
        <f t="shared" si="11"/>
        <v>0</v>
      </c>
      <c r="F61" s="40">
        <f t="shared" si="12"/>
        <v>0</v>
      </c>
      <c r="G61" s="3">
        <f t="shared" si="13"/>
        <v>0</v>
      </c>
      <c r="H61" s="40">
        <f t="shared" si="14"/>
        <v>0</v>
      </c>
      <c r="I61" s="3">
        <f t="shared" si="15"/>
        <v>0</v>
      </c>
      <c r="J61" s="40">
        <f t="shared" si="16"/>
        <v>0</v>
      </c>
      <c r="K61" s="3">
        <f t="shared" si="17"/>
        <v>0</v>
      </c>
      <c r="L61" s="3">
        <f t="shared" si="18"/>
        <v>0</v>
      </c>
      <c r="M61" s="3">
        <f t="shared" si="19"/>
        <v>0</v>
      </c>
      <c r="N61" s="3">
        <f t="shared" si="20"/>
        <v>0</v>
      </c>
      <c r="O61" s="40">
        <f t="shared" si="21"/>
        <v>0</v>
      </c>
    </row>
    <row r="62" spans="1:15" x14ac:dyDescent="0.2">
      <c r="A62" s="15" t="s">
        <v>33</v>
      </c>
      <c r="B62" s="220" t="s">
        <v>326</v>
      </c>
      <c r="C62" s="1140"/>
      <c r="D62" s="1139"/>
      <c r="E62" s="3">
        <f t="shared" si="11"/>
        <v>0</v>
      </c>
      <c r="F62" s="40">
        <f t="shared" si="12"/>
        <v>0</v>
      </c>
      <c r="G62" s="3">
        <f t="shared" si="13"/>
        <v>0</v>
      </c>
      <c r="H62" s="40">
        <f t="shared" si="14"/>
        <v>0</v>
      </c>
      <c r="I62" s="3">
        <f t="shared" si="15"/>
        <v>0</v>
      </c>
      <c r="J62" s="40">
        <f t="shared" si="16"/>
        <v>0</v>
      </c>
      <c r="K62" s="3">
        <f t="shared" si="17"/>
        <v>0</v>
      </c>
      <c r="L62" s="3">
        <f t="shared" si="18"/>
        <v>0</v>
      </c>
      <c r="M62" s="3">
        <f t="shared" si="19"/>
        <v>0</v>
      </c>
      <c r="N62" s="3">
        <f t="shared" si="20"/>
        <v>0</v>
      </c>
      <c r="O62" s="40">
        <f t="shared" si="21"/>
        <v>0</v>
      </c>
    </row>
    <row r="63" spans="1:15" x14ac:dyDescent="0.2">
      <c r="A63" s="15" t="s">
        <v>34</v>
      </c>
      <c r="B63" s="220" t="s">
        <v>326</v>
      </c>
      <c r="C63" s="1140"/>
      <c r="D63" s="1139"/>
      <c r="E63" s="3">
        <f t="shared" si="11"/>
        <v>0</v>
      </c>
      <c r="F63" s="40">
        <f t="shared" si="12"/>
        <v>0</v>
      </c>
      <c r="G63" s="3">
        <f t="shared" si="13"/>
        <v>0</v>
      </c>
      <c r="H63" s="40">
        <f t="shared" si="14"/>
        <v>0</v>
      </c>
      <c r="I63" s="3">
        <f t="shared" si="15"/>
        <v>0</v>
      </c>
      <c r="J63" s="40">
        <f t="shared" si="16"/>
        <v>0</v>
      </c>
      <c r="K63" s="3">
        <f t="shared" si="17"/>
        <v>0</v>
      </c>
      <c r="L63" s="3">
        <f t="shared" si="18"/>
        <v>0</v>
      </c>
      <c r="M63" s="3">
        <f t="shared" si="19"/>
        <v>0</v>
      </c>
      <c r="N63" s="3">
        <f t="shared" si="20"/>
        <v>0</v>
      </c>
      <c r="O63" s="40">
        <f t="shared" si="21"/>
        <v>0</v>
      </c>
    </row>
    <row r="64" spans="1:15" x14ac:dyDescent="0.2">
      <c r="A64" s="15" t="s">
        <v>522</v>
      </c>
      <c r="B64" s="220" t="s">
        <v>326</v>
      </c>
      <c r="C64" s="1140"/>
      <c r="D64" s="1139"/>
      <c r="E64" s="3">
        <f t="shared" si="11"/>
        <v>0</v>
      </c>
      <c r="F64" s="40">
        <f t="shared" si="12"/>
        <v>0</v>
      </c>
      <c r="G64" s="3">
        <f t="shared" si="13"/>
        <v>0</v>
      </c>
      <c r="H64" s="40">
        <f t="shared" si="14"/>
        <v>0</v>
      </c>
      <c r="I64" s="3">
        <f t="shared" si="15"/>
        <v>0</v>
      </c>
      <c r="J64" s="40">
        <f t="shared" si="16"/>
        <v>0</v>
      </c>
      <c r="K64" s="3">
        <f t="shared" si="17"/>
        <v>0</v>
      </c>
      <c r="L64" s="3">
        <f t="shared" si="18"/>
        <v>0</v>
      </c>
      <c r="M64" s="3">
        <f t="shared" si="19"/>
        <v>0</v>
      </c>
      <c r="N64" s="3">
        <f t="shared" si="20"/>
        <v>0</v>
      </c>
      <c r="O64" s="40">
        <f t="shared" si="21"/>
        <v>0</v>
      </c>
    </row>
    <row r="65" spans="1:15" ht="56.25" x14ac:dyDescent="0.2">
      <c r="A65" s="775" t="s">
        <v>334</v>
      </c>
      <c r="B65" s="775"/>
      <c r="C65" s="775"/>
      <c r="D65" s="775"/>
      <c r="E65" s="556" t="s">
        <v>66</v>
      </c>
      <c r="F65" s="556" t="s">
        <v>327</v>
      </c>
      <c r="G65" s="556" t="s">
        <v>82</v>
      </c>
      <c r="H65" s="556" t="s">
        <v>78</v>
      </c>
      <c r="I65" s="556" t="s">
        <v>83</v>
      </c>
      <c r="J65" s="556" t="s">
        <v>78</v>
      </c>
      <c r="K65" s="556" t="s">
        <v>87</v>
      </c>
      <c r="L65" s="556" t="s">
        <v>88</v>
      </c>
      <c r="M65" s="556" t="s">
        <v>242</v>
      </c>
      <c r="N65" s="556" t="s">
        <v>328</v>
      </c>
      <c r="O65" s="556" t="s">
        <v>329</v>
      </c>
    </row>
    <row r="66" spans="1:15" x14ac:dyDescent="0.2">
      <c r="A66" s="219" t="s">
        <v>523</v>
      </c>
      <c r="B66" s="220" t="s">
        <v>326</v>
      </c>
      <c r="C66" s="1140"/>
      <c r="D66" s="1139"/>
      <c r="E66" s="3">
        <f t="shared" ref="E66:E72" si="22">D66*($K$9+$L$9)*-1</f>
        <v>0</v>
      </c>
      <c r="F66" s="40">
        <f t="shared" ref="F66:F72" si="23">+E66+D66</f>
        <v>0</v>
      </c>
      <c r="G66" s="3">
        <f t="shared" ref="G66:G72" si="24">+F66*$G$9</f>
        <v>0</v>
      </c>
      <c r="H66" s="40">
        <f t="shared" ref="H66:H72" si="25">+F66+G66</f>
        <v>0</v>
      </c>
      <c r="I66" s="3">
        <f t="shared" ref="I66:I72" si="26">+H66*$I$9</f>
        <v>0</v>
      </c>
      <c r="J66" s="40">
        <f t="shared" ref="J66:J72" si="27">+I66+H66</f>
        <v>0</v>
      </c>
      <c r="K66" s="3">
        <f t="shared" ref="K66:K72" si="28">+N66*$K$9</f>
        <v>0</v>
      </c>
      <c r="L66" s="3">
        <f t="shared" ref="L66:L72" si="29">+N66*$L$9</f>
        <v>0</v>
      </c>
      <c r="M66" s="3">
        <f t="shared" ref="M66:M72" si="30">+N66*$M$9</f>
        <v>0</v>
      </c>
      <c r="N66" s="3">
        <f t="shared" ref="N66:N72" si="31">+J66/(1-$N$9)</f>
        <v>0</v>
      </c>
      <c r="O66" s="40">
        <f>ROUND(+N66/3,2)</f>
        <v>0</v>
      </c>
    </row>
    <row r="67" spans="1:15" x14ac:dyDescent="0.2">
      <c r="A67" s="219" t="s">
        <v>524</v>
      </c>
      <c r="B67" s="220" t="s">
        <v>326</v>
      </c>
      <c r="C67" s="1140"/>
      <c r="D67" s="1139"/>
      <c r="E67" s="3">
        <f t="shared" si="22"/>
        <v>0</v>
      </c>
      <c r="F67" s="40">
        <f t="shared" si="23"/>
        <v>0</v>
      </c>
      <c r="G67" s="3">
        <f t="shared" si="24"/>
        <v>0</v>
      </c>
      <c r="H67" s="40">
        <f t="shared" si="25"/>
        <v>0</v>
      </c>
      <c r="I67" s="3">
        <f t="shared" si="26"/>
        <v>0</v>
      </c>
      <c r="J67" s="40">
        <f t="shared" si="27"/>
        <v>0</v>
      </c>
      <c r="K67" s="3">
        <f t="shared" si="28"/>
        <v>0</v>
      </c>
      <c r="L67" s="3">
        <f t="shared" si="29"/>
        <v>0</v>
      </c>
      <c r="M67" s="3">
        <f t="shared" si="30"/>
        <v>0</v>
      </c>
      <c r="N67" s="3">
        <f t="shared" si="31"/>
        <v>0</v>
      </c>
      <c r="O67" s="40">
        <f t="shared" ref="O67:O72" si="32">ROUND(+N67/3,2)</f>
        <v>0</v>
      </c>
    </row>
    <row r="68" spans="1:15" x14ac:dyDescent="0.2">
      <c r="A68" s="219" t="s">
        <v>525</v>
      </c>
      <c r="B68" s="220" t="s">
        <v>326</v>
      </c>
      <c r="C68" s="1140"/>
      <c r="D68" s="1139"/>
      <c r="E68" s="3">
        <f t="shared" si="22"/>
        <v>0</v>
      </c>
      <c r="F68" s="40">
        <f t="shared" si="23"/>
        <v>0</v>
      </c>
      <c r="G68" s="3">
        <f t="shared" si="24"/>
        <v>0</v>
      </c>
      <c r="H68" s="40">
        <f t="shared" si="25"/>
        <v>0</v>
      </c>
      <c r="I68" s="3">
        <f t="shared" si="26"/>
        <v>0</v>
      </c>
      <c r="J68" s="40">
        <f t="shared" si="27"/>
        <v>0</v>
      </c>
      <c r="K68" s="3">
        <f t="shared" si="28"/>
        <v>0</v>
      </c>
      <c r="L68" s="3">
        <f t="shared" si="29"/>
        <v>0</v>
      </c>
      <c r="M68" s="3">
        <f t="shared" si="30"/>
        <v>0</v>
      </c>
      <c r="N68" s="3">
        <f t="shared" si="31"/>
        <v>0</v>
      </c>
      <c r="O68" s="40">
        <f t="shared" si="32"/>
        <v>0</v>
      </c>
    </row>
    <row r="69" spans="1:15" x14ac:dyDescent="0.2">
      <c r="A69" s="219" t="s">
        <v>526</v>
      </c>
      <c r="B69" s="220" t="s">
        <v>326</v>
      </c>
      <c r="C69" s="1140"/>
      <c r="D69" s="1139"/>
      <c r="E69" s="3">
        <f t="shared" si="22"/>
        <v>0</v>
      </c>
      <c r="F69" s="40">
        <f t="shared" si="23"/>
        <v>0</v>
      </c>
      <c r="G69" s="3">
        <f t="shared" si="24"/>
        <v>0</v>
      </c>
      <c r="H69" s="40">
        <f t="shared" si="25"/>
        <v>0</v>
      </c>
      <c r="I69" s="3">
        <f t="shared" si="26"/>
        <v>0</v>
      </c>
      <c r="J69" s="40">
        <f t="shared" si="27"/>
        <v>0</v>
      </c>
      <c r="K69" s="3">
        <f t="shared" si="28"/>
        <v>0</v>
      </c>
      <c r="L69" s="3">
        <f t="shared" si="29"/>
        <v>0</v>
      </c>
      <c r="M69" s="3">
        <f t="shared" si="30"/>
        <v>0</v>
      </c>
      <c r="N69" s="3">
        <f t="shared" si="31"/>
        <v>0</v>
      </c>
      <c r="O69" s="40">
        <f t="shared" si="32"/>
        <v>0</v>
      </c>
    </row>
    <row r="70" spans="1:15" x14ac:dyDescent="0.2">
      <c r="A70" s="15" t="s">
        <v>35</v>
      </c>
      <c r="B70" s="220" t="s">
        <v>326</v>
      </c>
      <c r="C70" s="1140"/>
      <c r="D70" s="1139"/>
      <c r="E70" s="3">
        <f t="shared" si="22"/>
        <v>0</v>
      </c>
      <c r="F70" s="40">
        <f t="shared" si="23"/>
        <v>0</v>
      </c>
      <c r="G70" s="3">
        <f t="shared" si="24"/>
        <v>0</v>
      </c>
      <c r="H70" s="40">
        <f t="shared" si="25"/>
        <v>0</v>
      </c>
      <c r="I70" s="3">
        <f t="shared" si="26"/>
        <v>0</v>
      </c>
      <c r="J70" s="40">
        <f t="shared" si="27"/>
        <v>0</v>
      </c>
      <c r="K70" s="3">
        <f t="shared" si="28"/>
        <v>0</v>
      </c>
      <c r="L70" s="3">
        <f t="shared" si="29"/>
        <v>0</v>
      </c>
      <c r="M70" s="3">
        <f t="shared" si="30"/>
        <v>0</v>
      </c>
      <c r="N70" s="3">
        <f t="shared" si="31"/>
        <v>0</v>
      </c>
      <c r="O70" s="40">
        <f t="shared" si="32"/>
        <v>0</v>
      </c>
    </row>
    <row r="71" spans="1:15" x14ac:dyDescent="0.2">
      <c r="A71" s="15" t="s">
        <v>528</v>
      </c>
      <c r="B71" s="220" t="s">
        <v>326</v>
      </c>
      <c r="C71" s="1140"/>
      <c r="D71" s="1139"/>
      <c r="E71" s="3">
        <f t="shared" si="22"/>
        <v>0</v>
      </c>
      <c r="F71" s="40">
        <f t="shared" si="23"/>
        <v>0</v>
      </c>
      <c r="G71" s="3">
        <f t="shared" si="24"/>
        <v>0</v>
      </c>
      <c r="H71" s="40">
        <f t="shared" si="25"/>
        <v>0</v>
      </c>
      <c r="I71" s="3">
        <f t="shared" si="26"/>
        <v>0</v>
      </c>
      <c r="J71" s="40">
        <f t="shared" si="27"/>
        <v>0</v>
      </c>
      <c r="K71" s="3">
        <f t="shared" si="28"/>
        <v>0</v>
      </c>
      <c r="L71" s="3">
        <f t="shared" si="29"/>
        <v>0</v>
      </c>
      <c r="M71" s="3">
        <f t="shared" si="30"/>
        <v>0</v>
      </c>
      <c r="N71" s="3">
        <f t="shared" si="31"/>
        <v>0</v>
      </c>
      <c r="O71" s="40">
        <f t="shared" si="32"/>
        <v>0</v>
      </c>
    </row>
    <row r="72" spans="1:15" x14ac:dyDescent="0.2">
      <c r="A72" s="15" t="s">
        <v>531</v>
      </c>
      <c r="B72" s="220" t="s">
        <v>326</v>
      </c>
      <c r="C72" s="1140"/>
      <c r="D72" s="1139"/>
      <c r="E72" s="3">
        <f t="shared" si="22"/>
        <v>0</v>
      </c>
      <c r="F72" s="40">
        <f t="shared" si="23"/>
        <v>0</v>
      </c>
      <c r="G72" s="3">
        <f t="shared" si="24"/>
        <v>0</v>
      </c>
      <c r="H72" s="40">
        <f t="shared" si="25"/>
        <v>0</v>
      </c>
      <c r="I72" s="3">
        <f t="shared" si="26"/>
        <v>0</v>
      </c>
      <c r="J72" s="40">
        <f t="shared" si="27"/>
        <v>0</v>
      </c>
      <c r="K72" s="3">
        <f t="shared" si="28"/>
        <v>0</v>
      </c>
      <c r="L72" s="3">
        <f t="shared" si="29"/>
        <v>0</v>
      </c>
      <c r="M72" s="3">
        <f t="shared" si="30"/>
        <v>0</v>
      </c>
      <c r="N72" s="3">
        <f t="shared" si="31"/>
        <v>0</v>
      </c>
      <c r="O72" s="40">
        <f t="shared" si="32"/>
        <v>0</v>
      </c>
    </row>
    <row r="73" spans="1:15" ht="56.25" x14ac:dyDescent="0.2">
      <c r="A73" s="775" t="s">
        <v>335</v>
      </c>
      <c r="B73" s="775"/>
      <c r="C73" s="775"/>
      <c r="D73" s="775"/>
      <c r="E73" s="556" t="s">
        <v>66</v>
      </c>
      <c r="F73" s="556" t="s">
        <v>327</v>
      </c>
      <c r="G73" s="556" t="s">
        <v>82</v>
      </c>
      <c r="H73" s="556" t="s">
        <v>78</v>
      </c>
      <c r="I73" s="556" t="s">
        <v>83</v>
      </c>
      <c r="J73" s="556" t="s">
        <v>78</v>
      </c>
      <c r="K73" s="556" t="s">
        <v>87</v>
      </c>
      <c r="L73" s="556" t="s">
        <v>88</v>
      </c>
      <c r="M73" s="556" t="s">
        <v>242</v>
      </c>
      <c r="N73" s="556" t="s">
        <v>328</v>
      </c>
      <c r="O73" s="556" t="s">
        <v>329</v>
      </c>
    </row>
    <row r="74" spans="1:15" x14ac:dyDescent="0.2">
      <c r="A74" s="219" t="s">
        <v>336</v>
      </c>
      <c r="B74" s="220" t="s">
        <v>326</v>
      </c>
      <c r="C74" s="1140"/>
      <c r="D74" s="1139"/>
      <c r="E74" s="3">
        <f t="shared" ref="E74:E80" si="33">D74*($K$9+$L$9)*-1</f>
        <v>0</v>
      </c>
      <c r="F74" s="40">
        <f t="shared" ref="F74:F80" si="34">+E74+D74</f>
        <v>0</v>
      </c>
      <c r="G74" s="3">
        <f t="shared" ref="G74:G80" si="35">+F74*$G$9</f>
        <v>0</v>
      </c>
      <c r="H74" s="40">
        <f t="shared" ref="H74:H80" si="36">+F74+G74</f>
        <v>0</v>
      </c>
      <c r="I74" s="3">
        <f t="shared" ref="I74:I80" si="37">+H74*$I$9</f>
        <v>0</v>
      </c>
      <c r="J74" s="40">
        <f t="shared" ref="J74:J80" si="38">+I74+H74</f>
        <v>0</v>
      </c>
      <c r="K74" s="3">
        <f t="shared" ref="K74:K80" si="39">+N74*$K$9</f>
        <v>0</v>
      </c>
      <c r="L74" s="3">
        <f t="shared" ref="L74:L80" si="40">+N74*$L$9</f>
        <v>0</v>
      </c>
      <c r="M74" s="3">
        <f t="shared" ref="M74:M80" si="41">+N74*$M$9</f>
        <v>0</v>
      </c>
      <c r="N74" s="3">
        <f t="shared" ref="N74:N80" si="42">+J74/(1-$N$9)</f>
        <v>0</v>
      </c>
      <c r="O74" s="40">
        <f t="shared" ref="O74:O80" si="43">ROUND(+N74/6,2)</f>
        <v>0</v>
      </c>
    </row>
    <row r="75" spans="1:15" x14ac:dyDescent="0.2">
      <c r="A75" s="219" t="s">
        <v>36</v>
      </c>
      <c r="B75" s="220" t="s">
        <v>326</v>
      </c>
      <c r="C75" s="1140"/>
      <c r="D75" s="1139"/>
      <c r="E75" s="3">
        <f t="shared" si="33"/>
        <v>0</v>
      </c>
      <c r="F75" s="40">
        <f t="shared" si="34"/>
        <v>0</v>
      </c>
      <c r="G75" s="3">
        <f t="shared" si="35"/>
        <v>0</v>
      </c>
      <c r="H75" s="40">
        <f t="shared" si="36"/>
        <v>0</v>
      </c>
      <c r="I75" s="3">
        <f t="shared" si="37"/>
        <v>0</v>
      </c>
      <c r="J75" s="40">
        <f t="shared" si="38"/>
        <v>0</v>
      </c>
      <c r="K75" s="3">
        <f t="shared" si="39"/>
        <v>0</v>
      </c>
      <c r="L75" s="3">
        <f t="shared" si="40"/>
        <v>0</v>
      </c>
      <c r="M75" s="3">
        <f t="shared" si="41"/>
        <v>0</v>
      </c>
      <c r="N75" s="3">
        <f t="shared" si="42"/>
        <v>0</v>
      </c>
      <c r="O75" s="40">
        <f t="shared" si="43"/>
        <v>0</v>
      </c>
    </row>
    <row r="76" spans="1:15" x14ac:dyDescent="0.2">
      <c r="A76" s="219" t="s">
        <v>37</v>
      </c>
      <c r="B76" s="220" t="s">
        <v>326</v>
      </c>
      <c r="C76" s="1140"/>
      <c r="D76" s="1139"/>
      <c r="E76" s="3">
        <f t="shared" si="33"/>
        <v>0</v>
      </c>
      <c r="F76" s="40">
        <f t="shared" si="34"/>
        <v>0</v>
      </c>
      <c r="G76" s="3">
        <f t="shared" si="35"/>
        <v>0</v>
      </c>
      <c r="H76" s="40">
        <f t="shared" si="36"/>
        <v>0</v>
      </c>
      <c r="I76" s="3">
        <f t="shared" si="37"/>
        <v>0</v>
      </c>
      <c r="J76" s="40">
        <f t="shared" si="38"/>
        <v>0</v>
      </c>
      <c r="K76" s="3">
        <f t="shared" si="39"/>
        <v>0</v>
      </c>
      <c r="L76" s="3">
        <f t="shared" si="40"/>
        <v>0</v>
      </c>
      <c r="M76" s="3">
        <f t="shared" si="41"/>
        <v>0</v>
      </c>
      <c r="N76" s="3">
        <f t="shared" si="42"/>
        <v>0</v>
      </c>
      <c r="O76" s="40">
        <f t="shared" si="43"/>
        <v>0</v>
      </c>
    </row>
    <row r="77" spans="1:15" ht="11.25" customHeight="1" x14ac:dyDescent="0.2">
      <c r="A77" s="219" t="s">
        <v>38</v>
      </c>
      <c r="B77" s="220" t="s">
        <v>326</v>
      </c>
      <c r="C77" s="1140"/>
      <c r="D77" s="1139"/>
      <c r="E77" s="3">
        <f t="shared" si="33"/>
        <v>0</v>
      </c>
      <c r="F77" s="40">
        <f t="shared" si="34"/>
        <v>0</v>
      </c>
      <c r="G77" s="3">
        <f t="shared" si="35"/>
        <v>0</v>
      </c>
      <c r="H77" s="40">
        <f t="shared" si="36"/>
        <v>0</v>
      </c>
      <c r="I77" s="3">
        <f t="shared" si="37"/>
        <v>0</v>
      </c>
      <c r="J77" s="40">
        <f t="shared" si="38"/>
        <v>0</v>
      </c>
      <c r="K77" s="3">
        <f t="shared" si="39"/>
        <v>0</v>
      </c>
      <c r="L77" s="3">
        <f t="shared" si="40"/>
        <v>0</v>
      </c>
      <c r="M77" s="3">
        <f t="shared" si="41"/>
        <v>0</v>
      </c>
      <c r="N77" s="3">
        <f t="shared" si="42"/>
        <v>0</v>
      </c>
      <c r="O77" s="40">
        <f t="shared" si="43"/>
        <v>0</v>
      </c>
    </row>
    <row r="78" spans="1:15" ht="11.25" customHeight="1" x14ac:dyDescent="0.2">
      <c r="A78" s="345" t="s">
        <v>616</v>
      </c>
      <c r="B78" s="220" t="s">
        <v>326</v>
      </c>
      <c r="C78" s="1140"/>
      <c r="D78" s="1139"/>
      <c r="E78" s="3">
        <f t="shared" si="33"/>
        <v>0</v>
      </c>
      <c r="F78" s="40">
        <f t="shared" si="34"/>
        <v>0</v>
      </c>
      <c r="G78" s="3">
        <f t="shared" si="35"/>
        <v>0</v>
      </c>
      <c r="H78" s="40">
        <f t="shared" si="36"/>
        <v>0</v>
      </c>
      <c r="I78" s="3">
        <f t="shared" si="37"/>
        <v>0</v>
      </c>
      <c r="J78" s="40">
        <f t="shared" si="38"/>
        <v>0</v>
      </c>
      <c r="K78" s="3">
        <f t="shared" si="39"/>
        <v>0</v>
      </c>
      <c r="L78" s="3">
        <f t="shared" si="40"/>
        <v>0</v>
      </c>
      <c r="M78" s="3">
        <f t="shared" si="41"/>
        <v>0</v>
      </c>
      <c r="N78" s="3">
        <f t="shared" si="42"/>
        <v>0</v>
      </c>
      <c r="O78" s="40">
        <f t="shared" si="43"/>
        <v>0</v>
      </c>
    </row>
    <row r="79" spans="1:15" ht="11.25" customHeight="1" x14ac:dyDescent="0.2">
      <c r="A79" s="345" t="s">
        <v>617</v>
      </c>
      <c r="B79" s="220" t="s">
        <v>326</v>
      </c>
      <c r="C79" s="1140"/>
      <c r="D79" s="1139"/>
      <c r="E79" s="3">
        <f t="shared" si="33"/>
        <v>0</v>
      </c>
      <c r="F79" s="40">
        <f t="shared" si="34"/>
        <v>0</v>
      </c>
      <c r="G79" s="3">
        <f t="shared" si="35"/>
        <v>0</v>
      </c>
      <c r="H79" s="40">
        <f t="shared" si="36"/>
        <v>0</v>
      </c>
      <c r="I79" s="3">
        <f t="shared" si="37"/>
        <v>0</v>
      </c>
      <c r="J79" s="40">
        <f t="shared" si="38"/>
        <v>0</v>
      </c>
      <c r="K79" s="3">
        <f t="shared" si="39"/>
        <v>0</v>
      </c>
      <c r="L79" s="3">
        <f t="shared" si="40"/>
        <v>0</v>
      </c>
      <c r="M79" s="3">
        <f t="shared" si="41"/>
        <v>0</v>
      </c>
      <c r="N79" s="3">
        <f t="shared" si="42"/>
        <v>0</v>
      </c>
      <c r="O79" s="40">
        <f t="shared" si="43"/>
        <v>0</v>
      </c>
    </row>
    <row r="80" spans="1:15" x14ac:dyDescent="0.2">
      <c r="A80" s="15" t="s">
        <v>39</v>
      </c>
      <c r="B80" s="220" t="s">
        <v>326</v>
      </c>
      <c r="C80" s="1140"/>
      <c r="D80" s="1139"/>
      <c r="E80" s="222">
        <f t="shared" si="33"/>
        <v>0</v>
      </c>
      <c r="F80" s="223">
        <f t="shared" si="34"/>
        <v>0</v>
      </c>
      <c r="G80" s="222">
        <f t="shared" si="35"/>
        <v>0</v>
      </c>
      <c r="H80" s="223">
        <f t="shared" si="36"/>
        <v>0</v>
      </c>
      <c r="I80" s="222">
        <f t="shared" si="37"/>
        <v>0</v>
      </c>
      <c r="J80" s="223">
        <f t="shared" si="38"/>
        <v>0</v>
      </c>
      <c r="K80" s="222">
        <f t="shared" si="39"/>
        <v>0</v>
      </c>
      <c r="L80" s="222">
        <f t="shared" si="40"/>
        <v>0</v>
      </c>
      <c r="M80" s="222">
        <f t="shared" si="41"/>
        <v>0</v>
      </c>
      <c r="N80" s="222">
        <f t="shared" si="42"/>
        <v>0</v>
      </c>
      <c r="O80" s="40">
        <f t="shared" si="43"/>
        <v>0</v>
      </c>
    </row>
    <row r="81" spans="1:19" ht="45" x14ac:dyDescent="0.2">
      <c r="A81" s="775" t="s">
        <v>337</v>
      </c>
      <c r="B81" s="775"/>
      <c r="C81" s="772"/>
      <c r="D81" s="772"/>
      <c r="E81" s="556" t="s">
        <v>338</v>
      </c>
      <c r="F81" s="556" t="s">
        <v>339</v>
      </c>
      <c r="G81" s="556" t="s">
        <v>340</v>
      </c>
      <c r="H81" s="556" t="s">
        <v>341</v>
      </c>
      <c r="I81" s="556" t="s">
        <v>66</v>
      </c>
      <c r="J81" s="556" t="s">
        <v>327</v>
      </c>
      <c r="K81" s="556" t="s">
        <v>82</v>
      </c>
      <c r="L81" s="556" t="s">
        <v>78</v>
      </c>
      <c r="M81" s="556" t="s">
        <v>83</v>
      </c>
      <c r="N81" s="556" t="s">
        <v>78</v>
      </c>
      <c r="O81" s="556" t="s">
        <v>87</v>
      </c>
      <c r="P81" s="556" t="s">
        <v>88</v>
      </c>
      <c r="Q81" s="556" t="s">
        <v>242</v>
      </c>
      <c r="R81" s="556" t="s">
        <v>328</v>
      </c>
      <c r="S81" s="556" t="s">
        <v>329</v>
      </c>
    </row>
    <row r="82" spans="1:19" x14ac:dyDescent="0.2">
      <c r="A82" s="219" t="s">
        <v>40</v>
      </c>
      <c r="B82" s="220" t="s">
        <v>326</v>
      </c>
      <c r="C82" s="1140"/>
      <c r="D82" s="1139"/>
      <c r="E82" s="38">
        <v>60</v>
      </c>
      <c r="F82" s="41">
        <v>0.2</v>
      </c>
      <c r="G82" s="38">
        <v>12</v>
      </c>
      <c r="H82" s="40">
        <f>+(F82*D82)/12</f>
        <v>0</v>
      </c>
      <c r="I82" s="3">
        <f t="shared" ref="I82:I96" si="44">H82*($K$9+$L$9)*-1</f>
        <v>0</v>
      </c>
      <c r="J82" s="40">
        <f t="shared" ref="J82:J96" si="45">+H82+I82</f>
        <v>0</v>
      </c>
      <c r="K82" s="3">
        <f t="shared" ref="K82:K96" si="46">+J82*$G$9</f>
        <v>0</v>
      </c>
      <c r="L82" s="40">
        <f t="shared" ref="L82:L96" si="47">+J82+K82</f>
        <v>0</v>
      </c>
      <c r="M82" s="3">
        <f t="shared" ref="M82:M96" si="48">+L82*$I$9</f>
        <v>0</v>
      </c>
      <c r="N82" s="40">
        <f t="shared" ref="N82:N96" si="49">+M82+L82</f>
        <v>0</v>
      </c>
      <c r="O82" s="3">
        <f t="shared" ref="O82:O96" si="50">+R82*$K$9</f>
        <v>0</v>
      </c>
      <c r="P82" s="3">
        <f t="shared" ref="P82:P96" si="51">+R82*$L$9</f>
        <v>0</v>
      </c>
      <c r="Q82" s="3">
        <f t="shared" ref="Q82:Q96" si="52">+R82*$M$9</f>
        <v>0</v>
      </c>
      <c r="R82" s="3">
        <f t="shared" ref="R82:R96" si="53">+N82/(1-$N$9)</f>
        <v>0</v>
      </c>
      <c r="S82" s="40">
        <f>ROUND(+R82,2)</f>
        <v>0</v>
      </c>
    </row>
    <row r="83" spans="1:19" x14ac:dyDescent="0.2">
      <c r="A83" s="219" t="s">
        <v>532</v>
      </c>
      <c r="B83" s="220" t="s">
        <v>326</v>
      </c>
      <c r="C83" s="1140"/>
      <c r="D83" s="1139"/>
      <c r="E83" s="38">
        <v>60</v>
      </c>
      <c r="F83" s="41">
        <v>0.2</v>
      </c>
      <c r="G83" s="38">
        <v>12</v>
      </c>
      <c r="H83" s="40">
        <f t="shared" ref="H83:H96" si="54">+(F83*D83)/12</f>
        <v>0</v>
      </c>
      <c r="I83" s="3">
        <f t="shared" si="44"/>
        <v>0</v>
      </c>
      <c r="J83" s="40">
        <f t="shared" si="45"/>
        <v>0</v>
      </c>
      <c r="K83" s="3">
        <f t="shared" si="46"/>
        <v>0</v>
      </c>
      <c r="L83" s="40">
        <f t="shared" si="47"/>
        <v>0</v>
      </c>
      <c r="M83" s="3">
        <f t="shared" si="48"/>
        <v>0</v>
      </c>
      <c r="N83" s="40">
        <f t="shared" si="49"/>
        <v>0</v>
      </c>
      <c r="O83" s="3">
        <f t="shared" si="50"/>
        <v>0</v>
      </c>
      <c r="P83" s="3">
        <f t="shared" si="51"/>
        <v>0</v>
      </c>
      <c r="Q83" s="3">
        <f t="shared" si="52"/>
        <v>0</v>
      </c>
      <c r="R83" s="3">
        <f t="shared" si="53"/>
        <v>0</v>
      </c>
      <c r="S83" s="40">
        <f t="shared" ref="S83:S96" si="55">ROUND(+R83,2)</f>
        <v>0</v>
      </c>
    </row>
    <row r="84" spans="1:19" ht="12.75" customHeight="1" x14ac:dyDescent="0.2">
      <c r="A84" s="219" t="s">
        <v>533</v>
      </c>
      <c r="B84" s="220" t="s">
        <v>326</v>
      </c>
      <c r="C84" s="1140"/>
      <c r="D84" s="1139"/>
      <c r="E84" s="38">
        <v>60</v>
      </c>
      <c r="F84" s="41">
        <v>0.2</v>
      </c>
      <c r="G84" s="38">
        <v>12</v>
      </c>
      <c r="H84" s="40">
        <f t="shared" si="54"/>
        <v>0</v>
      </c>
      <c r="I84" s="3">
        <f t="shared" si="44"/>
        <v>0</v>
      </c>
      <c r="J84" s="40">
        <f t="shared" si="45"/>
        <v>0</v>
      </c>
      <c r="K84" s="3">
        <f t="shared" si="46"/>
        <v>0</v>
      </c>
      <c r="L84" s="40">
        <f t="shared" si="47"/>
        <v>0</v>
      </c>
      <c r="M84" s="3">
        <f t="shared" si="48"/>
        <v>0</v>
      </c>
      <c r="N84" s="40">
        <f t="shared" si="49"/>
        <v>0</v>
      </c>
      <c r="O84" s="3">
        <f t="shared" si="50"/>
        <v>0</v>
      </c>
      <c r="P84" s="3">
        <f t="shared" si="51"/>
        <v>0</v>
      </c>
      <c r="Q84" s="3">
        <f t="shared" si="52"/>
        <v>0</v>
      </c>
      <c r="R84" s="3">
        <f t="shared" si="53"/>
        <v>0</v>
      </c>
      <c r="S84" s="40">
        <f t="shared" si="55"/>
        <v>0</v>
      </c>
    </row>
    <row r="85" spans="1:19" x14ac:dyDescent="0.2">
      <c r="A85" s="219" t="s">
        <v>342</v>
      </c>
      <c r="B85" s="220" t="s">
        <v>326</v>
      </c>
      <c r="C85" s="1140"/>
      <c r="D85" s="1139"/>
      <c r="E85" s="38">
        <v>60</v>
      </c>
      <c r="F85" s="41">
        <v>0.2</v>
      </c>
      <c r="G85" s="38">
        <v>12</v>
      </c>
      <c r="H85" s="40">
        <f t="shared" si="54"/>
        <v>0</v>
      </c>
      <c r="I85" s="3">
        <f t="shared" si="44"/>
        <v>0</v>
      </c>
      <c r="J85" s="40">
        <f t="shared" si="45"/>
        <v>0</v>
      </c>
      <c r="K85" s="3">
        <f t="shared" si="46"/>
        <v>0</v>
      </c>
      <c r="L85" s="40">
        <f t="shared" si="47"/>
        <v>0</v>
      </c>
      <c r="M85" s="3">
        <f t="shared" si="48"/>
        <v>0</v>
      </c>
      <c r="N85" s="40">
        <f t="shared" si="49"/>
        <v>0</v>
      </c>
      <c r="O85" s="3">
        <f t="shared" si="50"/>
        <v>0</v>
      </c>
      <c r="P85" s="3">
        <f t="shared" si="51"/>
        <v>0</v>
      </c>
      <c r="Q85" s="3">
        <f t="shared" si="52"/>
        <v>0</v>
      </c>
      <c r="R85" s="3">
        <f t="shared" si="53"/>
        <v>0</v>
      </c>
      <c r="S85" s="40">
        <f t="shared" si="55"/>
        <v>0</v>
      </c>
    </row>
    <row r="86" spans="1:19" x14ac:dyDescent="0.2">
      <c r="A86" s="219" t="s">
        <v>41</v>
      </c>
      <c r="B86" s="221" t="s">
        <v>326</v>
      </c>
      <c r="C86" s="1140"/>
      <c r="D86" s="1139"/>
      <c r="E86" s="38">
        <v>60</v>
      </c>
      <c r="F86" s="41">
        <v>0.2</v>
      </c>
      <c r="G86" s="38">
        <v>12</v>
      </c>
      <c r="H86" s="40">
        <f t="shared" si="54"/>
        <v>0</v>
      </c>
      <c r="I86" s="3">
        <f t="shared" si="44"/>
        <v>0</v>
      </c>
      <c r="J86" s="40">
        <f t="shared" si="45"/>
        <v>0</v>
      </c>
      <c r="K86" s="3">
        <f t="shared" si="46"/>
        <v>0</v>
      </c>
      <c r="L86" s="40">
        <f t="shared" si="47"/>
        <v>0</v>
      </c>
      <c r="M86" s="3">
        <f t="shared" si="48"/>
        <v>0</v>
      </c>
      <c r="N86" s="40">
        <f t="shared" si="49"/>
        <v>0</v>
      </c>
      <c r="O86" s="3">
        <f t="shared" si="50"/>
        <v>0</v>
      </c>
      <c r="P86" s="3">
        <f t="shared" si="51"/>
        <v>0</v>
      </c>
      <c r="Q86" s="3">
        <f t="shared" si="52"/>
        <v>0</v>
      </c>
      <c r="R86" s="3">
        <f t="shared" si="53"/>
        <v>0</v>
      </c>
      <c r="S86" s="40">
        <f t="shared" si="55"/>
        <v>0</v>
      </c>
    </row>
    <row r="87" spans="1:19" x14ac:dyDescent="0.2">
      <c r="A87" s="219" t="s">
        <v>343</v>
      </c>
      <c r="B87" s="221" t="s">
        <v>326</v>
      </c>
      <c r="C87" s="1140"/>
      <c r="D87" s="1139"/>
      <c r="E87" s="38">
        <v>60</v>
      </c>
      <c r="F87" s="41">
        <v>0.2</v>
      </c>
      <c r="G87" s="38">
        <v>12</v>
      </c>
      <c r="H87" s="40">
        <f t="shared" si="54"/>
        <v>0</v>
      </c>
      <c r="I87" s="3">
        <f t="shared" si="44"/>
        <v>0</v>
      </c>
      <c r="J87" s="40">
        <f t="shared" si="45"/>
        <v>0</v>
      </c>
      <c r="K87" s="3">
        <f t="shared" si="46"/>
        <v>0</v>
      </c>
      <c r="L87" s="40">
        <f t="shared" si="47"/>
        <v>0</v>
      </c>
      <c r="M87" s="3">
        <f t="shared" si="48"/>
        <v>0</v>
      </c>
      <c r="N87" s="40">
        <f t="shared" si="49"/>
        <v>0</v>
      </c>
      <c r="O87" s="3">
        <f t="shared" si="50"/>
        <v>0</v>
      </c>
      <c r="P87" s="3">
        <f t="shared" si="51"/>
        <v>0</v>
      </c>
      <c r="Q87" s="3">
        <f t="shared" si="52"/>
        <v>0</v>
      </c>
      <c r="R87" s="3">
        <f t="shared" si="53"/>
        <v>0</v>
      </c>
      <c r="S87" s="40">
        <f t="shared" si="55"/>
        <v>0</v>
      </c>
    </row>
    <row r="88" spans="1:19" x14ac:dyDescent="0.2">
      <c r="A88" s="219" t="s">
        <v>42</v>
      </c>
      <c r="B88" s="221" t="s">
        <v>326</v>
      </c>
      <c r="C88" s="1140"/>
      <c r="D88" s="1139"/>
      <c r="E88" s="38">
        <v>60</v>
      </c>
      <c r="F88" s="41">
        <v>0.2</v>
      </c>
      <c r="G88" s="38">
        <v>12</v>
      </c>
      <c r="H88" s="40">
        <f t="shared" si="54"/>
        <v>0</v>
      </c>
      <c r="I88" s="3">
        <f t="shared" si="44"/>
        <v>0</v>
      </c>
      <c r="J88" s="40">
        <f t="shared" si="45"/>
        <v>0</v>
      </c>
      <c r="K88" s="3">
        <f t="shared" si="46"/>
        <v>0</v>
      </c>
      <c r="L88" s="40">
        <f t="shared" si="47"/>
        <v>0</v>
      </c>
      <c r="M88" s="3">
        <f t="shared" si="48"/>
        <v>0</v>
      </c>
      <c r="N88" s="40">
        <f t="shared" si="49"/>
        <v>0</v>
      </c>
      <c r="O88" s="3">
        <f t="shared" si="50"/>
        <v>0</v>
      </c>
      <c r="P88" s="3">
        <f t="shared" si="51"/>
        <v>0</v>
      </c>
      <c r="Q88" s="3">
        <f t="shared" si="52"/>
        <v>0</v>
      </c>
      <c r="R88" s="3">
        <f t="shared" si="53"/>
        <v>0</v>
      </c>
      <c r="S88" s="40">
        <f t="shared" si="55"/>
        <v>0</v>
      </c>
    </row>
    <row r="89" spans="1:19" x14ac:dyDescent="0.2">
      <c r="A89" s="219" t="s">
        <v>43</v>
      </c>
      <c r="B89" s="221" t="s">
        <v>326</v>
      </c>
      <c r="C89" s="1140"/>
      <c r="D89" s="1139"/>
      <c r="E89" s="38">
        <v>60</v>
      </c>
      <c r="F89" s="41">
        <v>0.2</v>
      </c>
      <c r="G89" s="38">
        <v>12</v>
      </c>
      <c r="H89" s="40">
        <f t="shared" si="54"/>
        <v>0</v>
      </c>
      <c r="I89" s="3">
        <f t="shared" si="44"/>
        <v>0</v>
      </c>
      <c r="J89" s="40">
        <f t="shared" si="45"/>
        <v>0</v>
      </c>
      <c r="K89" s="3">
        <f t="shared" si="46"/>
        <v>0</v>
      </c>
      <c r="L89" s="40">
        <f t="shared" si="47"/>
        <v>0</v>
      </c>
      <c r="M89" s="3">
        <f t="shared" si="48"/>
        <v>0</v>
      </c>
      <c r="N89" s="40">
        <f t="shared" si="49"/>
        <v>0</v>
      </c>
      <c r="O89" s="3">
        <f t="shared" si="50"/>
        <v>0</v>
      </c>
      <c r="P89" s="3">
        <f t="shared" si="51"/>
        <v>0</v>
      </c>
      <c r="Q89" s="3">
        <f t="shared" si="52"/>
        <v>0</v>
      </c>
      <c r="R89" s="3">
        <f t="shared" si="53"/>
        <v>0</v>
      </c>
      <c r="S89" s="40">
        <f t="shared" si="55"/>
        <v>0</v>
      </c>
    </row>
    <row r="90" spans="1:19" x14ac:dyDescent="0.2">
      <c r="A90" s="15" t="s">
        <v>44</v>
      </c>
      <c r="B90" s="221" t="s">
        <v>326</v>
      </c>
      <c r="C90" s="1140"/>
      <c r="D90" s="1139"/>
      <c r="E90" s="38">
        <v>60</v>
      </c>
      <c r="F90" s="41">
        <v>0.2</v>
      </c>
      <c r="G90" s="38">
        <v>12</v>
      </c>
      <c r="H90" s="40">
        <f t="shared" si="54"/>
        <v>0</v>
      </c>
      <c r="I90" s="3">
        <f t="shared" si="44"/>
        <v>0</v>
      </c>
      <c r="J90" s="40">
        <f t="shared" si="45"/>
        <v>0</v>
      </c>
      <c r="K90" s="3">
        <f t="shared" si="46"/>
        <v>0</v>
      </c>
      <c r="L90" s="40">
        <f t="shared" si="47"/>
        <v>0</v>
      </c>
      <c r="M90" s="3">
        <f t="shared" si="48"/>
        <v>0</v>
      </c>
      <c r="N90" s="40">
        <f t="shared" si="49"/>
        <v>0</v>
      </c>
      <c r="O90" s="3">
        <f t="shared" si="50"/>
        <v>0</v>
      </c>
      <c r="P90" s="3">
        <f t="shared" si="51"/>
        <v>0</v>
      </c>
      <c r="Q90" s="3">
        <f t="shared" si="52"/>
        <v>0</v>
      </c>
      <c r="R90" s="3">
        <f t="shared" si="53"/>
        <v>0</v>
      </c>
      <c r="S90" s="40">
        <f t="shared" si="55"/>
        <v>0</v>
      </c>
    </row>
    <row r="91" spans="1:19" x14ac:dyDescent="0.2">
      <c r="A91" s="15" t="s">
        <v>45</v>
      </c>
      <c r="B91" s="221" t="s">
        <v>326</v>
      </c>
      <c r="C91" s="1140"/>
      <c r="D91" s="1139"/>
      <c r="E91" s="38">
        <v>60</v>
      </c>
      <c r="F91" s="41">
        <v>0.2</v>
      </c>
      <c r="G91" s="38">
        <v>12</v>
      </c>
      <c r="H91" s="40">
        <f t="shared" si="54"/>
        <v>0</v>
      </c>
      <c r="I91" s="3">
        <f t="shared" si="44"/>
        <v>0</v>
      </c>
      <c r="J91" s="40">
        <f t="shared" si="45"/>
        <v>0</v>
      </c>
      <c r="K91" s="3">
        <f t="shared" si="46"/>
        <v>0</v>
      </c>
      <c r="L91" s="40">
        <f t="shared" si="47"/>
        <v>0</v>
      </c>
      <c r="M91" s="3">
        <f t="shared" si="48"/>
        <v>0</v>
      </c>
      <c r="N91" s="40">
        <f t="shared" si="49"/>
        <v>0</v>
      </c>
      <c r="O91" s="3">
        <f t="shared" si="50"/>
        <v>0</v>
      </c>
      <c r="P91" s="3">
        <f t="shared" si="51"/>
        <v>0</v>
      </c>
      <c r="Q91" s="3">
        <f t="shared" si="52"/>
        <v>0</v>
      </c>
      <c r="R91" s="3">
        <f t="shared" si="53"/>
        <v>0</v>
      </c>
      <c r="S91" s="40">
        <f t="shared" si="55"/>
        <v>0</v>
      </c>
    </row>
    <row r="92" spans="1:19" x14ac:dyDescent="0.2">
      <c r="A92" s="224" t="s">
        <v>344</v>
      </c>
      <c r="B92" s="221" t="s">
        <v>326</v>
      </c>
      <c r="C92" s="1140"/>
      <c r="D92" s="1139"/>
      <c r="E92" s="38">
        <v>60</v>
      </c>
      <c r="F92" s="41">
        <v>0.2</v>
      </c>
      <c r="G92" s="38">
        <v>12</v>
      </c>
      <c r="H92" s="40">
        <f t="shared" si="54"/>
        <v>0</v>
      </c>
      <c r="I92" s="3">
        <f t="shared" si="44"/>
        <v>0</v>
      </c>
      <c r="J92" s="40">
        <f t="shared" si="45"/>
        <v>0</v>
      </c>
      <c r="K92" s="3">
        <f t="shared" si="46"/>
        <v>0</v>
      </c>
      <c r="L92" s="40">
        <f t="shared" si="47"/>
        <v>0</v>
      </c>
      <c r="M92" s="3">
        <f t="shared" si="48"/>
        <v>0</v>
      </c>
      <c r="N92" s="40">
        <f t="shared" si="49"/>
        <v>0</v>
      </c>
      <c r="O92" s="3">
        <f t="shared" si="50"/>
        <v>0</v>
      </c>
      <c r="P92" s="3">
        <f t="shared" si="51"/>
        <v>0</v>
      </c>
      <c r="Q92" s="3">
        <f t="shared" si="52"/>
        <v>0</v>
      </c>
      <c r="R92" s="3">
        <f t="shared" si="53"/>
        <v>0</v>
      </c>
      <c r="S92" s="40">
        <f t="shared" si="55"/>
        <v>0</v>
      </c>
    </row>
    <row r="93" spans="1:19" x14ac:dyDescent="0.2">
      <c r="A93" s="15" t="s">
        <v>529</v>
      </c>
      <c r="B93" s="221" t="s">
        <v>326</v>
      </c>
      <c r="C93" s="1140"/>
      <c r="D93" s="1139"/>
      <c r="E93" s="38">
        <v>60</v>
      </c>
      <c r="F93" s="41">
        <v>0.2</v>
      </c>
      <c r="G93" s="38">
        <v>12</v>
      </c>
      <c r="H93" s="40">
        <f t="shared" si="54"/>
        <v>0</v>
      </c>
      <c r="I93" s="3">
        <f t="shared" si="44"/>
        <v>0</v>
      </c>
      <c r="J93" s="40">
        <f t="shared" si="45"/>
        <v>0</v>
      </c>
      <c r="K93" s="3">
        <f t="shared" si="46"/>
        <v>0</v>
      </c>
      <c r="L93" s="40">
        <f t="shared" si="47"/>
        <v>0</v>
      </c>
      <c r="M93" s="3">
        <f t="shared" si="48"/>
        <v>0</v>
      </c>
      <c r="N93" s="40">
        <f t="shared" si="49"/>
        <v>0</v>
      </c>
      <c r="O93" s="3">
        <f t="shared" si="50"/>
        <v>0</v>
      </c>
      <c r="P93" s="3">
        <f t="shared" si="51"/>
        <v>0</v>
      </c>
      <c r="Q93" s="3">
        <f t="shared" si="52"/>
        <v>0</v>
      </c>
      <c r="R93" s="3">
        <f t="shared" si="53"/>
        <v>0</v>
      </c>
      <c r="S93" s="40">
        <f t="shared" si="55"/>
        <v>0</v>
      </c>
    </row>
    <row r="94" spans="1:19" x14ac:dyDescent="0.2">
      <c r="A94" s="15" t="s">
        <v>530</v>
      </c>
      <c r="B94" s="221" t="s">
        <v>326</v>
      </c>
      <c r="C94" s="1140"/>
      <c r="D94" s="1139"/>
      <c r="E94" s="38">
        <v>60</v>
      </c>
      <c r="F94" s="41">
        <v>0.2</v>
      </c>
      <c r="G94" s="38">
        <v>12</v>
      </c>
      <c r="H94" s="40">
        <f t="shared" si="54"/>
        <v>0</v>
      </c>
      <c r="I94" s="3">
        <f t="shared" si="44"/>
        <v>0</v>
      </c>
      <c r="J94" s="40">
        <f t="shared" si="45"/>
        <v>0</v>
      </c>
      <c r="K94" s="3">
        <f t="shared" si="46"/>
        <v>0</v>
      </c>
      <c r="L94" s="40">
        <f t="shared" si="47"/>
        <v>0</v>
      </c>
      <c r="M94" s="3">
        <f t="shared" si="48"/>
        <v>0</v>
      </c>
      <c r="N94" s="40">
        <f t="shared" si="49"/>
        <v>0</v>
      </c>
      <c r="O94" s="3">
        <f t="shared" si="50"/>
        <v>0</v>
      </c>
      <c r="P94" s="3">
        <f t="shared" si="51"/>
        <v>0</v>
      </c>
      <c r="Q94" s="3">
        <f t="shared" si="52"/>
        <v>0</v>
      </c>
      <c r="R94" s="3">
        <f t="shared" si="53"/>
        <v>0</v>
      </c>
      <c r="S94" s="40">
        <f t="shared" si="55"/>
        <v>0</v>
      </c>
    </row>
    <row r="95" spans="1:19" x14ac:dyDescent="0.2">
      <c r="A95" s="15" t="s">
        <v>46</v>
      </c>
      <c r="B95" s="221" t="s">
        <v>326</v>
      </c>
      <c r="C95" s="1140"/>
      <c r="D95" s="1139"/>
      <c r="E95" s="38">
        <v>60</v>
      </c>
      <c r="F95" s="41">
        <v>0.2</v>
      </c>
      <c r="G95" s="38">
        <v>12</v>
      </c>
      <c r="H95" s="40">
        <f>+(F95*D95)/12</f>
        <v>0</v>
      </c>
      <c r="I95" s="3">
        <f>H95*($K$9+$L$9)*-1</f>
        <v>0</v>
      </c>
      <c r="J95" s="40">
        <f>+H95+I95</f>
        <v>0</v>
      </c>
      <c r="K95" s="3">
        <f>+J95*$G$9</f>
        <v>0</v>
      </c>
      <c r="L95" s="40">
        <f>+J95+K95</f>
        <v>0</v>
      </c>
      <c r="M95" s="3">
        <f>+L95*$I$9</f>
        <v>0</v>
      </c>
      <c r="N95" s="40">
        <f>+M95+L95</f>
        <v>0</v>
      </c>
      <c r="O95" s="3">
        <f>+R95*$K$9</f>
        <v>0</v>
      </c>
      <c r="P95" s="3">
        <f>+R95*$L$9</f>
        <v>0</v>
      </c>
      <c r="Q95" s="3">
        <f>+R95*$M$9</f>
        <v>0</v>
      </c>
      <c r="R95" s="3">
        <f>+N95/(1-$N$9)</f>
        <v>0</v>
      </c>
      <c r="S95" s="40">
        <f>ROUND(+R95,2)</f>
        <v>0</v>
      </c>
    </row>
    <row r="96" spans="1:19" x14ac:dyDescent="0.2">
      <c r="A96" s="15" t="s">
        <v>615</v>
      </c>
      <c r="B96" s="221" t="s">
        <v>326</v>
      </c>
      <c r="C96" s="1140"/>
      <c r="D96" s="1139"/>
      <c r="E96" s="38">
        <v>60</v>
      </c>
      <c r="F96" s="41">
        <v>0.2</v>
      </c>
      <c r="G96" s="38">
        <v>12</v>
      </c>
      <c r="H96" s="40">
        <f t="shared" si="54"/>
        <v>0</v>
      </c>
      <c r="I96" s="3">
        <f t="shared" si="44"/>
        <v>0</v>
      </c>
      <c r="J96" s="40">
        <f t="shared" si="45"/>
        <v>0</v>
      </c>
      <c r="K96" s="3">
        <f t="shared" si="46"/>
        <v>0</v>
      </c>
      <c r="L96" s="40">
        <f t="shared" si="47"/>
        <v>0</v>
      </c>
      <c r="M96" s="3">
        <f t="shared" si="48"/>
        <v>0</v>
      </c>
      <c r="N96" s="40">
        <f t="shared" si="49"/>
        <v>0</v>
      </c>
      <c r="O96" s="3">
        <f t="shared" si="50"/>
        <v>0</v>
      </c>
      <c r="P96" s="3">
        <f t="shared" si="51"/>
        <v>0</v>
      </c>
      <c r="Q96" s="3">
        <f t="shared" si="52"/>
        <v>0</v>
      </c>
      <c r="R96" s="3">
        <f t="shared" si="53"/>
        <v>0</v>
      </c>
      <c r="S96" s="40">
        <f t="shared" si="55"/>
        <v>0</v>
      </c>
    </row>
  </sheetData>
  <mergeCells count="10">
    <mergeCell ref="A65:D65"/>
    <mergeCell ref="A73:D73"/>
    <mergeCell ref="A81:D81"/>
    <mergeCell ref="A8:A10"/>
    <mergeCell ref="B8:B9"/>
    <mergeCell ref="E8:F9"/>
    <mergeCell ref="H8:H9"/>
    <mergeCell ref="J8:J9"/>
    <mergeCell ref="O8:O9"/>
    <mergeCell ref="A57:D57"/>
  </mergeCells>
  <pageMargins left="7.874015748031496E-2" right="7.874015748031496E-2" top="0.78740157480314965" bottom="0.39370078740157483" header="0.31496062992125984" footer="7.874015748031496E-2"/>
  <pageSetup paperSize="9" scale="60" orientation="landscape" r:id="rId1"/>
  <headerFooter>
    <oddFooter>&amp;A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workbookViewId="0">
      <selection activeCell="C7" sqref="C7"/>
    </sheetView>
  </sheetViews>
  <sheetFormatPr defaultRowHeight="11.25" x14ac:dyDescent="0.2"/>
  <cols>
    <col min="1" max="1" width="55.7109375" style="7" customWidth="1"/>
    <col min="2" max="2" width="12" style="7" customWidth="1"/>
    <col min="3" max="3" width="9.140625" style="7"/>
    <col min="4" max="4" width="11.42578125" style="7" customWidth="1"/>
    <col min="5" max="16384" width="9.140625" style="7"/>
  </cols>
  <sheetData>
    <row r="1" spans="1:6" ht="15" x14ac:dyDescent="0.25">
      <c r="A1" s="1" t="s">
        <v>149</v>
      </c>
      <c r="B1" s="1"/>
      <c r="C1" s="1"/>
      <c r="D1" s="1"/>
    </row>
    <row r="2" spans="1:6" ht="22.5" x14ac:dyDescent="0.2">
      <c r="A2" s="4" t="s">
        <v>101</v>
      </c>
      <c r="B2" s="4" t="s">
        <v>102</v>
      </c>
      <c r="C2" s="5" t="s">
        <v>103</v>
      </c>
      <c r="D2" s="5" t="s">
        <v>104</v>
      </c>
    </row>
    <row r="3" spans="1:6" ht="22.5" customHeight="1" x14ac:dyDescent="0.2">
      <c r="A3" s="2" t="s">
        <v>105</v>
      </c>
      <c r="B3" s="256">
        <v>2</v>
      </c>
      <c r="C3" s="1144"/>
      <c r="D3" s="257">
        <f>ROUNDDOWN(+(B3*C3)/6,2)</f>
        <v>0</v>
      </c>
      <c r="E3" s="619"/>
      <c r="F3" s="619"/>
    </row>
    <row r="4" spans="1:6" ht="22.5" x14ac:dyDescent="0.2">
      <c r="A4" s="2" t="s">
        <v>157</v>
      </c>
      <c r="B4" s="256">
        <v>3</v>
      </c>
      <c r="C4" s="1144"/>
      <c r="D4" s="257">
        <f>ROUNDDOWN(+(B4*C4)/6,2)</f>
        <v>0</v>
      </c>
    </row>
    <row r="5" spans="1:6" x14ac:dyDescent="0.2">
      <c r="A5" s="2" t="s">
        <v>158</v>
      </c>
      <c r="B5" s="256">
        <v>1</v>
      </c>
      <c r="C5" s="1144"/>
      <c r="D5" s="257">
        <f>ROUNDDOWN(+(B5*C5)/6,2)</f>
        <v>0</v>
      </c>
    </row>
    <row r="6" spans="1:6" ht="44.25" customHeight="1" x14ac:dyDescent="0.2">
      <c r="A6" s="255" t="s">
        <v>647</v>
      </c>
      <c r="B6" s="256">
        <v>18</v>
      </c>
      <c r="C6" s="1144"/>
      <c r="D6" s="257">
        <f>ROUNDDOWN(+(B6*C6)/6,2)</f>
        <v>0</v>
      </c>
    </row>
    <row r="7" spans="1:6" ht="67.5" x14ac:dyDescent="0.2">
      <c r="A7" s="6" t="s">
        <v>108</v>
      </c>
      <c r="B7" s="256">
        <v>1</v>
      </c>
      <c r="C7" s="1144"/>
      <c r="D7" s="257">
        <f>ROUNDDOWN(+(B7*C7)/6,2)</f>
        <v>0</v>
      </c>
    </row>
    <row r="8" spans="1:6" x14ac:dyDescent="0.2">
      <c r="C8" s="8"/>
      <c r="D8" s="3">
        <f>ROUNDDOWN(SUM(D3:D7),2)</f>
        <v>0</v>
      </c>
    </row>
    <row r="9" spans="1:6" ht="15" x14ac:dyDescent="0.25">
      <c r="A9" s="54" t="s">
        <v>150</v>
      </c>
      <c r="B9" s="1"/>
      <c r="C9" s="1"/>
      <c r="D9" s="1"/>
    </row>
    <row r="10" spans="1:6" ht="22.5" x14ac:dyDescent="0.2">
      <c r="A10" s="4" t="s">
        <v>101</v>
      </c>
      <c r="B10" s="4" t="s">
        <v>102</v>
      </c>
      <c r="C10" s="5" t="s">
        <v>103</v>
      </c>
      <c r="D10" s="5" t="s">
        <v>104</v>
      </c>
    </row>
    <row r="11" spans="1:6" ht="22.5" x14ac:dyDescent="0.2">
      <c r="A11" s="2" t="s">
        <v>105</v>
      </c>
      <c r="B11" s="256">
        <v>2</v>
      </c>
      <c r="C11" s="1144"/>
      <c r="D11" s="257">
        <f t="shared" ref="D11:D16" si="0">ROUNDDOWN(+(B11*C11)/6,2)</f>
        <v>0</v>
      </c>
    </row>
    <row r="12" spans="1:6" ht="22.5" x14ac:dyDescent="0.2">
      <c r="A12" s="2" t="s">
        <v>106</v>
      </c>
      <c r="B12" s="256">
        <v>2</v>
      </c>
      <c r="C12" s="1144"/>
      <c r="D12" s="257">
        <f t="shared" si="0"/>
        <v>0</v>
      </c>
    </row>
    <row r="13" spans="1:6" x14ac:dyDescent="0.2">
      <c r="A13" s="2" t="s">
        <v>158</v>
      </c>
      <c r="B13" s="256">
        <v>1</v>
      </c>
      <c r="C13" s="1144"/>
      <c r="D13" s="257">
        <f t="shared" si="0"/>
        <v>0</v>
      </c>
    </row>
    <row r="14" spans="1:6" ht="22.5" x14ac:dyDescent="0.2">
      <c r="A14" s="2" t="s">
        <v>107</v>
      </c>
      <c r="B14" s="256">
        <v>2</v>
      </c>
      <c r="C14" s="1144"/>
      <c r="D14" s="257">
        <f t="shared" si="0"/>
        <v>0</v>
      </c>
    </row>
    <row r="15" spans="1:6" x14ac:dyDescent="0.2">
      <c r="A15" s="2" t="s">
        <v>648</v>
      </c>
      <c r="B15" s="256">
        <v>1</v>
      </c>
      <c r="C15" s="1144"/>
      <c r="D15" s="257">
        <f t="shared" si="0"/>
        <v>0</v>
      </c>
    </row>
    <row r="16" spans="1:6" ht="67.5" x14ac:dyDescent="0.2">
      <c r="A16" s="6" t="s">
        <v>108</v>
      </c>
      <c r="B16" s="256">
        <v>1</v>
      </c>
      <c r="C16" s="1144"/>
      <c r="D16" s="257">
        <f t="shared" si="0"/>
        <v>0</v>
      </c>
    </row>
    <row r="17" spans="3:4" x14ac:dyDescent="0.2">
      <c r="C17" s="8"/>
      <c r="D17" s="3">
        <f>ROUNDDOWN(SUM(D11:D16),2)</f>
        <v>0</v>
      </c>
    </row>
    <row r="23" spans="3:4" x14ac:dyDescent="0.2">
      <c r="D23" s="476"/>
    </row>
  </sheetData>
  <pageMargins left="1.36" right="0.51181102362204722" top="1.4173228346456694" bottom="0.78740157480314965" header="0.31496062992125984" footer="0.31496062992125984"/>
  <pageSetup paperSize="9" orientation="landscape" r:id="rId1"/>
  <headerFooter>
    <oddFooter>&amp;R&amp;8&amp;A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249977111117893"/>
  </sheetPr>
  <dimension ref="A1:G168"/>
  <sheetViews>
    <sheetView workbookViewId="0">
      <selection activeCell="C6" sqref="C6:D6"/>
    </sheetView>
  </sheetViews>
  <sheetFormatPr defaultRowHeight="12.75" x14ac:dyDescent="0.2"/>
  <cols>
    <col min="1" max="1" width="6.42578125" style="375" customWidth="1"/>
    <col min="2" max="2" width="57.7109375" style="375" customWidth="1"/>
    <col min="3" max="3" width="10.7109375" style="375" bestFit="1" customWidth="1"/>
    <col min="4" max="4" width="17.85546875" style="375" customWidth="1"/>
    <col min="5" max="5" width="13.42578125" style="375" bestFit="1" customWidth="1"/>
    <col min="6" max="16384" width="9.140625" style="375"/>
  </cols>
  <sheetData>
    <row r="1" spans="1:6" x14ac:dyDescent="0.2">
      <c r="A1" s="783" t="s">
        <v>160</v>
      </c>
      <c r="B1" s="784"/>
      <c r="C1" s="784"/>
      <c r="D1" s="785"/>
      <c r="E1" s="63"/>
      <c r="F1" s="63"/>
    </row>
    <row r="3" spans="1:6" x14ac:dyDescent="0.2">
      <c r="A3" s="786" t="s">
        <v>161</v>
      </c>
      <c r="B3" s="787"/>
      <c r="C3" s="787"/>
      <c r="D3" s="788"/>
    </row>
    <row r="4" spans="1:6" s="378" customFormat="1" ht="28.5" customHeight="1" x14ac:dyDescent="0.25">
      <c r="A4" s="376">
        <v>1</v>
      </c>
      <c r="B4" s="377" t="s">
        <v>162</v>
      </c>
      <c r="C4" s="789" t="s">
        <v>321</v>
      </c>
      <c r="D4" s="790"/>
    </row>
    <row r="5" spans="1:6" s="378" customFormat="1" x14ac:dyDescent="0.25">
      <c r="A5" s="376">
        <v>2</v>
      </c>
      <c r="B5" s="377" t="s">
        <v>163</v>
      </c>
      <c r="C5" s="791" t="s">
        <v>89</v>
      </c>
      <c r="D5" s="792"/>
    </row>
    <row r="6" spans="1:6" s="378" customFormat="1" x14ac:dyDescent="0.25">
      <c r="A6" s="376">
        <v>3</v>
      </c>
      <c r="B6" s="377" t="s">
        <v>164</v>
      </c>
      <c r="C6" s="793">
        <f>+APRESENTACAO!G22</f>
        <v>0</v>
      </c>
      <c r="D6" s="793"/>
    </row>
    <row r="7" spans="1:6" s="378" customFormat="1" ht="42.75" customHeight="1" x14ac:dyDescent="0.25">
      <c r="A7" s="376">
        <v>4</v>
      </c>
      <c r="B7" s="377" t="s">
        <v>165</v>
      </c>
      <c r="C7" s="794" t="s">
        <v>51</v>
      </c>
      <c r="D7" s="795"/>
    </row>
    <row r="8" spans="1:6" s="378" customFormat="1" x14ac:dyDescent="0.25">
      <c r="A8" s="376">
        <v>5</v>
      </c>
      <c r="B8" s="377" t="s">
        <v>166</v>
      </c>
      <c r="C8" s="796">
        <v>43524</v>
      </c>
      <c r="D8" s="792"/>
    </row>
    <row r="9" spans="1:6" x14ac:dyDescent="0.2">
      <c r="D9" s="64"/>
    </row>
    <row r="10" spans="1:6" x14ac:dyDescent="0.2">
      <c r="A10" s="797" t="s">
        <v>167</v>
      </c>
      <c r="B10" s="798"/>
      <c r="C10" s="798"/>
      <c r="D10" s="798"/>
    </row>
    <row r="11" spans="1:6" x14ac:dyDescent="0.2">
      <c r="A11" s="379">
        <v>1</v>
      </c>
      <c r="B11" s="380" t="s">
        <v>52</v>
      </c>
      <c r="C11" s="65" t="s">
        <v>69</v>
      </c>
      <c r="D11" s="381" t="s">
        <v>53</v>
      </c>
    </row>
    <row r="12" spans="1:6" x14ac:dyDescent="0.2">
      <c r="A12" s="382" t="s">
        <v>54</v>
      </c>
      <c r="B12" s="799" t="s">
        <v>168</v>
      </c>
      <c r="C12" s="799"/>
      <c r="D12" s="383">
        <f>+C6</f>
        <v>0</v>
      </c>
    </row>
    <row r="13" spans="1:6" x14ac:dyDescent="0.2">
      <c r="A13" s="382" t="s">
        <v>55</v>
      </c>
      <c r="B13" s="384" t="s">
        <v>169</v>
      </c>
      <c r="C13" s="385"/>
      <c r="D13" s="383"/>
      <c r="E13" s="386"/>
    </row>
    <row r="14" spans="1:6" x14ac:dyDescent="0.2">
      <c r="A14" s="382" t="s">
        <v>56</v>
      </c>
      <c r="B14" s="384" t="s">
        <v>170</v>
      </c>
      <c r="C14" s="385"/>
      <c r="D14" s="383">
        <f>+C14*D12</f>
        <v>0</v>
      </c>
    </row>
    <row r="15" spans="1:6" x14ac:dyDescent="0.2">
      <c r="A15" s="382" t="s">
        <v>57</v>
      </c>
      <c r="B15" s="799" t="s">
        <v>171</v>
      </c>
      <c r="C15" s="799"/>
      <c r="D15" s="383"/>
    </row>
    <row r="16" spans="1:6" x14ac:dyDescent="0.2">
      <c r="A16" s="382" t="s">
        <v>58</v>
      </c>
      <c r="B16" s="799" t="s">
        <v>172</v>
      </c>
      <c r="C16" s="799"/>
      <c r="D16" s="383"/>
    </row>
    <row r="17" spans="1:6" x14ac:dyDescent="0.2">
      <c r="A17" s="382" t="s">
        <v>59</v>
      </c>
      <c r="B17" s="781" t="s">
        <v>173</v>
      </c>
      <c r="C17" s="782"/>
      <c r="D17" s="383"/>
    </row>
    <row r="18" spans="1:6" x14ac:dyDescent="0.2">
      <c r="A18" s="382" t="s">
        <v>60</v>
      </c>
      <c r="B18" s="799" t="s">
        <v>174</v>
      </c>
      <c r="C18" s="799"/>
      <c r="D18" s="383"/>
    </row>
    <row r="19" spans="1:6" x14ac:dyDescent="0.2">
      <c r="A19" s="382" t="s">
        <v>62</v>
      </c>
      <c r="B19" s="781" t="s">
        <v>175</v>
      </c>
      <c r="C19" s="782"/>
      <c r="D19" s="387"/>
    </row>
    <row r="20" spans="1:6" x14ac:dyDescent="0.2">
      <c r="A20" s="382" t="s">
        <v>176</v>
      </c>
      <c r="B20" s="384" t="s">
        <v>177</v>
      </c>
      <c r="C20" s="385"/>
      <c r="D20" s="383"/>
    </row>
    <row r="21" spans="1:6" x14ac:dyDescent="0.2">
      <c r="A21" s="382" t="s">
        <v>178</v>
      </c>
      <c r="B21" s="799" t="s">
        <v>179</v>
      </c>
      <c r="C21" s="799"/>
      <c r="D21" s="388"/>
      <c r="F21" s="389"/>
    </row>
    <row r="22" spans="1:6" x14ac:dyDescent="0.2">
      <c r="A22" s="382" t="s">
        <v>180</v>
      </c>
      <c r="B22" s="799" t="s">
        <v>63</v>
      </c>
      <c r="C22" s="799"/>
      <c r="D22" s="388"/>
    </row>
    <row r="23" spans="1:6" x14ac:dyDescent="0.2">
      <c r="A23" s="800" t="s">
        <v>75</v>
      </c>
      <c r="B23" s="800"/>
      <c r="C23" s="800"/>
      <c r="D23" s="66">
        <f>SUM(D12:D22)</f>
        <v>0</v>
      </c>
    </row>
    <row r="25" spans="1:6" x14ac:dyDescent="0.2">
      <c r="A25" s="797" t="s">
        <v>181</v>
      </c>
      <c r="B25" s="798"/>
      <c r="C25" s="798"/>
      <c r="D25" s="798"/>
    </row>
    <row r="27" spans="1:6" x14ac:dyDescent="0.2">
      <c r="A27" s="797" t="s">
        <v>182</v>
      </c>
      <c r="B27" s="798"/>
      <c r="C27" s="798"/>
      <c r="D27" s="798"/>
    </row>
    <row r="28" spans="1:6" x14ac:dyDescent="0.2">
      <c r="A28" s="67" t="s">
        <v>183</v>
      </c>
      <c r="B28" s="68" t="s">
        <v>184</v>
      </c>
      <c r="C28" s="69" t="s">
        <v>69</v>
      </c>
      <c r="D28" s="70" t="s">
        <v>53</v>
      </c>
    </row>
    <row r="29" spans="1:6" x14ac:dyDescent="0.2">
      <c r="A29" s="382" t="s">
        <v>54</v>
      </c>
      <c r="B29" s="390" t="s">
        <v>131</v>
      </c>
      <c r="C29" s="391" t="e">
        <f>ROUND(+D29/$D$23,4)</f>
        <v>#DIV/0!</v>
      </c>
      <c r="D29" s="388">
        <f>ROUND(+D23/12,2)</f>
        <v>0</v>
      </c>
    </row>
    <row r="30" spans="1:6" x14ac:dyDescent="0.2">
      <c r="A30" s="71" t="s">
        <v>55</v>
      </c>
      <c r="B30" s="392" t="s">
        <v>185</v>
      </c>
      <c r="C30" s="372" t="e">
        <f>ROUND(+D30/$D$23,4)</f>
        <v>#DIV/0!</v>
      </c>
      <c r="D30" s="373">
        <f>+D31+D32</f>
        <v>0</v>
      </c>
    </row>
    <row r="31" spans="1:6" x14ac:dyDescent="0.2">
      <c r="A31" s="382" t="s">
        <v>9</v>
      </c>
      <c r="B31" s="72" t="s">
        <v>186</v>
      </c>
      <c r="C31" s="73" t="e">
        <f>ROUND(+D31/$D$23,4)</f>
        <v>#DIV/0!</v>
      </c>
      <c r="D31" s="74">
        <f>ROUND(+D23/12,2)</f>
        <v>0</v>
      </c>
    </row>
    <row r="32" spans="1:6" x14ac:dyDescent="0.2">
      <c r="A32" s="382" t="s">
        <v>187</v>
      </c>
      <c r="B32" s="72" t="s">
        <v>77</v>
      </c>
      <c r="C32" s="73" t="e">
        <f>ROUND(+D32/$D$23,4)</f>
        <v>#DIV/0!</v>
      </c>
      <c r="D32" s="74">
        <f>ROUND(+(D23*1/3)/12,2)</f>
        <v>0</v>
      </c>
    </row>
    <row r="33" spans="1:4" x14ac:dyDescent="0.2">
      <c r="A33" s="800" t="s">
        <v>75</v>
      </c>
      <c r="B33" s="800"/>
      <c r="C33" s="800"/>
      <c r="D33" s="66">
        <f>+D30+D29</f>
        <v>0</v>
      </c>
    </row>
    <row r="35" spans="1:4" x14ac:dyDescent="0.2">
      <c r="A35" s="801" t="s">
        <v>188</v>
      </c>
      <c r="B35" s="802"/>
      <c r="C35" s="802"/>
      <c r="D35" s="802"/>
    </row>
    <row r="36" spans="1:4" x14ac:dyDescent="0.2">
      <c r="A36" s="67" t="s">
        <v>189</v>
      </c>
      <c r="B36" s="75" t="s">
        <v>190</v>
      </c>
      <c r="C36" s="69" t="s">
        <v>69</v>
      </c>
      <c r="D36" s="70" t="s">
        <v>53</v>
      </c>
    </row>
    <row r="37" spans="1:4" x14ac:dyDescent="0.2">
      <c r="A37" s="382" t="s">
        <v>54</v>
      </c>
      <c r="B37" s="390" t="s">
        <v>70</v>
      </c>
      <c r="C37" s="393">
        <v>0.2</v>
      </c>
      <c r="D37" s="394">
        <f t="shared" ref="D37:D44" si="0">ROUND(C37*($D$23+$D$33),2)</f>
        <v>0</v>
      </c>
    </row>
    <row r="38" spans="1:4" x14ac:dyDescent="0.2">
      <c r="A38" s="382" t="s">
        <v>55</v>
      </c>
      <c r="B38" s="390" t="s">
        <v>72</v>
      </c>
      <c r="C38" s="393">
        <v>2.5000000000000001E-2</v>
      </c>
      <c r="D38" s="394">
        <f t="shared" si="0"/>
        <v>0</v>
      </c>
    </row>
    <row r="39" spans="1:4" x14ac:dyDescent="0.2">
      <c r="A39" s="382" t="s">
        <v>56</v>
      </c>
      <c r="B39" s="390" t="s">
        <v>191</v>
      </c>
      <c r="C39" s="393">
        <f>3%</f>
        <v>0.03</v>
      </c>
      <c r="D39" s="394">
        <f t="shared" si="0"/>
        <v>0</v>
      </c>
    </row>
    <row r="40" spans="1:4" x14ac:dyDescent="0.2">
      <c r="A40" s="382" t="s">
        <v>57</v>
      </c>
      <c r="B40" s="390" t="s">
        <v>192</v>
      </c>
      <c r="C40" s="393">
        <v>1.4999999999999999E-2</v>
      </c>
      <c r="D40" s="394">
        <f t="shared" si="0"/>
        <v>0</v>
      </c>
    </row>
    <row r="41" spans="1:4" x14ac:dyDescent="0.2">
      <c r="A41" s="382" t="s">
        <v>58</v>
      </c>
      <c r="B41" s="390" t="s">
        <v>193</v>
      </c>
      <c r="C41" s="393">
        <v>0.01</v>
      </c>
      <c r="D41" s="394">
        <f t="shared" si="0"/>
        <v>0</v>
      </c>
    </row>
    <row r="42" spans="1:4" x14ac:dyDescent="0.2">
      <c r="A42" s="382" t="s">
        <v>59</v>
      </c>
      <c r="B42" s="390" t="s">
        <v>74</v>
      </c>
      <c r="C42" s="393">
        <v>6.0000000000000001E-3</v>
      </c>
      <c r="D42" s="394">
        <f t="shared" si="0"/>
        <v>0</v>
      </c>
    </row>
    <row r="43" spans="1:4" x14ac:dyDescent="0.2">
      <c r="A43" s="382" t="s">
        <v>60</v>
      </c>
      <c r="B43" s="390" t="s">
        <v>71</v>
      </c>
      <c r="C43" s="393">
        <v>2E-3</v>
      </c>
      <c r="D43" s="394">
        <f t="shared" si="0"/>
        <v>0</v>
      </c>
    </row>
    <row r="44" spans="1:4" x14ac:dyDescent="0.2">
      <c r="A44" s="382" t="s">
        <v>62</v>
      </c>
      <c r="B44" s="390" t="s">
        <v>73</v>
      </c>
      <c r="C44" s="393">
        <v>0.08</v>
      </c>
      <c r="D44" s="394">
        <f t="shared" si="0"/>
        <v>0</v>
      </c>
    </row>
    <row r="45" spans="1:4" x14ac:dyDescent="0.2">
      <c r="A45" s="366" t="s">
        <v>75</v>
      </c>
      <c r="B45" s="367"/>
      <c r="C45" s="76">
        <f>SUM(C37:C44)</f>
        <v>0.36800000000000005</v>
      </c>
      <c r="D45" s="77">
        <f>SUM(D37:D44)</f>
        <v>0</v>
      </c>
    </row>
    <row r="46" spans="1:4" x14ac:dyDescent="0.2">
      <c r="A46" s="395"/>
      <c r="B46" s="395"/>
      <c r="C46" s="395"/>
      <c r="D46" s="395"/>
    </row>
    <row r="47" spans="1:4" x14ac:dyDescent="0.2">
      <c r="A47" s="801" t="s">
        <v>194</v>
      </c>
      <c r="B47" s="802"/>
      <c r="C47" s="802"/>
      <c r="D47" s="802"/>
    </row>
    <row r="48" spans="1:4" x14ac:dyDescent="0.2">
      <c r="A48" s="67" t="s">
        <v>195</v>
      </c>
      <c r="B48" s="75" t="s">
        <v>196</v>
      </c>
      <c r="C48" s="69"/>
      <c r="D48" s="70" t="s">
        <v>53</v>
      </c>
    </row>
    <row r="49" spans="1:6" x14ac:dyDescent="0.2">
      <c r="A49" s="396" t="s">
        <v>54</v>
      </c>
      <c r="B49" s="390" t="s">
        <v>65</v>
      </c>
      <c r="C49" s="397"/>
      <c r="D49" s="394">
        <f>+'Mem Cal Serv 44 seg a sex'!C16</f>
        <v>0</v>
      </c>
    </row>
    <row r="50" spans="1:6" s="401" customFormat="1" x14ac:dyDescent="0.2">
      <c r="A50" s="398" t="s">
        <v>3</v>
      </c>
      <c r="B50" s="399" t="s">
        <v>66</v>
      </c>
      <c r="C50" s="391">
        <f>+$C$135+$C$136</f>
        <v>9.2499999999999999E-2</v>
      </c>
      <c r="D50" s="400">
        <f>+(C50*D49)*-1</f>
        <v>0</v>
      </c>
      <c r="F50" s="402"/>
    </row>
    <row r="51" spans="1:6" x14ac:dyDescent="0.2">
      <c r="A51" s="396" t="s">
        <v>55</v>
      </c>
      <c r="B51" s="390" t="s">
        <v>197</v>
      </c>
      <c r="C51" s="397"/>
      <c r="D51" s="394">
        <f>+'Mem Cal Serv 44 seg a sex'!C25</f>
        <v>0</v>
      </c>
      <c r="F51" s="403"/>
    </row>
    <row r="52" spans="1:6" s="401" customFormat="1" x14ac:dyDescent="0.2">
      <c r="A52" s="398" t="s">
        <v>9</v>
      </c>
      <c r="B52" s="399" t="s">
        <v>66</v>
      </c>
      <c r="C52" s="391">
        <f>+$C$135+$C$136</f>
        <v>9.2499999999999999E-2</v>
      </c>
      <c r="D52" s="400">
        <f>+(C52*D51)*-1</f>
        <v>0</v>
      </c>
      <c r="F52" s="404"/>
    </row>
    <row r="53" spans="1:6" x14ac:dyDescent="0.2">
      <c r="A53" s="405" t="s">
        <v>56</v>
      </c>
      <c r="B53" s="581" t="s">
        <v>198</v>
      </c>
      <c r="C53" s="397"/>
      <c r="D53" s="406"/>
      <c r="F53" s="403"/>
    </row>
    <row r="54" spans="1:6" x14ac:dyDescent="0.2">
      <c r="A54" s="398" t="s">
        <v>11</v>
      </c>
      <c r="B54" s="582" t="s">
        <v>66</v>
      </c>
      <c r="C54" s="391">
        <f>+$C$135+$C$136</f>
        <v>9.2499999999999999E-2</v>
      </c>
      <c r="D54" s="400">
        <f>+(C54*D53)*-1</f>
        <v>0</v>
      </c>
      <c r="F54" s="403"/>
    </row>
    <row r="55" spans="1:6" x14ac:dyDescent="0.2">
      <c r="A55" s="405" t="s">
        <v>57</v>
      </c>
      <c r="B55" s="583" t="s">
        <v>668</v>
      </c>
      <c r="C55" s="397"/>
      <c r="D55" s="406"/>
      <c r="F55" s="403"/>
    </row>
    <row r="56" spans="1:6" x14ac:dyDescent="0.2">
      <c r="A56" s="398" t="s">
        <v>199</v>
      </c>
      <c r="B56" s="582" t="s">
        <v>66</v>
      </c>
      <c r="C56" s="391">
        <f>+$C$135+$C$136</f>
        <v>9.2499999999999999E-2</v>
      </c>
      <c r="D56" s="400">
        <f>+(C56*D55)*-1</f>
        <v>0</v>
      </c>
      <c r="F56" s="403"/>
    </row>
    <row r="57" spans="1:6" x14ac:dyDescent="0.2">
      <c r="A57" s="405" t="s">
        <v>58</v>
      </c>
      <c r="B57" s="584" t="s">
        <v>669</v>
      </c>
      <c r="C57" s="397"/>
      <c r="D57" s="370"/>
      <c r="F57" s="407"/>
    </row>
    <row r="58" spans="1:6" x14ac:dyDescent="0.2">
      <c r="A58" s="398" t="s">
        <v>200</v>
      </c>
      <c r="B58" s="582" t="s">
        <v>66</v>
      </c>
      <c r="C58" s="391">
        <f>+$C$135+$C$136</f>
        <v>9.2499999999999999E-2</v>
      </c>
      <c r="D58" s="400">
        <f>+(C58*D57)*-1</f>
        <v>0</v>
      </c>
    </row>
    <row r="59" spans="1:6" x14ac:dyDescent="0.2">
      <c r="A59" s="405" t="s">
        <v>59</v>
      </c>
      <c r="B59" s="803" t="s">
        <v>201</v>
      </c>
      <c r="C59" s="803"/>
      <c r="D59" s="406"/>
    </row>
    <row r="60" spans="1:6" x14ac:dyDescent="0.2">
      <c r="A60" s="398" t="s">
        <v>202</v>
      </c>
      <c r="B60" s="399" t="s">
        <v>66</v>
      </c>
      <c r="C60" s="391">
        <f>+$C$135+$C$136</f>
        <v>9.2499999999999999E-2</v>
      </c>
      <c r="D60" s="400">
        <f>+(C60*D59)*-1</f>
        <v>0</v>
      </c>
    </row>
    <row r="61" spans="1:6" x14ac:dyDescent="0.2">
      <c r="A61" s="786" t="s">
        <v>75</v>
      </c>
      <c r="B61" s="788"/>
      <c r="C61" s="78"/>
      <c r="D61" s="79">
        <f>SUM(D49:D60)</f>
        <v>0</v>
      </c>
    </row>
    <row r="63" spans="1:6" x14ac:dyDescent="0.2">
      <c r="A63" s="797" t="s">
        <v>203</v>
      </c>
      <c r="B63" s="798"/>
      <c r="C63" s="798"/>
      <c r="D63" s="798"/>
    </row>
    <row r="64" spans="1:6" x14ac:dyDescent="0.2">
      <c r="A64" s="80">
        <v>2</v>
      </c>
      <c r="B64" s="806" t="s">
        <v>204</v>
      </c>
      <c r="C64" s="806"/>
      <c r="D64" s="81" t="s">
        <v>53</v>
      </c>
    </row>
    <row r="65" spans="1:4" x14ac:dyDescent="0.2">
      <c r="A65" s="399" t="s">
        <v>183</v>
      </c>
      <c r="B65" s="807" t="s">
        <v>184</v>
      </c>
      <c r="C65" s="807"/>
      <c r="D65" s="394">
        <f>+D33</f>
        <v>0</v>
      </c>
    </row>
    <row r="66" spans="1:4" x14ac:dyDescent="0.2">
      <c r="A66" s="399" t="s">
        <v>189</v>
      </c>
      <c r="B66" s="807" t="s">
        <v>190</v>
      </c>
      <c r="C66" s="807"/>
      <c r="D66" s="394">
        <f>+D45</f>
        <v>0</v>
      </c>
    </row>
    <row r="67" spans="1:4" x14ac:dyDescent="0.2">
      <c r="A67" s="399" t="s">
        <v>195</v>
      </c>
      <c r="B67" s="807" t="s">
        <v>196</v>
      </c>
      <c r="C67" s="807"/>
      <c r="D67" s="408">
        <f>+D61</f>
        <v>0</v>
      </c>
    </row>
    <row r="68" spans="1:4" x14ac:dyDescent="0.2">
      <c r="A68" s="806" t="s">
        <v>75</v>
      </c>
      <c r="B68" s="806"/>
      <c r="C68" s="806"/>
      <c r="D68" s="82">
        <f>SUM(D65:D67)</f>
        <v>0</v>
      </c>
    </row>
    <row r="70" spans="1:4" x14ac:dyDescent="0.2">
      <c r="A70" s="797" t="s">
        <v>205</v>
      </c>
      <c r="B70" s="798"/>
      <c r="C70" s="798"/>
      <c r="D70" s="798"/>
    </row>
    <row r="72" spans="1:4" x14ac:dyDescent="0.2">
      <c r="A72" s="83">
        <v>3</v>
      </c>
      <c r="B72" s="68" t="s">
        <v>79</v>
      </c>
      <c r="C72" s="65" t="s">
        <v>69</v>
      </c>
      <c r="D72" s="65" t="s">
        <v>53</v>
      </c>
    </row>
    <row r="73" spans="1:4" x14ac:dyDescent="0.2">
      <c r="A73" s="382" t="s">
        <v>54</v>
      </c>
      <c r="B73" s="399" t="s">
        <v>206</v>
      </c>
      <c r="C73" s="391" t="e">
        <f>+D73/$D$23</f>
        <v>#DIV/0!</v>
      </c>
      <c r="D73" s="409">
        <f>+'Mem Cal Serv 44 seg a sex'!C31</f>
        <v>0</v>
      </c>
    </row>
    <row r="74" spans="1:4" x14ac:dyDescent="0.2">
      <c r="A74" s="382" t="s">
        <v>55</v>
      </c>
      <c r="B74" s="390" t="s">
        <v>207</v>
      </c>
      <c r="C74" s="410"/>
      <c r="D74" s="388">
        <f>ROUND(+D73*$C$44,2)</f>
        <v>0</v>
      </c>
    </row>
    <row r="75" spans="1:4" ht="25.5" x14ac:dyDescent="0.2">
      <c r="A75" s="382" t="s">
        <v>56</v>
      </c>
      <c r="B75" s="371" t="s">
        <v>208</v>
      </c>
      <c r="C75" s="393" t="e">
        <f>+D75/$D$23</f>
        <v>#DIV/0!</v>
      </c>
      <c r="D75" s="388">
        <f>+'Mem Cal Serv 44 seg a sex'!C45</f>
        <v>0</v>
      </c>
    </row>
    <row r="76" spans="1:4" x14ac:dyDescent="0.2">
      <c r="A76" s="411" t="s">
        <v>57</v>
      </c>
      <c r="B76" s="390" t="s">
        <v>209</v>
      </c>
      <c r="C76" s="393" t="e">
        <f>+D76/$D$23</f>
        <v>#DIV/0!</v>
      </c>
      <c r="D76" s="388">
        <f>+'Mem Cal Serv 44 seg a sex'!C53</f>
        <v>0</v>
      </c>
    </row>
    <row r="77" spans="1:4" ht="25.5" x14ac:dyDescent="0.2">
      <c r="A77" s="411" t="s">
        <v>58</v>
      </c>
      <c r="B77" s="371" t="s">
        <v>210</v>
      </c>
      <c r="C77" s="410"/>
      <c r="D77" s="412"/>
    </row>
    <row r="78" spans="1:4" ht="25.5" x14ac:dyDescent="0.2">
      <c r="A78" s="411" t="s">
        <v>59</v>
      </c>
      <c r="B78" s="371" t="s">
        <v>211</v>
      </c>
      <c r="C78" s="393" t="e">
        <f>+D78/$D$23</f>
        <v>#DIV/0!</v>
      </c>
      <c r="D78" s="394">
        <f>+'Mem Cal Serv 44 seg a sex'!C67</f>
        <v>0</v>
      </c>
    </row>
    <row r="79" spans="1:4" x14ac:dyDescent="0.2">
      <c r="A79" s="786" t="s">
        <v>75</v>
      </c>
      <c r="B79" s="787"/>
      <c r="C79" s="788"/>
      <c r="D79" s="84">
        <f>SUM(D73:D78)</f>
        <v>0</v>
      </c>
    </row>
    <row r="81" spans="1:4" x14ac:dyDescent="0.2">
      <c r="A81" s="797" t="s">
        <v>212</v>
      </c>
      <c r="B81" s="798"/>
      <c r="C81" s="798"/>
      <c r="D81" s="798"/>
    </row>
    <row r="83" spans="1:4" x14ac:dyDescent="0.2">
      <c r="A83" s="808" t="s">
        <v>213</v>
      </c>
      <c r="B83" s="808"/>
      <c r="C83" s="808"/>
      <c r="D83" s="808"/>
    </row>
    <row r="84" spans="1:4" x14ac:dyDescent="0.2">
      <c r="A84" s="83" t="s">
        <v>68</v>
      </c>
      <c r="B84" s="786" t="s">
        <v>214</v>
      </c>
      <c r="C84" s="788"/>
      <c r="D84" s="65" t="s">
        <v>53</v>
      </c>
    </row>
    <row r="85" spans="1:4" x14ac:dyDescent="0.2">
      <c r="A85" s="390" t="s">
        <v>54</v>
      </c>
      <c r="B85" s="804" t="s">
        <v>80</v>
      </c>
      <c r="C85" s="805"/>
      <c r="D85" s="388"/>
    </row>
    <row r="86" spans="1:4" x14ac:dyDescent="0.2">
      <c r="A86" s="399" t="s">
        <v>55</v>
      </c>
      <c r="B86" s="811" t="s">
        <v>214</v>
      </c>
      <c r="C86" s="812"/>
      <c r="D86" s="413">
        <f>+'Mem Cal Serv 44 seg a sex'!C80</f>
        <v>0</v>
      </c>
    </row>
    <row r="87" spans="1:4" s="401" customFormat="1" x14ac:dyDescent="0.2">
      <c r="A87" s="399" t="s">
        <v>56</v>
      </c>
      <c r="B87" s="811" t="s">
        <v>215</v>
      </c>
      <c r="C87" s="812"/>
      <c r="D87" s="413">
        <f>+'Mem Cal Serv 44 seg a sex'!C89</f>
        <v>0</v>
      </c>
    </row>
    <row r="88" spans="1:4" s="401" customFormat="1" x14ac:dyDescent="0.2">
      <c r="A88" s="399" t="s">
        <v>57</v>
      </c>
      <c r="B88" s="811" t="s">
        <v>216</v>
      </c>
      <c r="C88" s="812"/>
      <c r="D88" s="413">
        <f>+'Mem Cal Serv 44 seg a sex'!C97</f>
        <v>0</v>
      </c>
    </row>
    <row r="89" spans="1:4" s="401" customFormat="1" ht="14.25" x14ac:dyDescent="0.2">
      <c r="A89" s="399" t="s">
        <v>58</v>
      </c>
      <c r="B89" s="811" t="s">
        <v>619</v>
      </c>
      <c r="C89" s="812"/>
      <c r="D89" s="413"/>
    </row>
    <row r="90" spans="1:4" s="401" customFormat="1" x14ac:dyDescent="0.2">
      <c r="A90" s="399" t="s">
        <v>59</v>
      </c>
      <c r="B90" s="811" t="s">
        <v>217</v>
      </c>
      <c r="C90" s="812"/>
      <c r="D90" s="413">
        <f>+'Mem Cal Serv 44 seg a sex'!C105</f>
        <v>0</v>
      </c>
    </row>
    <row r="91" spans="1:4" x14ac:dyDescent="0.2">
      <c r="A91" s="390" t="s">
        <v>60</v>
      </c>
      <c r="B91" s="804" t="s">
        <v>63</v>
      </c>
      <c r="C91" s="805"/>
      <c r="D91" s="388"/>
    </row>
    <row r="92" spans="1:4" x14ac:dyDescent="0.2">
      <c r="A92" s="390" t="s">
        <v>62</v>
      </c>
      <c r="B92" s="804" t="s">
        <v>218</v>
      </c>
      <c r="C92" s="805"/>
      <c r="D92" s="412"/>
    </row>
    <row r="93" spans="1:4" x14ac:dyDescent="0.2">
      <c r="A93" s="800" t="s">
        <v>75</v>
      </c>
      <c r="B93" s="800"/>
      <c r="C93" s="800"/>
      <c r="D93" s="66">
        <f>SUM(D85:D92)</f>
        <v>0</v>
      </c>
    </row>
    <row r="94" spans="1:4" x14ac:dyDescent="0.2">
      <c r="D94" s="414"/>
    </row>
    <row r="95" spans="1:4" x14ac:dyDescent="0.2">
      <c r="A95" s="83" t="s">
        <v>219</v>
      </c>
      <c r="B95" s="786" t="s">
        <v>220</v>
      </c>
      <c r="C95" s="788"/>
      <c r="D95" s="65" t="s">
        <v>53</v>
      </c>
    </row>
    <row r="96" spans="1:4" s="401" customFormat="1" x14ac:dyDescent="0.2">
      <c r="A96" s="399" t="s">
        <v>54</v>
      </c>
      <c r="B96" s="813" t="s">
        <v>221</v>
      </c>
      <c r="C96" s="814"/>
      <c r="D96" s="413">
        <f>+'Mem Cal Serv 44 seg a sex'!C116</f>
        <v>0</v>
      </c>
    </row>
    <row r="97" spans="1:4" s="401" customFormat="1" ht="28.5" customHeight="1" x14ac:dyDescent="0.2">
      <c r="A97" s="399" t="s">
        <v>55</v>
      </c>
      <c r="B97" s="809" t="s">
        <v>222</v>
      </c>
      <c r="C97" s="810"/>
      <c r="D97" s="412"/>
    </row>
    <row r="98" spans="1:4" s="401" customFormat="1" ht="31.5" customHeight="1" x14ac:dyDescent="0.2">
      <c r="A98" s="399" t="s">
        <v>56</v>
      </c>
      <c r="B98" s="809" t="s">
        <v>223</v>
      </c>
      <c r="C98" s="810"/>
      <c r="D98" s="412"/>
    </row>
    <row r="99" spans="1:4" x14ac:dyDescent="0.2">
      <c r="A99" s="390" t="s">
        <v>57</v>
      </c>
      <c r="B99" s="804" t="s">
        <v>63</v>
      </c>
      <c r="C99" s="805"/>
      <c r="D99" s="388"/>
    </row>
    <row r="100" spans="1:4" x14ac:dyDescent="0.2">
      <c r="A100" s="800" t="s">
        <v>75</v>
      </c>
      <c r="B100" s="800"/>
      <c r="C100" s="800"/>
      <c r="D100" s="66">
        <f>SUM(D96:D99)</f>
        <v>0</v>
      </c>
    </row>
    <row r="101" spans="1:4" x14ac:dyDescent="0.2">
      <c r="D101" s="414"/>
    </row>
    <row r="102" spans="1:4" x14ac:dyDescent="0.2">
      <c r="A102" s="83" t="s">
        <v>76</v>
      </c>
      <c r="B102" s="800" t="s">
        <v>61</v>
      </c>
      <c r="C102" s="800"/>
      <c r="D102" s="65" t="s">
        <v>53</v>
      </c>
    </row>
    <row r="103" spans="1:4" s="416" customFormat="1" x14ac:dyDescent="0.25">
      <c r="A103" s="411" t="s">
        <v>54</v>
      </c>
      <c r="B103" s="815" t="s">
        <v>224</v>
      </c>
      <c r="C103" s="815"/>
      <c r="D103" s="415"/>
    </row>
    <row r="104" spans="1:4" x14ac:dyDescent="0.2">
      <c r="A104" s="800" t="s">
        <v>75</v>
      </c>
      <c r="B104" s="800"/>
      <c r="C104" s="800"/>
      <c r="D104" s="66">
        <f>SUM(D103:D103)</f>
        <v>0</v>
      </c>
    </row>
    <row r="106" spans="1:4" x14ac:dyDescent="0.2">
      <c r="A106" s="368" t="s">
        <v>225</v>
      </c>
      <c r="B106" s="368"/>
      <c r="C106" s="368"/>
      <c r="D106" s="368"/>
    </row>
    <row r="107" spans="1:4" x14ac:dyDescent="0.2">
      <c r="A107" s="390" t="s">
        <v>68</v>
      </c>
      <c r="B107" s="804" t="s">
        <v>214</v>
      </c>
      <c r="C107" s="805"/>
      <c r="D107" s="394">
        <f>+D93</f>
        <v>0</v>
      </c>
    </row>
    <row r="108" spans="1:4" x14ac:dyDescent="0.2">
      <c r="A108" s="390" t="s">
        <v>219</v>
      </c>
      <c r="B108" s="804" t="s">
        <v>220</v>
      </c>
      <c r="C108" s="805"/>
      <c r="D108" s="394">
        <f>+D100</f>
        <v>0</v>
      </c>
    </row>
    <row r="109" spans="1:4" x14ac:dyDescent="0.2">
      <c r="A109" s="417"/>
      <c r="B109" s="816" t="s">
        <v>226</v>
      </c>
      <c r="C109" s="817"/>
      <c r="D109" s="85">
        <f>+D108+D107</f>
        <v>0</v>
      </c>
    </row>
    <row r="110" spans="1:4" x14ac:dyDescent="0.2">
      <c r="A110" s="390" t="s">
        <v>76</v>
      </c>
      <c r="B110" s="804" t="s">
        <v>61</v>
      </c>
      <c r="C110" s="805"/>
      <c r="D110" s="394">
        <f>+D104</f>
        <v>0</v>
      </c>
    </row>
    <row r="111" spans="1:4" x14ac:dyDescent="0.2">
      <c r="A111" s="818" t="s">
        <v>75</v>
      </c>
      <c r="B111" s="818"/>
      <c r="C111" s="818"/>
      <c r="D111" s="86">
        <f>+D110+D109</f>
        <v>0</v>
      </c>
    </row>
    <row r="113" spans="1:4" x14ac:dyDescent="0.2">
      <c r="A113" s="797" t="s">
        <v>227</v>
      </c>
      <c r="B113" s="798"/>
      <c r="C113" s="798"/>
      <c r="D113" s="798"/>
    </row>
    <row r="115" spans="1:4" x14ac:dyDescent="0.2">
      <c r="A115" s="83">
        <v>5</v>
      </c>
      <c r="B115" s="786" t="s">
        <v>50</v>
      </c>
      <c r="C115" s="788"/>
      <c r="D115" s="65" t="s">
        <v>53</v>
      </c>
    </row>
    <row r="116" spans="1:4" x14ac:dyDescent="0.2">
      <c r="A116" s="390" t="s">
        <v>54</v>
      </c>
      <c r="B116" s="799" t="s">
        <v>228</v>
      </c>
      <c r="C116" s="799"/>
      <c r="D116" s="388">
        <f>+Uniformes!D8</f>
        <v>0</v>
      </c>
    </row>
    <row r="117" spans="1:4" x14ac:dyDescent="0.2">
      <c r="A117" s="390" t="s">
        <v>3</v>
      </c>
      <c r="B117" s="399" t="s">
        <v>66</v>
      </c>
      <c r="C117" s="391">
        <f>+$C$135+$C$136</f>
        <v>9.2499999999999999E-2</v>
      </c>
      <c r="D117" s="400">
        <f>+(C117*D116)*-1</f>
        <v>0</v>
      </c>
    </row>
    <row r="118" spans="1:4" x14ac:dyDescent="0.2">
      <c r="A118" s="390" t="s">
        <v>55</v>
      </c>
      <c r="B118" s="799" t="s">
        <v>229</v>
      </c>
      <c r="C118" s="799"/>
      <c r="D118" s="388"/>
    </row>
    <row r="119" spans="1:4" x14ac:dyDescent="0.2">
      <c r="A119" s="390" t="s">
        <v>9</v>
      </c>
      <c r="B119" s="399" t="s">
        <v>66</v>
      </c>
      <c r="C119" s="391">
        <f>+$C$135+$C$136</f>
        <v>9.2499999999999999E-2</v>
      </c>
      <c r="D119" s="400">
        <f>+(C119*D118)*-1</f>
        <v>0</v>
      </c>
    </row>
    <row r="120" spans="1:4" x14ac:dyDescent="0.2">
      <c r="A120" s="390" t="s">
        <v>56</v>
      </c>
      <c r="B120" s="799" t="s">
        <v>230</v>
      </c>
      <c r="C120" s="799"/>
      <c r="D120" s="388"/>
    </row>
    <row r="121" spans="1:4" x14ac:dyDescent="0.2">
      <c r="A121" s="390" t="s">
        <v>11</v>
      </c>
      <c r="B121" s="399" t="s">
        <v>66</v>
      </c>
      <c r="C121" s="391">
        <f>+$C$135+$C$136</f>
        <v>9.2499999999999999E-2</v>
      </c>
      <c r="D121" s="400">
        <f>+(C121*D120)*-1</f>
        <v>0</v>
      </c>
    </row>
    <row r="122" spans="1:4" x14ac:dyDescent="0.2">
      <c r="A122" s="390" t="s">
        <v>57</v>
      </c>
      <c r="B122" s="799" t="s">
        <v>63</v>
      </c>
      <c r="C122" s="799"/>
      <c r="D122" s="388"/>
    </row>
    <row r="123" spans="1:4" x14ac:dyDescent="0.2">
      <c r="A123" s="390" t="s">
        <v>199</v>
      </c>
      <c r="B123" s="399" t="s">
        <v>66</v>
      </c>
      <c r="C123" s="391">
        <f>+$C$135+$C$136</f>
        <v>9.2499999999999999E-2</v>
      </c>
      <c r="D123" s="400">
        <f>+(C123*D122)*-1</f>
        <v>0</v>
      </c>
    </row>
    <row r="124" spans="1:4" x14ac:dyDescent="0.2">
      <c r="A124" s="800" t="s">
        <v>75</v>
      </c>
      <c r="B124" s="800"/>
      <c r="C124" s="800"/>
      <c r="D124" s="66">
        <f>SUM(D116:D122)</f>
        <v>0</v>
      </c>
    </row>
    <row r="126" spans="1:4" x14ac:dyDescent="0.2">
      <c r="A126" s="797" t="s">
        <v>231</v>
      </c>
      <c r="B126" s="798"/>
      <c r="C126" s="798"/>
      <c r="D126" s="798"/>
    </row>
    <row r="128" spans="1:4" x14ac:dyDescent="0.2">
      <c r="A128" s="83">
        <v>6</v>
      </c>
      <c r="B128" s="68" t="s">
        <v>81</v>
      </c>
      <c r="C128" s="369" t="s">
        <v>69</v>
      </c>
      <c r="D128" s="65" t="s">
        <v>53</v>
      </c>
    </row>
    <row r="129" spans="1:7" x14ac:dyDescent="0.2">
      <c r="A129" s="405" t="s">
        <v>54</v>
      </c>
      <c r="B129" s="405" t="s">
        <v>82</v>
      </c>
      <c r="C129" s="418">
        <v>0.03</v>
      </c>
      <c r="D129" s="406">
        <f>($D$124+$D$111+$D$79+$D$68+$D$23)*C129</f>
        <v>0</v>
      </c>
    </row>
    <row r="130" spans="1:7" x14ac:dyDescent="0.2">
      <c r="A130" s="405" t="s">
        <v>55</v>
      </c>
      <c r="B130" s="405" t="s">
        <v>83</v>
      </c>
      <c r="C130" s="418">
        <v>0.03</v>
      </c>
      <c r="D130" s="406">
        <f>($D$124+$D$111+$D$79+$D$68+$D$23+D129)*C130</f>
        <v>0</v>
      </c>
    </row>
    <row r="131" spans="1:7" s="88" customFormat="1" x14ac:dyDescent="0.25">
      <c r="A131" s="820" t="s">
        <v>84</v>
      </c>
      <c r="B131" s="821"/>
      <c r="C131" s="822"/>
      <c r="D131" s="87">
        <f>++D130+D129+D124+D111+D79+D68+D23</f>
        <v>0</v>
      </c>
    </row>
    <row r="132" spans="1:7" s="88" customFormat="1" ht="33" customHeight="1" x14ac:dyDescent="0.25">
      <c r="A132" s="823" t="s">
        <v>85</v>
      </c>
      <c r="B132" s="824"/>
      <c r="C132" s="825"/>
      <c r="D132" s="87">
        <f>ROUND(D131/(1-(C135+C136+C138+C140+C141)),2)</f>
        <v>0</v>
      </c>
    </row>
    <row r="133" spans="1:7" x14ac:dyDescent="0.2">
      <c r="A133" s="390" t="s">
        <v>56</v>
      </c>
      <c r="B133" s="390" t="s">
        <v>86</v>
      </c>
      <c r="C133" s="393"/>
      <c r="D133" s="390"/>
    </row>
    <row r="134" spans="1:7" x14ac:dyDescent="0.2">
      <c r="A134" s="390" t="s">
        <v>11</v>
      </c>
      <c r="B134" s="390" t="s">
        <v>232</v>
      </c>
      <c r="C134" s="393"/>
      <c r="D134" s="390"/>
    </row>
    <row r="135" spans="1:7" x14ac:dyDescent="0.2">
      <c r="A135" s="405" t="s">
        <v>233</v>
      </c>
      <c r="B135" s="405" t="s">
        <v>87</v>
      </c>
      <c r="C135" s="418">
        <v>1.6500000000000001E-2</v>
      </c>
      <c r="D135" s="406">
        <f>ROUND(C135*$D$132,2)</f>
        <v>0</v>
      </c>
      <c r="G135" s="419"/>
    </row>
    <row r="136" spans="1:7" x14ac:dyDescent="0.2">
      <c r="A136" s="405" t="s">
        <v>234</v>
      </c>
      <c r="B136" s="405" t="s">
        <v>88</v>
      </c>
      <c r="C136" s="418">
        <v>7.5999999999999998E-2</v>
      </c>
      <c r="D136" s="406">
        <f>ROUND(C136*$D$132,2)</f>
        <v>0</v>
      </c>
      <c r="G136" s="419"/>
    </row>
    <row r="137" spans="1:7" x14ac:dyDescent="0.2">
      <c r="A137" s="390" t="s">
        <v>235</v>
      </c>
      <c r="B137" s="390" t="s">
        <v>236</v>
      </c>
      <c r="C137" s="393"/>
      <c r="D137" s="394"/>
      <c r="G137" s="419"/>
    </row>
    <row r="138" spans="1:7" x14ac:dyDescent="0.2">
      <c r="A138" s="390" t="s">
        <v>237</v>
      </c>
      <c r="B138" s="390" t="s">
        <v>238</v>
      </c>
      <c r="C138" s="393"/>
      <c r="D138" s="390"/>
      <c r="G138" s="419"/>
    </row>
    <row r="139" spans="1:7" x14ac:dyDescent="0.2">
      <c r="A139" s="390" t="s">
        <v>239</v>
      </c>
      <c r="B139" s="390" t="s">
        <v>240</v>
      </c>
      <c r="C139" s="393"/>
      <c r="D139" s="390"/>
    </row>
    <row r="140" spans="1:7" x14ac:dyDescent="0.2">
      <c r="A140" s="405" t="s">
        <v>241</v>
      </c>
      <c r="B140" s="405" t="s">
        <v>242</v>
      </c>
      <c r="C140" s="418">
        <v>0.05</v>
      </c>
      <c r="D140" s="406">
        <f>ROUND(C140*$D$132,2)</f>
        <v>0</v>
      </c>
    </row>
    <row r="141" spans="1:7" x14ac:dyDescent="0.2">
      <c r="A141" s="390" t="s">
        <v>243</v>
      </c>
      <c r="B141" s="390" t="s">
        <v>244</v>
      </c>
      <c r="C141" s="393"/>
      <c r="D141" s="390"/>
    </row>
    <row r="142" spans="1:7" x14ac:dyDescent="0.2">
      <c r="A142" s="786" t="s">
        <v>75</v>
      </c>
      <c r="B142" s="787"/>
      <c r="C142" s="89">
        <f>+C141+C140+C138+C136+C135+C130+C129</f>
        <v>0.20250000000000001</v>
      </c>
      <c r="D142" s="66">
        <f>+D140+D138+D136+D135+D130+D129</f>
        <v>0</v>
      </c>
    </row>
    <row r="144" spans="1:7" x14ac:dyDescent="0.2">
      <c r="A144" s="826" t="s">
        <v>245</v>
      </c>
      <c r="B144" s="826"/>
      <c r="C144" s="826"/>
      <c r="D144" s="826"/>
    </row>
    <row r="145" spans="1:5" x14ac:dyDescent="0.2">
      <c r="A145" s="390" t="s">
        <v>54</v>
      </c>
      <c r="B145" s="819" t="s">
        <v>246</v>
      </c>
      <c r="C145" s="819"/>
      <c r="D145" s="388">
        <f>+D23</f>
        <v>0</v>
      </c>
    </row>
    <row r="146" spans="1:5" x14ac:dyDescent="0.2">
      <c r="A146" s="390" t="s">
        <v>247</v>
      </c>
      <c r="B146" s="819" t="s">
        <v>248</v>
      </c>
      <c r="C146" s="819"/>
      <c r="D146" s="388">
        <f>+D68</f>
        <v>0</v>
      </c>
    </row>
    <row r="147" spans="1:5" x14ac:dyDescent="0.2">
      <c r="A147" s="390" t="s">
        <v>56</v>
      </c>
      <c r="B147" s="819" t="s">
        <v>249</v>
      </c>
      <c r="C147" s="819"/>
      <c r="D147" s="388">
        <f>+D79</f>
        <v>0</v>
      </c>
    </row>
    <row r="148" spans="1:5" x14ac:dyDescent="0.2">
      <c r="A148" s="390" t="s">
        <v>57</v>
      </c>
      <c r="B148" s="819" t="s">
        <v>250</v>
      </c>
      <c r="C148" s="819"/>
      <c r="D148" s="388">
        <f>+D111</f>
        <v>0</v>
      </c>
    </row>
    <row r="149" spans="1:5" x14ac:dyDescent="0.2">
      <c r="A149" s="390" t="s">
        <v>58</v>
      </c>
      <c r="B149" s="819" t="s">
        <v>251</v>
      </c>
      <c r="C149" s="819"/>
      <c r="D149" s="388">
        <f>+D124</f>
        <v>0</v>
      </c>
    </row>
    <row r="150" spans="1:5" x14ac:dyDescent="0.2">
      <c r="B150" s="828" t="s">
        <v>252</v>
      </c>
      <c r="C150" s="828"/>
      <c r="D150" s="90">
        <f>SUM(D145:D149)</f>
        <v>0</v>
      </c>
    </row>
    <row r="151" spans="1:5" x14ac:dyDescent="0.2">
      <c r="A151" s="390" t="s">
        <v>59</v>
      </c>
      <c r="B151" s="819" t="s">
        <v>253</v>
      </c>
      <c r="C151" s="819"/>
      <c r="D151" s="388">
        <f>+D142</f>
        <v>0</v>
      </c>
    </row>
    <row r="153" spans="1:5" x14ac:dyDescent="0.2">
      <c r="A153" s="827" t="s">
        <v>254</v>
      </c>
      <c r="B153" s="827"/>
      <c r="C153" s="827"/>
      <c r="D153" s="91">
        <f>ROUND(+D151+D150,2)</f>
        <v>0</v>
      </c>
    </row>
    <row r="155" spans="1:5" x14ac:dyDescent="0.2">
      <c r="B155" s="420"/>
      <c r="C155" s="420"/>
      <c r="D155" s="420"/>
    </row>
    <row r="156" spans="1:5" x14ac:dyDescent="0.2">
      <c r="A156" s="421"/>
      <c r="B156" s="421"/>
      <c r="C156" s="421"/>
      <c r="D156" s="421"/>
      <c r="E156" s="421"/>
    </row>
    <row r="157" spans="1:5" x14ac:dyDescent="0.2">
      <c r="A157" s="421"/>
      <c r="B157" s="421"/>
      <c r="C157" s="421"/>
      <c r="D157" s="421"/>
      <c r="E157" s="421"/>
    </row>
    <row r="158" spans="1:5" x14ac:dyDescent="0.2">
      <c r="A158" s="421"/>
      <c r="B158" s="421"/>
      <c r="C158" s="421"/>
      <c r="D158" s="421"/>
      <c r="E158" s="421"/>
    </row>
    <row r="159" spans="1:5" x14ac:dyDescent="0.2">
      <c r="A159" s="421"/>
      <c r="B159" s="421"/>
      <c r="C159" s="421"/>
      <c r="D159" s="421"/>
      <c r="E159" s="421"/>
    </row>
    <row r="160" spans="1:5" x14ac:dyDescent="0.2">
      <c r="A160" s="421"/>
      <c r="B160" s="421"/>
      <c r="C160" s="421"/>
      <c r="D160" s="421"/>
      <c r="E160" s="421"/>
    </row>
    <row r="161" spans="1:5" x14ac:dyDescent="0.2">
      <c r="A161" s="421"/>
      <c r="B161" s="421"/>
      <c r="C161" s="421"/>
      <c r="D161" s="421"/>
      <c r="E161" s="421"/>
    </row>
    <row r="162" spans="1:5" x14ac:dyDescent="0.2">
      <c r="A162" s="421"/>
      <c r="B162" s="421"/>
      <c r="C162" s="421"/>
      <c r="D162" s="421"/>
      <c r="E162" s="421"/>
    </row>
    <row r="163" spans="1:5" x14ac:dyDescent="0.2">
      <c r="A163" s="421"/>
      <c r="B163" s="421"/>
      <c r="C163" s="421"/>
      <c r="D163" s="421"/>
      <c r="E163" s="421"/>
    </row>
    <row r="164" spans="1:5" x14ac:dyDescent="0.2">
      <c r="A164" s="421"/>
      <c r="B164" s="421"/>
      <c r="C164" s="421"/>
      <c r="D164" s="421"/>
      <c r="E164" s="421"/>
    </row>
    <row r="165" spans="1:5" x14ac:dyDescent="0.2">
      <c r="A165" s="421"/>
      <c r="B165" s="421"/>
      <c r="C165" s="421"/>
      <c r="D165" s="421"/>
      <c r="E165" s="421"/>
    </row>
    <row r="166" spans="1:5" x14ac:dyDescent="0.2">
      <c r="A166" s="421"/>
      <c r="B166" s="421"/>
      <c r="C166" s="421"/>
      <c r="D166" s="421"/>
      <c r="E166" s="421"/>
    </row>
    <row r="167" spans="1:5" x14ac:dyDescent="0.2">
      <c r="A167" s="421"/>
      <c r="B167" s="421"/>
      <c r="C167" s="421"/>
      <c r="D167" s="421"/>
      <c r="E167" s="421"/>
    </row>
    <row r="168" spans="1:5" x14ac:dyDescent="0.2">
      <c r="A168" s="421"/>
      <c r="B168" s="421"/>
      <c r="C168" s="421"/>
      <c r="D168" s="421"/>
      <c r="E168" s="421"/>
    </row>
  </sheetData>
  <mergeCells count="78">
    <mergeCell ref="A153:C153"/>
    <mergeCell ref="B147:C147"/>
    <mergeCell ref="B148:C148"/>
    <mergeCell ref="B149:C149"/>
    <mergeCell ref="B150:C150"/>
    <mergeCell ref="B151:C151"/>
    <mergeCell ref="B146:C146"/>
    <mergeCell ref="B116:C116"/>
    <mergeCell ref="B118:C118"/>
    <mergeCell ref="B120:C120"/>
    <mergeCell ref="B122:C122"/>
    <mergeCell ref="A124:C124"/>
    <mergeCell ref="A126:D126"/>
    <mergeCell ref="A131:C131"/>
    <mergeCell ref="A132:C132"/>
    <mergeCell ref="A142:B142"/>
    <mergeCell ref="A144:D144"/>
    <mergeCell ref="B145:C145"/>
    <mergeCell ref="B115:C115"/>
    <mergeCell ref="B99:C99"/>
    <mergeCell ref="A100:C100"/>
    <mergeCell ref="B102:C102"/>
    <mergeCell ref="B103:C103"/>
    <mergeCell ref="A104:C104"/>
    <mergeCell ref="B107:C107"/>
    <mergeCell ref="B108:C108"/>
    <mergeCell ref="B109:C109"/>
    <mergeCell ref="B110:C110"/>
    <mergeCell ref="A111:C111"/>
    <mergeCell ref="A113:D113"/>
    <mergeCell ref="B98:C98"/>
    <mergeCell ref="B86:C86"/>
    <mergeCell ref="B87:C87"/>
    <mergeCell ref="B88:C88"/>
    <mergeCell ref="B89:C89"/>
    <mergeCell ref="B90:C90"/>
    <mergeCell ref="B91:C91"/>
    <mergeCell ref="B92:C92"/>
    <mergeCell ref="A93:C93"/>
    <mergeCell ref="B95:C95"/>
    <mergeCell ref="B96:C96"/>
    <mergeCell ref="B97:C97"/>
    <mergeCell ref="B85:C85"/>
    <mergeCell ref="A63:D63"/>
    <mergeCell ref="B64:C64"/>
    <mergeCell ref="B65:C65"/>
    <mergeCell ref="B66:C66"/>
    <mergeCell ref="B67:C67"/>
    <mergeCell ref="A68:C68"/>
    <mergeCell ref="A70:D70"/>
    <mergeCell ref="A79:C79"/>
    <mergeCell ref="A81:D81"/>
    <mergeCell ref="A83:D83"/>
    <mergeCell ref="B84:C84"/>
    <mergeCell ref="A61:B61"/>
    <mergeCell ref="B18:C18"/>
    <mergeCell ref="B19:C19"/>
    <mergeCell ref="B21:C21"/>
    <mergeCell ref="B22:C22"/>
    <mergeCell ref="A23:C23"/>
    <mergeCell ref="A25:D25"/>
    <mergeCell ref="A27:D27"/>
    <mergeCell ref="A33:C33"/>
    <mergeCell ref="A35:D35"/>
    <mergeCell ref="A47:D47"/>
    <mergeCell ref="B59:C59"/>
    <mergeCell ref="B17:C17"/>
    <mergeCell ref="A1:D1"/>
    <mergeCell ref="A3:D3"/>
    <mergeCell ref="C4:D4"/>
    <mergeCell ref="C5:D5"/>
    <mergeCell ref="C6:D6"/>
    <mergeCell ref="C7:D7"/>
    <mergeCell ref="C8:D8"/>
    <mergeCell ref="A10:D10"/>
    <mergeCell ref="B12:C12"/>
    <mergeCell ref="B15:C15"/>
    <mergeCell ref="B16:C16"/>
  </mergeCells>
  <pageMargins left="1.1023622047244095" right="7.874015748031496E-2" top="0.43307086614173229" bottom="0.39370078740157483" header="0.31496062992125984" footer="0.2"/>
  <pageSetup paperSize="9" scale="90" orientation="portrait" r:id="rId1"/>
  <headerFooter>
    <oddFooter>&amp;A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249977111117893"/>
  </sheetPr>
  <dimension ref="A1:C130"/>
  <sheetViews>
    <sheetView workbookViewId="0">
      <selection activeCell="B10" sqref="B10"/>
    </sheetView>
  </sheetViews>
  <sheetFormatPr defaultRowHeight="12.75" x14ac:dyDescent="0.2"/>
  <cols>
    <col min="1" max="1" width="73.7109375" style="375" customWidth="1"/>
    <col min="2" max="2" width="14" style="375" bestFit="1" customWidth="1"/>
    <col min="3" max="3" width="13.7109375" style="375" bestFit="1" customWidth="1"/>
    <col min="4" max="4" width="10.7109375" style="375" bestFit="1" customWidth="1"/>
    <col min="5" max="5" width="79" style="375" customWidth="1"/>
    <col min="6" max="16384" width="9.140625" style="375"/>
  </cols>
  <sheetData>
    <row r="1" spans="1:3" x14ac:dyDescent="0.2">
      <c r="A1" s="834" t="s">
        <v>322</v>
      </c>
      <c r="B1" s="834"/>
      <c r="C1" s="834"/>
    </row>
    <row r="3" spans="1:3" x14ac:dyDescent="0.2">
      <c r="A3" s="390" t="s">
        <v>255</v>
      </c>
      <c r="B3" s="390">
        <v>220</v>
      </c>
    </row>
    <row r="4" spans="1:3" x14ac:dyDescent="0.2">
      <c r="A4" s="390" t="s">
        <v>256</v>
      </c>
      <c r="B4" s="390">
        <v>365.25</v>
      </c>
    </row>
    <row r="5" spans="1:3" x14ac:dyDescent="0.2">
      <c r="A5" s="390" t="s">
        <v>257</v>
      </c>
      <c r="B5" s="374">
        <f>(365.25/12)/(7/5)</f>
        <v>21.741071428571431</v>
      </c>
    </row>
    <row r="6" spans="1:3" x14ac:dyDescent="0.2">
      <c r="A6" s="399" t="s">
        <v>168</v>
      </c>
      <c r="B6" s="394">
        <f>+'Servente 44 seg a sex'!D12</f>
        <v>0</v>
      </c>
    </row>
    <row r="7" spans="1:3" x14ac:dyDescent="0.2">
      <c r="A7" s="399" t="s">
        <v>258</v>
      </c>
      <c r="B7" s="394">
        <f>+'Servente 44 seg a sex'!D23</f>
        <v>0</v>
      </c>
    </row>
    <row r="9" spans="1:3" x14ac:dyDescent="0.2">
      <c r="A9" s="831" t="s">
        <v>262</v>
      </c>
      <c r="B9" s="832"/>
      <c r="C9" s="833"/>
    </row>
    <row r="10" spans="1:3" x14ac:dyDescent="0.2">
      <c r="A10" s="390" t="s">
        <v>259</v>
      </c>
      <c r="B10" s="390">
        <f>+$B$4</f>
        <v>365.25</v>
      </c>
      <c r="C10" s="410"/>
    </row>
    <row r="11" spans="1:3" x14ac:dyDescent="0.2">
      <c r="A11" s="390" t="s">
        <v>260</v>
      </c>
      <c r="B11" s="399">
        <v>12</v>
      </c>
      <c r="C11" s="410"/>
    </row>
    <row r="12" spans="1:3" x14ac:dyDescent="0.2">
      <c r="A12" s="390" t="s">
        <v>261</v>
      </c>
      <c r="B12" s="393">
        <v>1</v>
      </c>
      <c r="C12" s="410"/>
    </row>
    <row r="13" spans="1:3" x14ac:dyDescent="0.2">
      <c r="A13" s="399" t="s">
        <v>263</v>
      </c>
      <c r="B13" s="422">
        <f>+B5</f>
        <v>21.741071428571431</v>
      </c>
      <c r="C13" s="410"/>
    </row>
    <row r="14" spans="1:3" x14ac:dyDescent="0.2">
      <c r="A14" s="423" t="s">
        <v>264</v>
      </c>
      <c r="B14" s="424"/>
      <c r="C14" s="410"/>
    </row>
    <row r="15" spans="1:3" x14ac:dyDescent="0.2">
      <c r="A15" s="390" t="s">
        <v>265</v>
      </c>
      <c r="B15" s="393">
        <v>0.06</v>
      </c>
      <c r="C15" s="410"/>
    </row>
    <row r="16" spans="1:3" x14ac:dyDescent="0.2">
      <c r="A16" s="838" t="s">
        <v>266</v>
      </c>
      <c r="B16" s="839"/>
      <c r="C16" s="92">
        <f>ROUND((B13*(B14*2)-($B$6*B15)),2)</f>
        <v>0</v>
      </c>
    </row>
    <row r="18" spans="1:3" x14ac:dyDescent="0.2">
      <c r="A18" s="831" t="s">
        <v>267</v>
      </c>
      <c r="B18" s="832"/>
      <c r="C18" s="833"/>
    </row>
    <row r="19" spans="1:3" x14ac:dyDescent="0.2">
      <c r="A19" s="390" t="s">
        <v>259</v>
      </c>
      <c r="B19" s="390">
        <f>+$B$4</f>
        <v>365.25</v>
      </c>
      <c r="C19" s="410"/>
    </row>
    <row r="20" spans="1:3" x14ac:dyDescent="0.2">
      <c r="A20" s="390" t="s">
        <v>260</v>
      </c>
      <c r="B20" s="399">
        <v>12</v>
      </c>
      <c r="C20" s="410"/>
    </row>
    <row r="21" spans="1:3" x14ac:dyDescent="0.2">
      <c r="A21" s="390" t="s">
        <v>261</v>
      </c>
      <c r="B21" s="393">
        <v>1</v>
      </c>
      <c r="C21" s="410"/>
    </row>
    <row r="22" spans="1:3" x14ac:dyDescent="0.2">
      <c r="A22" s="399" t="s">
        <v>263</v>
      </c>
      <c r="B22" s="422">
        <f>+B5</f>
        <v>21.741071428571431</v>
      </c>
      <c r="C22" s="410"/>
    </row>
    <row r="23" spans="1:3" x14ac:dyDescent="0.2">
      <c r="A23" s="423" t="s">
        <v>268</v>
      </c>
      <c r="B23" s="424"/>
      <c r="C23" s="410"/>
    </row>
    <row r="24" spans="1:3" x14ac:dyDescent="0.2">
      <c r="A24" s="390" t="s">
        <v>269</v>
      </c>
      <c r="B24" s="393">
        <v>0.1</v>
      </c>
      <c r="C24" s="410"/>
    </row>
    <row r="25" spans="1:3" x14ac:dyDescent="0.2">
      <c r="A25" s="838" t="s">
        <v>268</v>
      </c>
      <c r="B25" s="839"/>
      <c r="C25" s="92">
        <f>ROUND((B22*(B23)-((B22*B23)*B24)),2)</f>
        <v>0</v>
      </c>
    </row>
    <row r="27" spans="1:3" x14ac:dyDescent="0.2">
      <c r="A27" s="831" t="s">
        <v>270</v>
      </c>
      <c r="B27" s="832"/>
      <c r="C27" s="833"/>
    </row>
    <row r="28" spans="1:3" x14ac:dyDescent="0.2">
      <c r="A28" s="390" t="s">
        <v>64</v>
      </c>
      <c r="B28" s="394">
        <f>+B7</f>
        <v>0</v>
      </c>
      <c r="C28" s="410"/>
    </row>
    <row r="29" spans="1:3" x14ac:dyDescent="0.2">
      <c r="A29" s="390" t="s">
        <v>271</v>
      </c>
      <c r="B29" s="390">
        <v>12</v>
      </c>
      <c r="C29" s="410"/>
    </row>
    <row r="30" spans="1:3" x14ac:dyDescent="0.2">
      <c r="A30" s="405" t="s">
        <v>272</v>
      </c>
      <c r="B30" s="418"/>
      <c r="C30" s="410"/>
    </row>
    <row r="31" spans="1:3" x14ac:dyDescent="0.2">
      <c r="A31" s="838" t="s">
        <v>273</v>
      </c>
      <c r="B31" s="839"/>
      <c r="C31" s="92">
        <f>ROUND(+(B28/B29)*B30,2)</f>
        <v>0</v>
      </c>
    </row>
    <row r="33" spans="1:3" x14ac:dyDescent="0.2">
      <c r="A33" s="835" t="s">
        <v>274</v>
      </c>
      <c r="B33" s="836"/>
      <c r="C33" s="837"/>
    </row>
    <row r="34" spans="1:3" s="401" customFormat="1" x14ac:dyDescent="0.2">
      <c r="A34" s="425" t="s">
        <v>275</v>
      </c>
      <c r="B34" s="418">
        <f>+B30</f>
        <v>0</v>
      </c>
      <c r="C34" s="410"/>
    </row>
    <row r="35" spans="1:3" x14ac:dyDescent="0.2">
      <c r="A35" s="390" t="s">
        <v>276</v>
      </c>
      <c r="B35" s="394">
        <f>+'Servente 44 seg a sex'!$D$23</f>
        <v>0</v>
      </c>
      <c r="C35" s="410"/>
    </row>
    <row r="36" spans="1:3" x14ac:dyDescent="0.2">
      <c r="A36" s="390" t="s">
        <v>131</v>
      </c>
      <c r="B36" s="394">
        <f>+'Servente 44 seg a sex'!$D$29</f>
        <v>0</v>
      </c>
      <c r="C36" s="410"/>
    </row>
    <row r="37" spans="1:3" x14ac:dyDescent="0.2">
      <c r="A37" s="390" t="s">
        <v>186</v>
      </c>
      <c r="B37" s="394">
        <f>+'Servente 44 seg a sex'!$D$31</f>
        <v>0</v>
      </c>
      <c r="C37" s="410"/>
    </row>
    <row r="38" spans="1:3" x14ac:dyDescent="0.2">
      <c r="A38" s="390" t="s">
        <v>77</v>
      </c>
      <c r="B38" s="394">
        <f>+'Servente 44 seg a sex'!$D$32</f>
        <v>0</v>
      </c>
      <c r="C38" s="410"/>
    </row>
    <row r="39" spans="1:3" x14ac:dyDescent="0.2">
      <c r="A39" s="93" t="s">
        <v>277</v>
      </c>
      <c r="B39" s="94">
        <f>SUM(B35:B38)</f>
        <v>0</v>
      </c>
      <c r="C39" s="410"/>
    </row>
    <row r="40" spans="1:3" x14ac:dyDescent="0.2">
      <c r="A40" s="399" t="s">
        <v>278</v>
      </c>
      <c r="B40" s="393">
        <v>0.4</v>
      </c>
      <c r="C40" s="410"/>
    </row>
    <row r="41" spans="1:3" x14ac:dyDescent="0.2">
      <c r="A41" s="399" t="s">
        <v>279</v>
      </c>
      <c r="B41" s="393">
        <f>+'Servente 44 seg a sex'!$C$44</f>
        <v>0.08</v>
      </c>
      <c r="C41" s="410"/>
    </row>
    <row r="42" spans="1:3" x14ac:dyDescent="0.2">
      <c r="A42" s="816" t="s">
        <v>280</v>
      </c>
      <c r="B42" s="817"/>
      <c r="C42" s="85">
        <f>ROUND(+B39*B40*B41*B34,2)</f>
        <v>0</v>
      </c>
    </row>
    <row r="43" spans="1:3" x14ac:dyDescent="0.2">
      <c r="A43" s="399" t="s">
        <v>281</v>
      </c>
      <c r="B43" s="471"/>
      <c r="C43" s="410"/>
    </row>
    <row r="44" spans="1:3" x14ac:dyDescent="0.2">
      <c r="A44" s="816" t="s">
        <v>282</v>
      </c>
      <c r="B44" s="817"/>
      <c r="C44" s="95">
        <f>ROUND(B43*B41*B39*B34,2)</f>
        <v>0</v>
      </c>
    </row>
    <row r="45" spans="1:3" x14ac:dyDescent="0.2">
      <c r="A45" s="838" t="s">
        <v>283</v>
      </c>
      <c r="B45" s="839"/>
      <c r="C45" s="86">
        <f>+C44+C42</f>
        <v>0</v>
      </c>
    </row>
    <row r="47" spans="1:3" x14ac:dyDescent="0.2">
      <c r="A47" s="831" t="s">
        <v>284</v>
      </c>
      <c r="B47" s="832"/>
      <c r="C47" s="833"/>
    </row>
    <row r="48" spans="1:3" x14ac:dyDescent="0.2">
      <c r="A48" s="390" t="s">
        <v>64</v>
      </c>
      <c r="B48" s="394">
        <f>+B7</f>
        <v>0</v>
      </c>
      <c r="C48" s="410"/>
    </row>
    <row r="49" spans="1:3" x14ac:dyDescent="0.2">
      <c r="A49" s="390" t="s">
        <v>285</v>
      </c>
      <c r="B49" s="426">
        <v>30</v>
      </c>
      <c r="C49" s="410"/>
    </row>
    <row r="50" spans="1:3" x14ac:dyDescent="0.2">
      <c r="A50" s="390" t="s">
        <v>271</v>
      </c>
      <c r="B50" s="390">
        <v>12</v>
      </c>
      <c r="C50" s="410"/>
    </row>
    <row r="51" spans="1:3" x14ac:dyDescent="0.2">
      <c r="A51" s="390" t="s">
        <v>286</v>
      </c>
      <c r="B51" s="390">
        <v>7</v>
      </c>
      <c r="C51" s="410"/>
    </row>
    <row r="52" spans="1:3" x14ac:dyDescent="0.2">
      <c r="A52" s="405" t="s">
        <v>287</v>
      </c>
      <c r="B52" s="418"/>
      <c r="C52" s="410"/>
    </row>
    <row r="53" spans="1:3" x14ac:dyDescent="0.2">
      <c r="A53" s="838" t="s">
        <v>288</v>
      </c>
      <c r="B53" s="839"/>
      <c r="C53" s="92">
        <f>+ROUND(((B48/B49/B50)*B51)*B52,2)</f>
        <v>0</v>
      </c>
    </row>
    <row r="55" spans="1:3" x14ac:dyDescent="0.2">
      <c r="A55" s="835" t="s">
        <v>289</v>
      </c>
      <c r="B55" s="836"/>
      <c r="C55" s="837"/>
    </row>
    <row r="56" spans="1:3" x14ac:dyDescent="0.2">
      <c r="A56" s="425" t="s">
        <v>290</v>
      </c>
      <c r="B56" s="418">
        <f>+B52</f>
        <v>0</v>
      </c>
      <c r="C56" s="410"/>
    </row>
    <row r="57" spans="1:3" x14ac:dyDescent="0.2">
      <c r="A57" s="390" t="s">
        <v>276</v>
      </c>
      <c r="B57" s="394">
        <f>+'Servente 44 seg a sex'!$D$23</f>
        <v>0</v>
      </c>
      <c r="C57" s="410"/>
    </row>
    <row r="58" spans="1:3" x14ac:dyDescent="0.2">
      <c r="A58" s="390" t="s">
        <v>131</v>
      </c>
      <c r="B58" s="394">
        <f>+'Servente 44 seg a sex'!$D$29</f>
        <v>0</v>
      </c>
      <c r="C58" s="410"/>
    </row>
    <row r="59" spans="1:3" x14ac:dyDescent="0.2">
      <c r="A59" s="390" t="s">
        <v>186</v>
      </c>
      <c r="B59" s="394">
        <f>+'Servente 44 seg a sex'!$D$31</f>
        <v>0</v>
      </c>
      <c r="C59" s="410"/>
    </row>
    <row r="60" spans="1:3" x14ac:dyDescent="0.2">
      <c r="A60" s="390" t="s">
        <v>77</v>
      </c>
      <c r="B60" s="394">
        <f>+'Servente 44 seg a sex'!$D$32</f>
        <v>0</v>
      </c>
      <c r="C60" s="410"/>
    </row>
    <row r="61" spans="1:3" x14ac:dyDescent="0.2">
      <c r="A61" s="93" t="s">
        <v>277</v>
      </c>
      <c r="B61" s="94">
        <f>SUM(B57:B60)</f>
        <v>0</v>
      </c>
      <c r="C61" s="410"/>
    </row>
    <row r="62" spans="1:3" x14ac:dyDescent="0.2">
      <c r="A62" s="399" t="s">
        <v>278</v>
      </c>
      <c r="B62" s="393">
        <v>0.4</v>
      </c>
      <c r="C62" s="410"/>
    </row>
    <row r="63" spans="1:3" x14ac:dyDescent="0.2">
      <c r="A63" s="399" t="s">
        <v>279</v>
      </c>
      <c r="B63" s="393">
        <f>+'Servente 44 seg a sex'!$C$44</f>
        <v>0.08</v>
      </c>
      <c r="C63" s="410"/>
    </row>
    <row r="64" spans="1:3" x14ac:dyDescent="0.2">
      <c r="A64" s="816" t="s">
        <v>280</v>
      </c>
      <c r="B64" s="817"/>
      <c r="C64" s="85">
        <f>ROUND(+B61*B62*B63*B56,2)</f>
        <v>0</v>
      </c>
    </row>
    <row r="65" spans="1:3" x14ac:dyDescent="0.2">
      <c r="A65" s="399" t="s">
        <v>281</v>
      </c>
      <c r="B65" s="471"/>
      <c r="C65" s="410"/>
    </row>
    <row r="66" spans="1:3" x14ac:dyDescent="0.2">
      <c r="A66" s="816" t="s">
        <v>282</v>
      </c>
      <c r="B66" s="817"/>
      <c r="C66" s="95">
        <f>ROUND(B65*B63*B61*B56,2)</f>
        <v>0</v>
      </c>
    </row>
    <row r="67" spans="1:3" x14ac:dyDescent="0.2">
      <c r="A67" s="838" t="s">
        <v>291</v>
      </c>
      <c r="B67" s="839"/>
      <c r="C67" s="86">
        <f>+C66+C64</f>
        <v>0</v>
      </c>
    </row>
    <row r="69" spans="1:3" x14ac:dyDescent="0.2">
      <c r="A69" s="835" t="s">
        <v>292</v>
      </c>
      <c r="B69" s="836"/>
      <c r="C69" s="837"/>
    </row>
    <row r="70" spans="1:3" x14ac:dyDescent="0.2">
      <c r="A70" s="840" t="s">
        <v>293</v>
      </c>
      <c r="B70" s="841"/>
      <c r="C70" s="842"/>
    </row>
    <row r="71" spans="1:3" x14ac:dyDescent="0.2">
      <c r="A71" s="843"/>
      <c r="B71" s="844"/>
      <c r="C71" s="845"/>
    </row>
    <row r="72" spans="1:3" x14ac:dyDescent="0.2">
      <c r="A72" s="843"/>
      <c r="B72" s="844"/>
      <c r="C72" s="845"/>
    </row>
    <row r="73" spans="1:3" x14ac:dyDescent="0.2">
      <c r="A73" s="846"/>
      <c r="B73" s="847"/>
      <c r="C73" s="848"/>
    </row>
    <row r="74" spans="1:3" x14ac:dyDescent="0.2">
      <c r="A74" s="427"/>
      <c r="B74" s="427"/>
      <c r="C74" s="427"/>
    </row>
    <row r="75" spans="1:3" x14ac:dyDescent="0.2">
      <c r="A75" s="835" t="s">
        <v>294</v>
      </c>
      <c r="B75" s="836"/>
      <c r="C75" s="837"/>
    </row>
    <row r="76" spans="1:3" x14ac:dyDescent="0.2">
      <c r="A76" s="390" t="s">
        <v>295</v>
      </c>
      <c r="B76" s="394">
        <f>+$B$7</f>
        <v>0</v>
      </c>
      <c r="C76" s="410"/>
    </row>
    <row r="77" spans="1:3" x14ac:dyDescent="0.2">
      <c r="A77" s="390" t="s">
        <v>260</v>
      </c>
      <c r="B77" s="390">
        <v>30</v>
      </c>
      <c r="C77" s="410"/>
    </row>
    <row r="78" spans="1:3" x14ac:dyDescent="0.2">
      <c r="A78" s="390" t="s">
        <v>296</v>
      </c>
      <c r="B78" s="390">
        <v>12</v>
      </c>
      <c r="C78" s="410"/>
    </row>
    <row r="79" spans="1:3" x14ac:dyDescent="0.2">
      <c r="A79" s="405" t="s">
        <v>297</v>
      </c>
      <c r="B79" s="405"/>
      <c r="C79" s="410"/>
    </row>
    <row r="80" spans="1:3" x14ac:dyDescent="0.2">
      <c r="A80" s="838" t="s">
        <v>298</v>
      </c>
      <c r="B80" s="839"/>
      <c r="C80" s="80">
        <f>+ROUND((B76/B77/B78)*B79,2)</f>
        <v>0</v>
      </c>
    </row>
    <row r="82" spans="1:3" x14ac:dyDescent="0.2">
      <c r="A82" s="835" t="s">
        <v>299</v>
      </c>
      <c r="B82" s="836"/>
      <c r="C82" s="837"/>
    </row>
    <row r="83" spans="1:3" x14ac:dyDescent="0.2">
      <c r="A83" s="390" t="s">
        <v>295</v>
      </c>
      <c r="B83" s="394">
        <f>+$B$7</f>
        <v>0</v>
      </c>
      <c r="C83" s="410"/>
    </row>
    <row r="84" spans="1:3" x14ac:dyDescent="0.2">
      <c r="A84" s="390" t="s">
        <v>260</v>
      </c>
      <c r="B84" s="390">
        <v>30</v>
      </c>
      <c r="C84" s="410"/>
    </row>
    <row r="85" spans="1:3" x14ac:dyDescent="0.2">
      <c r="A85" s="390" t="s">
        <v>296</v>
      </c>
      <c r="B85" s="390">
        <v>12</v>
      </c>
      <c r="C85" s="410"/>
    </row>
    <row r="86" spans="1:3" x14ac:dyDescent="0.2">
      <c r="A86" s="399" t="s">
        <v>300</v>
      </c>
      <c r="B86" s="390">
        <v>5</v>
      </c>
      <c r="C86" s="410"/>
    </row>
    <row r="87" spans="1:3" x14ac:dyDescent="0.2">
      <c r="A87" s="405" t="s">
        <v>301</v>
      </c>
      <c r="B87" s="418"/>
      <c r="C87" s="410"/>
    </row>
    <row r="88" spans="1:3" x14ac:dyDescent="0.2">
      <c r="A88" s="405" t="s">
        <v>302</v>
      </c>
      <c r="B88" s="418"/>
      <c r="C88" s="410"/>
    </row>
    <row r="89" spans="1:3" x14ac:dyDescent="0.2">
      <c r="A89" s="838" t="s">
        <v>303</v>
      </c>
      <c r="B89" s="839"/>
      <c r="C89" s="92">
        <f>ROUND(+B83/B84/B85*B86*B87*B88,2)</f>
        <v>0</v>
      </c>
    </row>
    <row r="91" spans="1:3" x14ac:dyDescent="0.2">
      <c r="A91" s="835" t="s">
        <v>304</v>
      </c>
      <c r="B91" s="836"/>
      <c r="C91" s="837"/>
    </row>
    <row r="92" spans="1:3" x14ac:dyDescent="0.2">
      <c r="A92" s="390" t="s">
        <v>295</v>
      </c>
      <c r="B92" s="394">
        <f>+$B$7</f>
        <v>0</v>
      </c>
      <c r="C92" s="410"/>
    </row>
    <row r="93" spans="1:3" x14ac:dyDescent="0.2">
      <c r="A93" s="390" t="s">
        <v>260</v>
      </c>
      <c r="B93" s="390">
        <v>30</v>
      </c>
      <c r="C93" s="410"/>
    </row>
    <row r="94" spans="1:3" x14ac:dyDescent="0.2">
      <c r="A94" s="390" t="s">
        <v>296</v>
      </c>
      <c r="B94" s="390">
        <v>12</v>
      </c>
      <c r="C94" s="410"/>
    </row>
    <row r="95" spans="1:3" x14ac:dyDescent="0.2">
      <c r="A95" s="399" t="s">
        <v>305</v>
      </c>
      <c r="B95" s="390">
        <v>15</v>
      </c>
      <c r="C95" s="410"/>
    </row>
    <row r="96" spans="1:3" x14ac:dyDescent="0.2">
      <c r="A96" s="405" t="s">
        <v>306</v>
      </c>
      <c r="B96" s="418"/>
      <c r="C96" s="410"/>
    </row>
    <row r="97" spans="1:3" x14ac:dyDescent="0.2">
      <c r="A97" s="838" t="s">
        <v>307</v>
      </c>
      <c r="B97" s="839"/>
      <c r="C97" s="92">
        <f>ROUND(+B92/B93/B94*B95*B96,2)</f>
        <v>0</v>
      </c>
    </row>
    <row r="99" spans="1:3" x14ac:dyDescent="0.2">
      <c r="A99" s="835" t="s">
        <v>308</v>
      </c>
      <c r="B99" s="836"/>
      <c r="C99" s="837"/>
    </row>
    <row r="100" spans="1:3" x14ac:dyDescent="0.2">
      <c r="A100" s="390" t="s">
        <v>295</v>
      </c>
      <c r="B100" s="394">
        <f>+$B$7</f>
        <v>0</v>
      </c>
      <c r="C100" s="410"/>
    </row>
    <row r="101" spans="1:3" x14ac:dyDescent="0.2">
      <c r="A101" s="390" t="s">
        <v>260</v>
      </c>
      <c r="B101" s="390">
        <v>30</v>
      </c>
      <c r="C101" s="410"/>
    </row>
    <row r="102" spans="1:3" x14ac:dyDescent="0.2">
      <c r="A102" s="390" t="s">
        <v>296</v>
      </c>
      <c r="B102" s="390">
        <v>12</v>
      </c>
      <c r="C102" s="410"/>
    </row>
    <row r="103" spans="1:3" x14ac:dyDescent="0.2">
      <c r="A103" s="399" t="s">
        <v>305</v>
      </c>
      <c r="B103" s="390">
        <v>5</v>
      </c>
      <c r="C103" s="410"/>
    </row>
    <row r="104" spans="1:3" x14ac:dyDescent="0.2">
      <c r="A104" s="405" t="s">
        <v>309</v>
      </c>
      <c r="B104" s="418"/>
      <c r="C104" s="410"/>
    </row>
    <row r="105" spans="1:3" x14ac:dyDescent="0.2">
      <c r="A105" s="838" t="s">
        <v>310</v>
      </c>
      <c r="B105" s="839"/>
      <c r="C105" s="92">
        <f>ROUND(+B100/B101/B102*B103*B104,2)</f>
        <v>0</v>
      </c>
    </row>
    <row r="107" spans="1:3" x14ac:dyDescent="0.2">
      <c r="A107" s="835" t="s">
        <v>311</v>
      </c>
      <c r="B107" s="836"/>
      <c r="C107" s="837"/>
    </row>
    <row r="108" spans="1:3" x14ac:dyDescent="0.2">
      <c r="A108" s="850" t="s">
        <v>312</v>
      </c>
      <c r="B108" s="851"/>
      <c r="C108" s="852"/>
    </row>
    <row r="109" spans="1:3" x14ac:dyDescent="0.2">
      <c r="A109" s="390" t="s">
        <v>295</v>
      </c>
      <c r="B109" s="394">
        <f>+$B$7</f>
        <v>0</v>
      </c>
      <c r="C109" s="410"/>
    </row>
    <row r="110" spans="1:3" x14ac:dyDescent="0.2">
      <c r="A110" s="390" t="s">
        <v>313</v>
      </c>
      <c r="B110" s="394">
        <f>+B109*(1/3)</f>
        <v>0</v>
      </c>
      <c r="C110" s="410"/>
    </row>
    <row r="111" spans="1:3" x14ac:dyDescent="0.2">
      <c r="A111" s="93" t="s">
        <v>277</v>
      </c>
      <c r="B111" s="94">
        <f>SUM(B109:B110)</f>
        <v>0</v>
      </c>
      <c r="C111" s="410"/>
    </row>
    <row r="112" spans="1:3" x14ac:dyDescent="0.2">
      <c r="A112" s="390" t="s">
        <v>314</v>
      </c>
      <c r="B112" s="390">
        <v>4</v>
      </c>
      <c r="C112" s="410"/>
    </row>
    <row r="113" spans="1:3" x14ac:dyDescent="0.2">
      <c r="A113" s="390" t="s">
        <v>296</v>
      </c>
      <c r="B113" s="390">
        <v>12</v>
      </c>
      <c r="C113" s="410"/>
    </row>
    <row r="114" spans="1:3" x14ac:dyDescent="0.2">
      <c r="A114" s="405" t="s">
        <v>315</v>
      </c>
      <c r="B114" s="418"/>
      <c r="C114" s="410"/>
    </row>
    <row r="115" spans="1:3" x14ac:dyDescent="0.2">
      <c r="A115" s="405" t="s">
        <v>316</v>
      </c>
      <c r="B115" s="418"/>
      <c r="C115" s="410"/>
    </row>
    <row r="116" spans="1:3" x14ac:dyDescent="0.2">
      <c r="A116" s="838" t="s">
        <v>317</v>
      </c>
      <c r="B116" s="839"/>
      <c r="C116" s="92">
        <f>ROUND((((+B111*(B112/B113)/B113)*B114)*B115),2)</f>
        <v>0</v>
      </c>
    </row>
    <row r="117" spans="1:3" x14ac:dyDescent="0.2">
      <c r="A117" s="838" t="s">
        <v>318</v>
      </c>
      <c r="B117" s="849"/>
      <c r="C117" s="839"/>
    </row>
    <row r="118" spans="1:3" x14ac:dyDescent="0.2">
      <c r="A118" s="390" t="s">
        <v>295</v>
      </c>
      <c r="B118" s="394">
        <f>+'Servente 44 seg a sex'!D23</f>
        <v>0</v>
      </c>
      <c r="C118" s="410"/>
    </row>
    <row r="119" spans="1:3" x14ac:dyDescent="0.2">
      <c r="A119" s="390" t="s">
        <v>131</v>
      </c>
      <c r="B119" s="394">
        <f>+'Servente 44 seg a sex'!D29</f>
        <v>0</v>
      </c>
      <c r="C119" s="410"/>
    </row>
    <row r="120" spans="1:3" x14ac:dyDescent="0.2">
      <c r="A120" s="93" t="s">
        <v>277</v>
      </c>
      <c r="B120" s="94">
        <f>SUM(B118:B119)</f>
        <v>0</v>
      </c>
      <c r="C120" s="410"/>
    </row>
    <row r="121" spans="1:3" x14ac:dyDescent="0.2">
      <c r="A121" s="390" t="s">
        <v>314</v>
      </c>
      <c r="B121" s="390">
        <v>4</v>
      </c>
      <c r="C121" s="410"/>
    </row>
    <row r="122" spans="1:3" x14ac:dyDescent="0.2">
      <c r="A122" s="390" t="s">
        <v>296</v>
      </c>
      <c r="B122" s="390">
        <v>12</v>
      </c>
      <c r="C122" s="410"/>
    </row>
    <row r="123" spans="1:3" x14ac:dyDescent="0.2">
      <c r="A123" s="405" t="s">
        <v>315</v>
      </c>
      <c r="B123" s="418">
        <f>+B114</f>
        <v>0</v>
      </c>
      <c r="C123" s="410"/>
    </row>
    <row r="124" spans="1:3" x14ac:dyDescent="0.2">
      <c r="A124" s="405" t="s">
        <v>316</v>
      </c>
      <c r="B124" s="418">
        <f>+B115</f>
        <v>0</v>
      </c>
      <c r="C124" s="410"/>
    </row>
    <row r="125" spans="1:3" x14ac:dyDescent="0.2">
      <c r="A125" s="399" t="s">
        <v>319</v>
      </c>
      <c r="B125" s="393">
        <f>+'Servente 44 seg a sex'!C45</f>
        <v>0.36800000000000005</v>
      </c>
      <c r="C125" s="410"/>
    </row>
    <row r="126" spans="1:3" x14ac:dyDescent="0.2">
      <c r="A126" s="838" t="s">
        <v>320</v>
      </c>
      <c r="B126" s="839"/>
      <c r="C126" s="86">
        <f>ROUND((((B120*(B121/B122)*B123)*B124)*B125),2)</f>
        <v>0</v>
      </c>
    </row>
    <row r="128" spans="1:3" ht="30.75" customHeight="1" x14ac:dyDescent="0.2">
      <c r="A128" s="829" t="s">
        <v>622</v>
      </c>
      <c r="B128" s="830"/>
      <c r="C128" s="830"/>
    </row>
    <row r="129" spans="3:3" x14ac:dyDescent="0.2">
      <c r="C129" s="474"/>
    </row>
    <row r="130" spans="3:3" x14ac:dyDescent="0.2">
      <c r="C130" s="414"/>
    </row>
  </sheetData>
  <mergeCells count="33">
    <mergeCell ref="A97:B97"/>
    <mergeCell ref="A117:C117"/>
    <mergeCell ref="A126:B126"/>
    <mergeCell ref="A105:B105"/>
    <mergeCell ref="A107:C107"/>
    <mergeCell ref="A108:C108"/>
    <mergeCell ref="A116:B116"/>
    <mergeCell ref="A75:C75"/>
    <mergeCell ref="A80:B80"/>
    <mergeCell ref="A82:C82"/>
    <mergeCell ref="A89:B89"/>
    <mergeCell ref="A91:C91"/>
    <mergeCell ref="A64:B64"/>
    <mergeCell ref="A66:B66"/>
    <mergeCell ref="A67:B67"/>
    <mergeCell ref="A69:C69"/>
    <mergeCell ref="A70:C73"/>
    <mergeCell ref="A128:C128"/>
    <mergeCell ref="A9:C9"/>
    <mergeCell ref="A1:C1"/>
    <mergeCell ref="A55:C55"/>
    <mergeCell ref="A16:B16"/>
    <mergeCell ref="A18:C18"/>
    <mergeCell ref="A25:B25"/>
    <mergeCell ref="A27:C27"/>
    <mergeCell ref="A31:B31"/>
    <mergeCell ref="A33:C33"/>
    <mergeCell ref="A42:B42"/>
    <mergeCell ref="A44:B44"/>
    <mergeCell ref="A45:B45"/>
    <mergeCell ref="A47:C47"/>
    <mergeCell ref="A53:B53"/>
    <mergeCell ref="A99:C99"/>
  </mergeCells>
  <pageMargins left="0.91" right="0.12" top="0.78740157480314965" bottom="0.51181102362204722" header="0.31496062992125984" footer="0.19685039370078741"/>
  <pageSetup paperSize="9" scale="90" orientation="portrait" r:id="rId1"/>
  <headerFooter>
    <oddFooter>&amp;A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G168"/>
  <sheetViews>
    <sheetView topLeftCell="A52" workbookViewId="0">
      <selection activeCell="D57" sqref="D57"/>
    </sheetView>
  </sheetViews>
  <sheetFormatPr defaultRowHeight="12.75" x14ac:dyDescent="0.2"/>
  <cols>
    <col min="1" max="1" width="6.42578125" style="375" customWidth="1"/>
    <col min="2" max="2" width="57.7109375" style="375" customWidth="1"/>
    <col min="3" max="3" width="10.7109375" style="375" bestFit="1" customWidth="1"/>
    <col min="4" max="4" width="17.85546875" style="375" customWidth="1"/>
    <col min="5" max="5" width="13.42578125" style="375" bestFit="1" customWidth="1"/>
    <col min="6" max="16384" width="9.140625" style="375"/>
  </cols>
  <sheetData>
    <row r="1" spans="1:6" x14ac:dyDescent="0.2">
      <c r="A1" s="783" t="s">
        <v>160</v>
      </c>
      <c r="B1" s="784"/>
      <c r="C1" s="784"/>
      <c r="D1" s="785"/>
      <c r="E1" s="63"/>
      <c r="F1" s="63"/>
    </row>
    <row r="3" spans="1:6" x14ac:dyDescent="0.2">
      <c r="A3" s="786" t="s">
        <v>161</v>
      </c>
      <c r="B3" s="787"/>
      <c r="C3" s="787"/>
      <c r="D3" s="788"/>
    </row>
    <row r="4" spans="1:6" s="378" customFormat="1" ht="26.25" customHeight="1" x14ac:dyDescent="0.25">
      <c r="A4" s="428">
        <v>1</v>
      </c>
      <c r="B4" s="429" t="s">
        <v>162</v>
      </c>
      <c r="C4" s="853" t="s">
        <v>612</v>
      </c>
      <c r="D4" s="854"/>
    </row>
    <row r="5" spans="1:6" s="378" customFormat="1" x14ac:dyDescent="0.25">
      <c r="A5" s="428">
        <v>2</v>
      </c>
      <c r="B5" s="429" t="s">
        <v>163</v>
      </c>
      <c r="C5" s="855" t="s">
        <v>89</v>
      </c>
      <c r="D5" s="856"/>
    </row>
    <row r="6" spans="1:6" s="378" customFormat="1" x14ac:dyDescent="0.25">
      <c r="A6" s="428">
        <v>3</v>
      </c>
      <c r="B6" s="429" t="s">
        <v>164</v>
      </c>
      <c r="C6" s="857">
        <f>+APRESENTACAO!G22</f>
        <v>0</v>
      </c>
      <c r="D6" s="857"/>
    </row>
    <row r="7" spans="1:6" s="378" customFormat="1" x14ac:dyDescent="0.25">
      <c r="A7" s="428">
        <v>4</v>
      </c>
      <c r="B7" s="429" t="s">
        <v>165</v>
      </c>
      <c r="C7" s="858" t="s">
        <v>51</v>
      </c>
      <c r="D7" s="859"/>
    </row>
    <row r="8" spans="1:6" s="378" customFormat="1" x14ac:dyDescent="0.25">
      <c r="A8" s="428">
        <v>5</v>
      </c>
      <c r="B8" s="429" t="s">
        <v>166</v>
      </c>
      <c r="C8" s="860">
        <v>43524</v>
      </c>
      <c r="D8" s="856"/>
    </row>
    <row r="9" spans="1:6" x14ac:dyDescent="0.2">
      <c r="D9" s="64"/>
    </row>
    <row r="10" spans="1:6" x14ac:dyDescent="0.2">
      <c r="A10" s="797" t="s">
        <v>167</v>
      </c>
      <c r="B10" s="798"/>
      <c r="C10" s="798"/>
      <c r="D10" s="798"/>
    </row>
    <row r="11" spans="1:6" x14ac:dyDescent="0.2">
      <c r="A11" s="379">
        <v>1</v>
      </c>
      <c r="B11" s="380" t="s">
        <v>52</v>
      </c>
      <c r="C11" s="65" t="s">
        <v>69</v>
      </c>
      <c r="D11" s="381" t="s">
        <v>53</v>
      </c>
    </row>
    <row r="12" spans="1:6" x14ac:dyDescent="0.2">
      <c r="A12" s="382" t="s">
        <v>54</v>
      </c>
      <c r="B12" s="799" t="s">
        <v>168</v>
      </c>
      <c r="C12" s="799"/>
      <c r="D12" s="383">
        <f>+C6</f>
        <v>0</v>
      </c>
    </row>
    <row r="13" spans="1:6" x14ac:dyDescent="0.2">
      <c r="A13" s="382" t="s">
        <v>55</v>
      </c>
      <c r="B13" s="384" t="s">
        <v>169</v>
      </c>
      <c r="C13" s="385"/>
      <c r="D13" s="383"/>
      <c r="E13" s="386"/>
    </row>
    <row r="14" spans="1:6" x14ac:dyDescent="0.2">
      <c r="A14" s="382" t="s">
        <v>56</v>
      </c>
      <c r="B14" s="384" t="s">
        <v>170</v>
      </c>
      <c r="C14" s="385">
        <v>0.4</v>
      </c>
      <c r="D14" s="383">
        <f>+C14*D12</f>
        <v>0</v>
      </c>
    </row>
    <row r="15" spans="1:6" x14ac:dyDescent="0.2">
      <c r="A15" s="382" t="s">
        <v>57</v>
      </c>
      <c r="B15" s="799" t="s">
        <v>171</v>
      </c>
      <c r="C15" s="799"/>
      <c r="D15" s="383"/>
    </row>
    <row r="16" spans="1:6" x14ac:dyDescent="0.2">
      <c r="A16" s="382" t="s">
        <v>58</v>
      </c>
      <c r="B16" s="799" t="s">
        <v>172</v>
      </c>
      <c r="C16" s="799"/>
      <c r="D16" s="383"/>
    </row>
    <row r="17" spans="1:6" x14ac:dyDescent="0.2">
      <c r="A17" s="382" t="s">
        <v>59</v>
      </c>
      <c r="B17" s="781" t="s">
        <v>173</v>
      </c>
      <c r="C17" s="782"/>
      <c r="D17" s="383"/>
    </row>
    <row r="18" spans="1:6" x14ac:dyDescent="0.2">
      <c r="A18" s="382" t="s">
        <v>60</v>
      </c>
      <c r="B18" s="799" t="s">
        <v>174</v>
      </c>
      <c r="C18" s="799"/>
      <c r="D18" s="383"/>
    </row>
    <row r="19" spans="1:6" x14ac:dyDescent="0.2">
      <c r="A19" s="382" t="s">
        <v>62</v>
      </c>
      <c r="B19" s="781" t="s">
        <v>175</v>
      </c>
      <c r="C19" s="782"/>
      <c r="D19" s="387"/>
    </row>
    <row r="20" spans="1:6" x14ac:dyDescent="0.2">
      <c r="A20" s="382" t="s">
        <v>176</v>
      </c>
      <c r="B20" s="384" t="s">
        <v>177</v>
      </c>
      <c r="C20" s="385"/>
      <c r="D20" s="383"/>
    </row>
    <row r="21" spans="1:6" x14ac:dyDescent="0.2">
      <c r="A21" s="382" t="s">
        <v>178</v>
      </c>
      <c r="B21" s="799" t="s">
        <v>179</v>
      </c>
      <c r="C21" s="799"/>
      <c r="D21" s="388"/>
      <c r="F21" s="389"/>
    </row>
    <row r="22" spans="1:6" x14ac:dyDescent="0.2">
      <c r="A22" s="382" t="s">
        <v>180</v>
      </c>
      <c r="B22" s="799" t="s">
        <v>63</v>
      </c>
      <c r="C22" s="799"/>
      <c r="D22" s="388"/>
    </row>
    <row r="23" spans="1:6" x14ac:dyDescent="0.2">
      <c r="A23" s="800" t="s">
        <v>75</v>
      </c>
      <c r="B23" s="800"/>
      <c r="C23" s="800"/>
      <c r="D23" s="66">
        <f>SUM(D12:D22)</f>
        <v>0</v>
      </c>
    </row>
    <row r="25" spans="1:6" x14ac:dyDescent="0.2">
      <c r="A25" s="797" t="s">
        <v>181</v>
      </c>
      <c r="B25" s="798"/>
      <c r="C25" s="798"/>
      <c r="D25" s="798"/>
    </row>
    <row r="27" spans="1:6" x14ac:dyDescent="0.2">
      <c r="A27" s="797" t="s">
        <v>182</v>
      </c>
      <c r="B27" s="798"/>
      <c r="C27" s="798"/>
      <c r="D27" s="798"/>
    </row>
    <row r="28" spans="1:6" x14ac:dyDescent="0.2">
      <c r="A28" s="67" t="s">
        <v>183</v>
      </c>
      <c r="B28" s="68" t="s">
        <v>184</v>
      </c>
      <c r="C28" s="69" t="s">
        <v>69</v>
      </c>
      <c r="D28" s="70" t="s">
        <v>53</v>
      </c>
    </row>
    <row r="29" spans="1:6" x14ac:dyDescent="0.2">
      <c r="A29" s="382" t="s">
        <v>54</v>
      </c>
      <c r="B29" s="390" t="s">
        <v>131</v>
      </c>
      <c r="C29" s="391" t="e">
        <f>ROUND(+D29/$D$23,4)</f>
        <v>#DIV/0!</v>
      </c>
      <c r="D29" s="388">
        <f>ROUND(+D23/12,2)</f>
        <v>0</v>
      </c>
    </row>
    <row r="30" spans="1:6" x14ac:dyDescent="0.2">
      <c r="A30" s="71" t="s">
        <v>55</v>
      </c>
      <c r="B30" s="392" t="s">
        <v>185</v>
      </c>
      <c r="C30" s="372" t="e">
        <f>ROUND(+D30/$D$23,4)</f>
        <v>#DIV/0!</v>
      </c>
      <c r="D30" s="373">
        <f>+D31+D32</f>
        <v>0</v>
      </c>
    </row>
    <row r="31" spans="1:6" x14ac:dyDescent="0.2">
      <c r="A31" s="382" t="s">
        <v>9</v>
      </c>
      <c r="B31" s="72" t="s">
        <v>186</v>
      </c>
      <c r="C31" s="73" t="e">
        <f>ROUND(+D31/$D$23,4)</f>
        <v>#DIV/0!</v>
      </c>
      <c r="D31" s="74">
        <f>ROUND(+D23/12,2)</f>
        <v>0</v>
      </c>
    </row>
    <row r="32" spans="1:6" x14ac:dyDescent="0.2">
      <c r="A32" s="382" t="s">
        <v>187</v>
      </c>
      <c r="B32" s="72" t="s">
        <v>77</v>
      </c>
      <c r="C32" s="73" t="e">
        <f>ROUND(+D32/$D$23,4)</f>
        <v>#DIV/0!</v>
      </c>
      <c r="D32" s="74">
        <f>ROUND(+(D23*1/3)/12,2)</f>
        <v>0</v>
      </c>
    </row>
    <row r="33" spans="1:4" x14ac:dyDescent="0.2">
      <c r="A33" s="800" t="s">
        <v>75</v>
      </c>
      <c r="B33" s="800"/>
      <c r="C33" s="800"/>
      <c r="D33" s="66">
        <f>+D30+D29</f>
        <v>0</v>
      </c>
    </row>
    <row r="35" spans="1:4" x14ac:dyDescent="0.2">
      <c r="A35" s="801" t="s">
        <v>188</v>
      </c>
      <c r="B35" s="802"/>
      <c r="C35" s="802"/>
      <c r="D35" s="802"/>
    </row>
    <row r="36" spans="1:4" x14ac:dyDescent="0.2">
      <c r="A36" s="67" t="s">
        <v>189</v>
      </c>
      <c r="B36" s="75" t="s">
        <v>190</v>
      </c>
      <c r="C36" s="69" t="s">
        <v>69</v>
      </c>
      <c r="D36" s="70" t="s">
        <v>53</v>
      </c>
    </row>
    <row r="37" spans="1:4" x14ac:dyDescent="0.2">
      <c r="A37" s="382" t="s">
        <v>54</v>
      </c>
      <c r="B37" s="390" t="s">
        <v>70</v>
      </c>
      <c r="C37" s="393">
        <v>0.2</v>
      </c>
      <c r="D37" s="394">
        <f>ROUND(C37*($D$23+$D$33),2)</f>
        <v>0</v>
      </c>
    </row>
    <row r="38" spans="1:4" x14ac:dyDescent="0.2">
      <c r="A38" s="382" t="s">
        <v>55</v>
      </c>
      <c r="B38" s="390" t="s">
        <v>72</v>
      </c>
      <c r="C38" s="393">
        <v>2.5000000000000001E-2</v>
      </c>
      <c r="D38" s="394">
        <f t="shared" ref="D38:D43" si="0">ROUND(C38*($D$23+$D$33),2)</f>
        <v>0</v>
      </c>
    </row>
    <row r="39" spans="1:4" x14ac:dyDescent="0.2">
      <c r="A39" s="382" t="s">
        <v>56</v>
      </c>
      <c r="B39" s="390" t="s">
        <v>191</v>
      </c>
      <c r="C39" s="393">
        <f>3%</f>
        <v>0.03</v>
      </c>
      <c r="D39" s="394">
        <f t="shared" si="0"/>
        <v>0</v>
      </c>
    </row>
    <row r="40" spans="1:4" x14ac:dyDescent="0.2">
      <c r="A40" s="382" t="s">
        <v>57</v>
      </c>
      <c r="B40" s="390" t="s">
        <v>192</v>
      </c>
      <c r="C40" s="393">
        <v>1.4999999999999999E-2</v>
      </c>
      <c r="D40" s="394">
        <f t="shared" si="0"/>
        <v>0</v>
      </c>
    </row>
    <row r="41" spans="1:4" x14ac:dyDescent="0.2">
      <c r="A41" s="382" t="s">
        <v>58</v>
      </c>
      <c r="B41" s="390" t="s">
        <v>193</v>
      </c>
      <c r="C41" s="393">
        <v>0.01</v>
      </c>
      <c r="D41" s="394">
        <f t="shared" si="0"/>
        <v>0</v>
      </c>
    </row>
    <row r="42" spans="1:4" x14ac:dyDescent="0.2">
      <c r="A42" s="382" t="s">
        <v>59</v>
      </c>
      <c r="B42" s="390" t="s">
        <v>74</v>
      </c>
      <c r="C42" s="393">
        <v>6.0000000000000001E-3</v>
      </c>
      <c r="D42" s="394">
        <f t="shared" si="0"/>
        <v>0</v>
      </c>
    </row>
    <row r="43" spans="1:4" x14ac:dyDescent="0.2">
      <c r="A43" s="382" t="s">
        <v>60</v>
      </c>
      <c r="B43" s="390" t="s">
        <v>71</v>
      </c>
      <c r="C43" s="393">
        <v>2E-3</v>
      </c>
      <c r="D43" s="394">
        <f t="shared" si="0"/>
        <v>0</v>
      </c>
    </row>
    <row r="44" spans="1:4" x14ac:dyDescent="0.2">
      <c r="A44" s="382" t="s">
        <v>62</v>
      </c>
      <c r="B44" s="390" t="s">
        <v>73</v>
      </c>
      <c r="C44" s="393">
        <v>0.08</v>
      </c>
      <c r="D44" s="394">
        <f>ROUND(C44*($D$23+$D$33),2)</f>
        <v>0</v>
      </c>
    </row>
    <row r="45" spans="1:4" x14ac:dyDescent="0.2">
      <c r="A45" s="366" t="s">
        <v>75</v>
      </c>
      <c r="B45" s="367"/>
      <c r="C45" s="76">
        <f>SUM(C37:C44)</f>
        <v>0.36800000000000005</v>
      </c>
      <c r="D45" s="77">
        <f>SUM(D37:D44)</f>
        <v>0</v>
      </c>
    </row>
    <row r="46" spans="1:4" x14ac:dyDescent="0.2">
      <c r="A46" s="395"/>
      <c r="B46" s="395"/>
      <c r="C46" s="395"/>
      <c r="D46" s="395"/>
    </row>
    <row r="47" spans="1:4" x14ac:dyDescent="0.2">
      <c r="A47" s="801" t="s">
        <v>194</v>
      </c>
      <c r="B47" s="802"/>
      <c r="C47" s="802"/>
      <c r="D47" s="802"/>
    </row>
    <row r="48" spans="1:4" x14ac:dyDescent="0.2">
      <c r="A48" s="67" t="s">
        <v>195</v>
      </c>
      <c r="B48" s="75" t="s">
        <v>196</v>
      </c>
      <c r="C48" s="69"/>
      <c r="D48" s="70" t="s">
        <v>53</v>
      </c>
    </row>
    <row r="49" spans="1:6" x14ac:dyDescent="0.2">
      <c r="A49" s="396" t="s">
        <v>54</v>
      </c>
      <c r="B49" s="390" t="s">
        <v>65</v>
      </c>
      <c r="C49" s="397"/>
      <c r="D49" s="394">
        <f>+'Men Cal Serv 44 seg a sex+insal'!C17</f>
        <v>0</v>
      </c>
    </row>
    <row r="50" spans="1:6" s="401" customFormat="1" x14ac:dyDescent="0.2">
      <c r="A50" s="398" t="s">
        <v>3</v>
      </c>
      <c r="B50" s="399" t="s">
        <v>66</v>
      </c>
      <c r="C50" s="391">
        <f>+$C$135+$C$136</f>
        <v>9.2499999999999999E-2</v>
      </c>
      <c r="D50" s="400">
        <f>+(C50*D49)*-1</f>
        <v>0</v>
      </c>
      <c r="F50" s="402"/>
    </row>
    <row r="51" spans="1:6" x14ac:dyDescent="0.2">
      <c r="A51" s="396" t="s">
        <v>55</v>
      </c>
      <c r="B51" s="390" t="s">
        <v>197</v>
      </c>
      <c r="C51" s="397"/>
      <c r="D51" s="394">
        <f>+'Men Cal Serv 44 seg a sex+insal'!C26</f>
        <v>0</v>
      </c>
      <c r="F51" s="403"/>
    </row>
    <row r="52" spans="1:6" s="401" customFormat="1" x14ac:dyDescent="0.2">
      <c r="A52" s="398" t="s">
        <v>9</v>
      </c>
      <c r="B52" s="399" t="s">
        <v>66</v>
      </c>
      <c r="C52" s="391">
        <f>+$C$135+$C$136</f>
        <v>9.2499999999999999E-2</v>
      </c>
      <c r="D52" s="400">
        <f>+(C52*D51)*-1</f>
        <v>0</v>
      </c>
      <c r="F52" s="404"/>
    </row>
    <row r="53" spans="1:6" x14ac:dyDescent="0.2">
      <c r="A53" s="405" t="s">
        <v>56</v>
      </c>
      <c r="B53" s="581" t="s">
        <v>198</v>
      </c>
      <c r="C53" s="397"/>
      <c r="D53" s="406"/>
      <c r="F53" s="403"/>
    </row>
    <row r="54" spans="1:6" x14ac:dyDescent="0.2">
      <c r="A54" s="398" t="s">
        <v>11</v>
      </c>
      <c r="B54" s="582" t="s">
        <v>66</v>
      </c>
      <c r="C54" s="391">
        <f>+$C$135+$C$136</f>
        <v>9.2499999999999999E-2</v>
      </c>
      <c r="D54" s="400">
        <f>+(C54*D53)*-1</f>
        <v>0</v>
      </c>
      <c r="F54" s="403"/>
    </row>
    <row r="55" spans="1:6" x14ac:dyDescent="0.2">
      <c r="A55" s="405" t="s">
        <v>57</v>
      </c>
      <c r="B55" s="583" t="s">
        <v>668</v>
      </c>
      <c r="C55" s="397"/>
      <c r="D55" s="406"/>
      <c r="F55" s="403"/>
    </row>
    <row r="56" spans="1:6" x14ac:dyDescent="0.2">
      <c r="A56" s="398" t="s">
        <v>199</v>
      </c>
      <c r="B56" s="582" t="s">
        <v>66</v>
      </c>
      <c r="C56" s="391">
        <f>+$C$135+$C$136</f>
        <v>9.2499999999999999E-2</v>
      </c>
      <c r="D56" s="400">
        <f>+(C56*D55)*-1</f>
        <v>0</v>
      </c>
      <c r="F56" s="403"/>
    </row>
    <row r="57" spans="1:6" x14ac:dyDescent="0.2">
      <c r="A57" s="405" t="s">
        <v>58</v>
      </c>
      <c r="B57" s="584" t="s">
        <v>669</v>
      </c>
      <c r="C57" s="397"/>
      <c r="D57" s="370"/>
      <c r="F57" s="407"/>
    </row>
    <row r="58" spans="1:6" x14ac:dyDescent="0.2">
      <c r="A58" s="398" t="s">
        <v>200</v>
      </c>
      <c r="B58" s="582" t="s">
        <v>66</v>
      </c>
      <c r="C58" s="391">
        <f>+$C$135+$C$136</f>
        <v>9.2499999999999999E-2</v>
      </c>
      <c r="D58" s="400">
        <f>+(C58*D57)*-1</f>
        <v>0</v>
      </c>
    </row>
    <row r="59" spans="1:6" x14ac:dyDescent="0.2">
      <c r="A59" s="405" t="s">
        <v>59</v>
      </c>
      <c r="B59" s="803" t="s">
        <v>201</v>
      </c>
      <c r="C59" s="803"/>
      <c r="D59" s="406"/>
    </row>
    <row r="60" spans="1:6" x14ac:dyDescent="0.2">
      <c r="A60" s="398" t="s">
        <v>202</v>
      </c>
      <c r="B60" s="399" t="s">
        <v>66</v>
      </c>
      <c r="C60" s="391">
        <f>+$C$135+$C$136</f>
        <v>9.2499999999999999E-2</v>
      </c>
      <c r="D60" s="400">
        <f>+(C60*D59)*-1</f>
        <v>0</v>
      </c>
    </row>
    <row r="61" spans="1:6" x14ac:dyDescent="0.2">
      <c r="A61" s="786" t="s">
        <v>75</v>
      </c>
      <c r="B61" s="788"/>
      <c r="C61" s="78"/>
      <c r="D61" s="79">
        <f>SUM(D49:D60)</f>
        <v>0</v>
      </c>
    </row>
    <row r="63" spans="1:6" x14ac:dyDescent="0.2">
      <c r="A63" s="797" t="s">
        <v>203</v>
      </c>
      <c r="B63" s="798"/>
      <c r="C63" s="798"/>
      <c r="D63" s="798"/>
    </row>
    <row r="64" spans="1:6" x14ac:dyDescent="0.2">
      <c r="A64" s="80">
        <v>2</v>
      </c>
      <c r="B64" s="806" t="s">
        <v>204</v>
      </c>
      <c r="C64" s="806"/>
      <c r="D64" s="81" t="s">
        <v>53</v>
      </c>
    </row>
    <row r="65" spans="1:4" x14ac:dyDescent="0.2">
      <c r="A65" s="399" t="s">
        <v>183</v>
      </c>
      <c r="B65" s="807" t="s">
        <v>184</v>
      </c>
      <c r="C65" s="807"/>
      <c r="D65" s="394">
        <f>+D33</f>
        <v>0</v>
      </c>
    </row>
    <row r="66" spans="1:4" x14ac:dyDescent="0.2">
      <c r="A66" s="399" t="s">
        <v>189</v>
      </c>
      <c r="B66" s="807" t="s">
        <v>190</v>
      </c>
      <c r="C66" s="807"/>
      <c r="D66" s="394">
        <f>+D45</f>
        <v>0</v>
      </c>
    </row>
    <row r="67" spans="1:4" x14ac:dyDescent="0.2">
      <c r="A67" s="399" t="s">
        <v>195</v>
      </c>
      <c r="B67" s="807" t="s">
        <v>196</v>
      </c>
      <c r="C67" s="807"/>
      <c r="D67" s="408">
        <f>+D61</f>
        <v>0</v>
      </c>
    </row>
    <row r="68" spans="1:4" x14ac:dyDescent="0.2">
      <c r="A68" s="806" t="s">
        <v>75</v>
      </c>
      <c r="B68" s="806"/>
      <c r="C68" s="806"/>
      <c r="D68" s="82">
        <f>SUM(D65:D67)</f>
        <v>0</v>
      </c>
    </row>
    <row r="70" spans="1:4" x14ac:dyDescent="0.2">
      <c r="A70" s="797" t="s">
        <v>205</v>
      </c>
      <c r="B70" s="798"/>
      <c r="C70" s="798"/>
      <c r="D70" s="798"/>
    </row>
    <row r="72" spans="1:4" x14ac:dyDescent="0.2">
      <c r="A72" s="83">
        <v>3</v>
      </c>
      <c r="B72" s="68" t="s">
        <v>79</v>
      </c>
      <c r="C72" s="65" t="s">
        <v>69</v>
      </c>
      <c r="D72" s="65" t="s">
        <v>53</v>
      </c>
    </row>
    <row r="73" spans="1:4" x14ac:dyDescent="0.2">
      <c r="A73" s="382" t="s">
        <v>54</v>
      </c>
      <c r="B73" s="399" t="s">
        <v>206</v>
      </c>
      <c r="C73" s="391" t="e">
        <f>+D73/$D$23</f>
        <v>#DIV/0!</v>
      </c>
      <c r="D73" s="409">
        <f>+'Men Cal Serv 44 seg a sex+insal'!C32</f>
        <v>0</v>
      </c>
    </row>
    <row r="74" spans="1:4" x14ac:dyDescent="0.2">
      <c r="A74" s="382" t="s">
        <v>55</v>
      </c>
      <c r="B74" s="390" t="s">
        <v>207</v>
      </c>
      <c r="C74" s="410"/>
      <c r="D74" s="388">
        <f>ROUND(+D73*$C$44,2)</f>
        <v>0</v>
      </c>
    </row>
    <row r="75" spans="1:4" ht="25.5" x14ac:dyDescent="0.2">
      <c r="A75" s="382" t="s">
        <v>56</v>
      </c>
      <c r="B75" s="371" t="s">
        <v>208</v>
      </c>
      <c r="C75" s="393" t="e">
        <f>+D75/$D$23</f>
        <v>#DIV/0!</v>
      </c>
      <c r="D75" s="388">
        <f>+'Men Cal Serv 44 seg a sex+insal'!C46</f>
        <v>0</v>
      </c>
    </row>
    <row r="76" spans="1:4" x14ac:dyDescent="0.2">
      <c r="A76" s="411" t="s">
        <v>57</v>
      </c>
      <c r="B76" s="390" t="s">
        <v>209</v>
      </c>
      <c r="C76" s="393" t="e">
        <f>+D76/$D$23</f>
        <v>#DIV/0!</v>
      </c>
      <c r="D76" s="388">
        <f>+'Men Cal Serv 44 seg a sex+insal'!C54</f>
        <v>0</v>
      </c>
    </row>
    <row r="77" spans="1:4" ht="25.5" x14ac:dyDescent="0.2">
      <c r="A77" s="411" t="s">
        <v>58</v>
      </c>
      <c r="B77" s="371" t="s">
        <v>210</v>
      </c>
      <c r="C77" s="410"/>
      <c r="D77" s="412"/>
    </row>
    <row r="78" spans="1:4" ht="25.5" x14ac:dyDescent="0.2">
      <c r="A78" s="411" t="s">
        <v>59</v>
      </c>
      <c r="B78" s="371" t="s">
        <v>211</v>
      </c>
      <c r="C78" s="393" t="e">
        <f>+D78/$D$23</f>
        <v>#DIV/0!</v>
      </c>
      <c r="D78" s="394">
        <f>+'Men Cal Serv 44 seg a sex+insal'!C68</f>
        <v>0</v>
      </c>
    </row>
    <row r="79" spans="1:4" x14ac:dyDescent="0.2">
      <c r="A79" s="786" t="s">
        <v>75</v>
      </c>
      <c r="B79" s="787"/>
      <c r="C79" s="788"/>
      <c r="D79" s="84">
        <f>SUM(D73:D78)</f>
        <v>0</v>
      </c>
    </row>
    <row r="81" spans="1:4" x14ac:dyDescent="0.2">
      <c r="A81" s="797" t="s">
        <v>212</v>
      </c>
      <c r="B81" s="798"/>
      <c r="C81" s="798"/>
      <c r="D81" s="798"/>
    </row>
    <row r="83" spans="1:4" x14ac:dyDescent="0.2">
      <c r="A83" s="808" t="s">
        <v>213</v>
      </c>
      <c r="B83" s="808"/>
      <c r="C83" s="808"/>
      <c r="D83" s="808"/>
    </row>
    <row r="84" spans="1:4" x14ac:dyDescent="0.2">
      <c r="A84" s="83" t="s">
        <v>68</v>
      </c>
      <c r="B84" s="786" t="s">
        <v>214</v>
      </c>
      <c r="C84" s="788"/>
      <c r="D84" s="65" t="s">
        <v>53</v>
      </c>
    </row>
    <row r="85" spans="1:4" x14ac:dyDescent="0.2">
      <c r="A85" s="390" t="s">
        <v>54</v>
      </c>
      <c r="B85" s="804" t="s">
        <v>80</v>
      </c>
      <c r="C85" s="805"/>
      <c r="D85" s="388"/>
    </row>
    <row r="86" spans="1:4" x14ac:dyDescent="0.2">
      <c r="A86" s="399" t="s">
        <v>55</v>
      </c>
      <c r="B86" s="811" t="s">
        <v>214</v>
      </c>
      <c r="C86" s="812"/>
      <c r="D86" s="413">
        <f>+'Men Cal Serv 44 seg a sex+insal'!C81</f>
        <v>0</v>
      </c>
    </row>
    <row r="87" spans="1:4" s="401" customFormat="1" x14ac:dyDescent="0.2">
      <c r="A87" s="399" t="s">
        <v>56</v>
      </c>
      <c r="B87" s="811" t="s">
        <v>215</v>
      </c>
      <c r="C87" s="812"/>
      <c r="D87" s="413">
        <f>+'Men Cal Serv 44 seg a sex+insal'!C90</f>
        <v>0</v>
      </c>
    </row>
    <row r="88" spans="1:4" s="401" customFormat="1" x14ac:dyDescent="0.2">
      <c r="A88" s="399" t="s">
        <v>57</v>
      </c>
      <c r="B88" s="811" t="s">
        <v>216</v>
      </c>
      <c r="C88" s="812"/>
      <c r="D88" s="413">
        <f>+'Men Cal Serv 44 seg a sex+insal'!C98</f>
        <v>0</v>
      </c>
    </row>
    <row r="89" spans="1:4" s="401" customFormat="1" ht="14.25" x14ac:dyDescent="0.2">
      <c r="A89" s="399" t="s">
        <v>58</v>
      </c>
      <c r="B89" s="811" t="s">
        <v>619</v>
      </c>
      <c r="C89" s="812"/>
      <c r="D89" s="413"/>
    </row>
    <row r="90" spans="1:4" s="401" customFormat="1" x14ac:dyDescent="0.2">
      <c r="A90" s="399" t="s">
        <v>59</v>
      </c>
      <c r="B90" s="811" t="s">
        <v>217</v>
      </c>
      <c r="C90" s="812"/>
      <c r="D90" s="413">
        <f>+'Men Cal Serv 44 seg a sex+insal'!C106</f>
        <v>0</v>
      </c>
    </row>
    <row r="91" spans="1:4" x14ac:dyDescent="0.2">
      <c r="A91" s="390" t="s">
        <v>60</v>
      </c>
      <c r="B91" s="804" t="s">
        <v>63</v>
      </c>
      <c r="C91" s="805"/>
      <c r="D91" s="388"/>
    </row>
    <row r="92" spans="1:4" x14ac:dyDescent="0.2">
      <c r="A92" s="390" t="s">
        <v>62</v>
      </c>
      <c r="B92" s="804" t="s">
        <v>218</v>
      </c>
      <c r="C92" s="805"/>
      <c r="D92" s="412"/>
    </row>
    <row r="93" spans="1:4" x14ac:dyDescent="0.2">
      <c r="A93" s="800" t="s">
        <v>75</v>
      </c>
      <c r="B93" s="800"/>
      <c r="C93" s="800"/>
      <c r="D93" s="66">
        <f>SUM(D85:D92)</f>
        <v>0</v>
      </c>
    </row>
    <row r="94" spans="1:4" x14ac:dyDescent="0.2">
      <c r="D94" s="414"/>
    </row>
    <row r="95" spans="1:4" x14ac:dyDescent="0.2">
      <c r="A95" s="83" t="s">
        <v>219</v>
      </c>
      <c r="B95" s="786" t="s">
        <v>220</v>
      </c>
      <c r="C95" s="788"/>
      <c r="D95" s="65" t="s">
        <v>53</v>
      </c>
    </row>
    <row r="96" spans="1:4" s="401" customFormat="1" x14ac:dyDescent="0.2">
      <c r="A96" s="399" t="s">
        <v>54</v>
      </c>
      <c r="B96" s="813" t="s">
        <v>221</v>
      </c>
      <c r="C96" s="814"/>
      <c r="D96" s="413">
        <f>+'Men Cal Serv 44 seg a sex+insal'!C117</f>
        <v>0</v>
      </c>
    </row>
    <row r="97" spans="1:4" s="401" customFormat="1" ht="28.5" customHeight="1" x14ac:dyDescent="0.2">
      <c r="A97" s="399" t="s">
        <v>55</v>
      </c>
      <c r="B97" s="809" t="s">
        <v>222</v>
      </c>
      <c r="C97" s="810"/>
      <c r="D97" s="412"/>
    </row>
    <row r="98" spans="1:4" s="401" customFormat="1" ht="30" customHeight="1" x14ac:dyDescent="0.2">
      <c r="A98" s="399" t="s">
        <v>56</v>
      </c>
      <c r="B98" s="809" t="s">
        <v>223</v>
      </c>
      <c r="C98" s="810"/>
      <c r="D98" s="412"/>
    </row>
    <row r="99" spans="1:4" x14ac:dyDescent="0.2">
      <c r="A99" s="390" t="s">
        <v>57</v>
      </c>
      <c r="B99" s="804" t="s">
        <v>63</v>
      </c>
      <c r="C99" s="805"/>
      <c r="D99" s="388"/>
    </row>
    <row r="100" spans="1:4" x14ac:dyDescent="0.2">
      <c r="A100" s="800" t="s">
        <v>75</v>
      </c>
      <c r="B100" s="800"/>
      <c r="C100" s="800"/>
      <c r="D100" s="66">
        <f>SUM(D96:D99)</f>
        <v>0</v>
      </c>
    </row>
    <row r="101" spans="1:4" x14ac:dyDescent="0.2">
      <c r="D101" s="414"/>
    </row>
    <row r="102" spans="1:4" x14ac:dyDescent="0.2">
      <c r="A102" s="83" t="s">
        <v>76</v>
      </c>
      <c r="B102" s="800" t="s">
        <v>61</v>
      </c>
      <c r="C102" s="800"/>
      <c r="D102" s="65" t="s">
        <v>53</v>
      </c>
    </row>
    <row r="103" spans="1:4" s="416" customFormat="1" x14ac:dyDescent="0.25">
      <c r="A103" s="411" t="s">
        <v>54</v>
      </c>
      <c r="B103" s="815" t="s">
        <v>224</v>
      </c>
      <c r="C103" s="815"/>
      <c r="D103" s="415"/>
    </row>
    <row r="104" spans="1:4" x14ac:dyDescent="0.2">
      <c r="A104" s="800" t="s">
        <v>75</v>
      </c>
      <c r="B104" s="800"/>
      <c r="C104" s="800"/>
      <c r="D104" s="66">
        <f>SUM(D103:D103)</f>
        <v>0</v>
      </c>
    </row>
    <row r="106" spans="1:4" x14ac:dyDescent="0.2">
      <c r="A106" s="368" t="s">
        <v>225</v>
      </c>
      <c r="B106" s="368"/>
      <c r="C106" s="368"/>
      <c r="D106" s="368"/>
    </row>
    <row r="107" spans="1:4" x14ac:dyDescent="0.2">
      <c r="A107" s="390" t="s">
        <v>68</v>
      </c>
      <c r="B107" s="804" t="s">
        <v>214</v>
      </c>
      <c r="C107" s="805"/>
      <c r="D107" s="394">
        <f>+D93</f>
        <v>0</v>
      </c>
    </row>
    <row r="108" spans="1:4" x14ac:dyDescent="0.2">
      <c r="A108" s="390" t="s">
        <v>219</v>
      </c>
      <c r="B108" s="804" t="s">
        <v>220</v>
      </c>
      <c r="C108" s="805"/>
      <c r="D108" s="394">
        <f>+D100</f>
        <v>0</v>
      </c>
    </row>
    <row r="109" spans="1:4" x14ac:dyDescent="0.2">
      <c r="A109" s="417"/>
      <c r="B109" s="816" t="s">
        <v>226</v>
      </c>
      <c r="C109" s="817"/>
      <c r="D109" s="85">
        <f>+D108+D107</f>
        <v>0</v>
      </c>
    </row>
    <row r="110" spans="1:4" x14ac:dyDescent="0.2">
      <c r="A110" s="390" t="s">
        <v>76</v>
      </c>
      <c r="B110" s="804" t="s">
        <v>61</v>
      </c>
      <c r="C110" s="805"/>
      <c r="D110" s="394">
        <f>+D104</f>
        <v>0</v>
      </c>
    </row>
    <row r="111" spans="1:4" x14ac:dyDescent="0.2">
      <c r="A111" s="818" t="s">
        <v>75</v>
      </c>
      <c r="B111" s="818"/>
      <c r="C111" s="818"/>
      <c r="D111" s="86">
        <f>+D110+D109</f>
        <v>0</v>
      </c>
    </row>
    <row r="113" spans="1:4" x14ac:dyDescent="0.2">
      <c r="A113" s="797" t="s">
        <v>227</v>
      </c>
      <c r="B113" s="798"/>
      <c r="C113" s="798"/>
      <c r="D113" s="798"/>
    </row>
    <row r="115" spans="1:4" x14ac:dyDescent="0.2">
      <c r="A115" s="83">
        <v>5</v>
      </c>
      <c r="B115" s="786" t="s">
        <v>50</v>
      </c>
      <c r="C115" s="788"/>
      <c r="D115" s="65" t="s">
        <v>53</v>
      </c>
    </row>
    <row r="116" spans="1:4" x14ac:dyDescent="0.2">
      <c r="A116" s="390" t="s">
        <v>54</v>
      </c>
      <c r="B116" s="799" t="s">
        <v>228</v>
      </c>
      <c r="C116" s="799"/>
      <c r="D116" s="388">
        <f>+Uniformes!D8</f>
        <v>0</v>
      </c>
    </row>
    <row r="117" spans="1:4" x14ac:dyDescent="0.2">
      <c r="A117" s="390" t="s">
        <v>3</v>
      </c>
      <c r="B117" s="399" t="s">
        <v>66</v>
      </c>
      <c r="C117" s="391">
        <f>+$C$135+$C$136</f>
        <v>9.2499999999999999E-2</v>
      </c>
      <c r="D117" s="400">
        <f>+(C117*D116)*-1</f>
        <v>0</v>
      </c>
    </row>
    <row r="118" spans="1:4" x14ac:dyDescent="0.2">
      <c r="A118" s="390" t="s">
        <v>55</v>
      </c>
      <c r="B118" s="799" t="s">
        <v>229</v>
      </c>
      <c r="C118" s="799"/>
      <c r="D118" s="388"/>
    </row>
    <row r="119" spans="1:4" x14ac:dyDescent="0.2">
      <c r="A119" s="390" t="s">
        <v>9</v>
      </c>
      <c r="B119" s="399" t="s">
        <v>66</v>
      </c>
      <c r="C119" s="391">
        <f>+$C$135+$C$136</f>
        <v>9.2499999999999999E-2</v>
      </c>
      <c r="D119" s="400">
        <f>+(C119*D118)*-1</f>
        <v>0</v>
      </c>
    </row>
    <row r="120" spans="1:4" x14ac:dyDescent="0.2">
      <c r="A120" s="390" t="s">
        <v>56</v>
      </c>
      <c r="B120" s="799" t="s">
        <v>230</v>
      </c>
      <c r="C120" s="799"/>
      <c r="D120" s="388"/>
    </row>
    <row r="121" spans="1:4" x14ac:dyDescent="0.2">
      <c r="A121" s="390" t="s">
        <v>11</v>
      </c>
      <c r="B121" s="399" t="s">
        <v>66</v>
      </c>
      <c r="C121" s="391">
        <f>+$C$135+$C$136</f>
        <v>9.2499999999999999E-2</v>
      </c>
      <c r="D121" s="400">
        <f>+(C121*D120)*-1</f>
        <v>0</v>
      </c>
    </row>
    <row r="122" spans="1:4" x14ac:dyDescent="0.2">
      <c r="A122" s="390" t="s">
        <v>57</v>
      </c>
      <c r="B122" s="799" t="s">
        <v>63</v>
      </c>
      <c r="C122" s="799"/>
      <c r="D122" s="388"/>
    </row>
    <row r="123" spans="1:4" x14ac:dyDescent="0.2">
      <c r="A123" s="390" t="s">
        <v>199</v>
      </c>
      <c r="B123" s="399" t="s">
        <v>66</v>
      </c>
      <c r="C123" s="391">
        <f>+$C$135+$C$136</f>
        <v>9.2499999999999999E-2</v>
      </c>
      <c r="D123" s="400">
        <f>+(C123*D122)*-1</f>
        <v>0</v>
      </c>
    </row>
    <row r="124" spans="1:4" x14ac:dyDescent="0.2">
      <c r="A124" s="800" t="s">
        <v>75</v>
      </c>
      <c r="B124" s="800"/>
      <c r="C124" s="800"/>
      <c r="D124" s="66">
        <f>SUM(D116:D122)</f>
        <v>0</v>
      </c>
    </row>
    <row r="126" spans="1:4" x14ac:dyDescent="0.2">
      <c r="A126" s="797" t="s">
        <v>231</v>
      </c>
      <c r="B126" s="798"/>
      <c r="C126" s="798"/>
      <c r="D126" s="798"/>
    </row>
    <row r="128" spans="1:4" x14ac:dyDescent="0.2">
      <c r="A128" s="83">
        <v>6</v>
      </c>
      <c r="B128" s="68" t="s">
        <v>81</v>
      </c>
      <c r="C128" s="369" t="s">
        <v>69</v>
      </c>
      <c r="D128" s="65" t="s">
        <v>53</v>
      </c>
    </row>
    <row r="129" spans="1:7" x14ac:dyDescent="0.2">
      <c r="A129" s="405" t="s">
        <v>54</v>
      </c>
      <c r="B129" s="405" t="s">
        <v>82</v>
      </c>
      <c r="C129" s="418">
        <v>0.03</v>
      </c>
      <c r="D129" s="406">
        <f>($D$124+$D$111+$D$79+$D$68+$D$23)*C129</f>
        <v>0</v>
      </c>
    </row>
    <row r="130" spans="1:7" x14ac:dyDescent="0.2">
      <c r="A130" s="405" t="s">
        <v>55</v>
      </c>
      <c r="B130" s="405" t="s">
        <v>83</v>
      </c>
      <c r="C130" s="418">
        <v>0.03</v>
      </c>
      <c r="D130" s="406">
        <f>($D$124+$D$111+$D$79+$D$68+$D$23+D129)*C130</f>
        <v>0</v>
      </c>
    </row>
    <row r="131" spans="1:7" s="88" customFormat="1" x14ac:dyDescent="0.25">
      <c r="A131" s="820" t="s">
        <v>84</v>
      </c>
      <c r="B131" s="821"/>
      <c r="C131" s="822"/>
      <c r="D131" s="87">
        <f>++D130+D129+D124+D111+D79+D68+D23</f>
        <v>0</v>
      </c>
    </row>
    <row r="132" spans="1:7" s="88" customFormat="1" x14ac:dyDescent="0.25">
      <c r="A132" s="823" t="s">
        <v>85</v>
      </c>
      <c r="B132" s="824"/>
      <c r="C132" s="825"/>
      <c r="D132" s="87">
        <f>ROUND(D131/(1-(C135+C136+C138+C140+C141)),2)</f>
        <v>0</v>
      </c>
    </row>
    <row r="133" spans="1:7" x14ac:dyDescent="0.2">
      <c r="A133" s="390" t="s">
        <v>56</v>
      </c>
      <c r="B133" s="390" t="s">
        <v>86</v>
      </c>
      <c r="C133" s="393"/>
      <c r="D133" s="390"/>
    </row>
    <row r="134" spans="1:7" x14ac:dyDescent="0.2">
      <c r="A134" s="390" t="s">
        <v>11</v>
      </c>
      <c r="B134" s="390" t="s">
        <v>232</v>
      </c>
      <c r="C134" s="393"/>
      <c r="D134" s="390"/>
    </row>
    <row r="135" spans="1:7" x14ac:dyDescent="0.2">
      <c r="A135" s="405" t="s">
        <v>233</v>
      </c>
      <c r="B135" s="405" t="s">
        <v>87</v>
      </c>
      <c r="C135" s="418">
        <v>1.6500000000000001E-2</v>
      </c>
      <c r="D135" s="406">
        <f>ROUND(C135*$D$132,2)</f>
        <v>0</v>
      </c>
      <c r="G135" s="419"/>
    </row>
    <row r="136" spans="1:7" x14ac:dyDescent="0.2">
      <c r="A136" s="405" t="s">
        <v>234</v>
      </c>
      <c r="B136" s="405" t="s">
        <v>88</v>
      </c>
      <c r="C136" s="418">
        <v>7.5999999999999998E-2</v>
      </c>
      <c r="D136" s="406">
        <f>ROUND(C136*$D$132,2)</f>
        <v>0</v>
      </c>
      <c r="G136" s="419"/>
    </row>
    <row r="137" spans="1:7" x14ac:dyDescent="0.2">
      <c r="A137" s="390" t="s">
        <v>235</v>
      </c>
      <c r="B137" s="390" t="s">
        <v>236</v>
      </c>
      <c r="C137" s="393"/>
      <c r="D137" s="394"/>
      <c r="G137" s="419"/>
    </row>
    <row r="138" spans="1:7" x14ac:dyDescent="0.2">
      <c r="A138" s="390" t="s">
        <v>237</v>
      </c>
      <c r="B138" s="390" t="s">
        <v>238</v>
      </c>
      <c r="C138" s="393"/>
      <c r="D138" s="390"/>
      <c r="G138" s="419"/>
    </row>
    <row r="139" spans="1:7" x14ac:dyDescent="0.2">
      <c r="A139" s="390" t="s">
        <v>239</v>
      </c>
      <c r="B139" s="390" t="s">
        <v>240</v>
      </c>
      <c r="C139" s="393"/>
      <c r="D139" s="390"/>
    </row>
    <row r="140" spans="1:7" x14ac:dyDescent="0.2">
      <c r="A140" s="405" t="s">
        <v>241</v>
      </c>
      <c r="B140" s="405" t="s">
        <v>242</v>
      </c>
      <c r="C140" s="418">
        <v>0.05</v>
      </c>
      <c r="D140" s="406">
        <f>ROUND(C140*$D$132,2)</f>
        <v>0</v>
      </c>
    </row>
    <row r="141" spans="1:7" x14ac:dyDescent="0.2">
      <c r="A141" s="390" t="s">
        <v>243</v>
      </c>
      <c r="B141" s="390" t="s">
        <v>244</v>
      </c>
      <c r="C141" s="393"/>
      <c r="D141" s="390"/>
    </row>
    <row r="142" spans="1:7" x14ac:dyDescent="0.2">
      <c r="A142" s="786" t="s">
        <v>75</v>
      </c>
      <c r="B142" s="787"/>
      <c r="C142" s="89">
        <f>+C141+C140+C138+C136+C135+C130+C129</f>
        <v>0.20250000000000001</v>
      </c>
      <c r="D142" s="66">
        <f>+D140+D138+D136+D135+D130+D129</f>
        <v>0</v>
      </c>
    </row>
    <row r="144" spans="1:7" x14ac:dyDescent="0.2">
      <c r="A144" s="826" t="s">
        <v>245</v>
      </c>
      <c r="B144" s="826"/>
      <c r="C144" s="826"/>
      <c r="D144" s="826"/>
    </row>
    <row r="145" spans="1:5" x14ac:dyDescent="0.2">
      <c r="A145" s="390" t="s">
        <v>54</v>
      </c>
      <c r="B145" s="819" t="s">
        <v>246</v>
      </c>
      <c r="C145" s="819"/>
      <c r="D145" s="388">
        <f>+D23</f>
        <v>0</v>
      </c>
    </row>
    <row r="146" spans="1:5" x14ac:dyDescent="0.2">
      <c r="A146" s="390" t="s">
        <v>247</v>
      </c>
      <c r="B146" s="819" t="s">
        <v>248</v>
      </c>
      <c r="C146" s="819"/>
      <c r="D146" s="388">
        <f>+D68</f>
        <v>0</v>
      </c>
    </row>
    <row r="147" spans="1:5" x14ac:dyDescent="0.2">
      <c r="A147" s="390" t="s">
        <v>56</v>
      </c>
      <c r="B147" s="819" t="s">
        <v>249</v>
      </c>
      <c r="C147" s="819"/>
      <c r="D147" s="388">
        <f>+D79</f>
        <v>0</v>
      </c>
    </row>
    <row r="148" spans="1:5" x14ac:dyDescent="0.2">
      <c r="A148" s="390" t="s">
        <v>57</v>
      </c>
      <c r="B148" s="819" t="s">
        <v>250</v>
      </c>
      <c r="C148" s="819"/>
      <c r="D148" s="388">
        <f>+D111</f>
        <v>0</v>
      </c>
    </row>
    <row r="149" spans="1:5" x14ac:dyDescent="0.2">
      <c r="A149" s="390" t="s">
        <v>58</v>
      </c>
      <c r="B149" s="819" t="s">
        <v>251</v>
      </c>
      <c r="C149" s="819"/>
      <c r="D149" s="388">
        <f>+D124</f>
        <v>0</v>
      </c>
    </row>
    <row r="150" spans="1:5" x14ac:dyDescent="0.2">
      <c r="B150" s="828" t="s">
        <v>252</v>
      </c>
      <c r="C150" s="828"/>
      <c r="D150" s="90">
        <f>SUM(D145:D149)</f>
        <v>0</v>
      </c>
    </row>
    <row r="151" spans="1:5" x14ac:dyDescent="0.2">
      <c r="A151" s="390" t="s">
        <v>59</v>
      </c>
      <c r="B151" s="819" t="s">
        <v>253</v>
      </c>
      <c r="C151" s="819"/>
      <c r="D151" s="388">
        <f>+D142</f>
        <v>0</v>
      </c>
    </row>
    <row r="153" spans="1:5" x14ac:dyDescent="0.2">
      <c r="A153" s="827" t="s">
        <v>254</v>
      </c>
      <c r="B153" s="827"/>
      <c r="C153" s="827"/>
      <c r="D153" s="91">
        <f>ROUND(+D151+D150,2)</f>
        <v>0</v>
      </c>
    </row>
    <row r="155" spans="1:5" x14ac:dyDescent="0.2">
      <c r="B155" s="420"/>
      <c r="C155" s="420"/>
      <c r="D155" s="420"/>
    </row>
    <row r="156" spans="1:5" x14ac:dyDescent="0.2">
      <c r="A156" s="421"/>
      <c r="B156" s="421"/>
      <c r="C156" s="421"/>
      <c r="D156" s="421"/>
      <c r="E156" s="421"/>
    </row>
    <row r="157" spans="1:5" x14ac:dyDescent="0.2">
      <c r="A157" s="421"/>
      <c r="B157" s="421"/>
      <c r="C157" s="421"/>
      <c r="D157" s="421"/>
      <c r="E157" s="421"/>
    </row>
    <row r="158" spans="1:5" x14ac:dyDescent="0.2">
      <c r="A158" s="421"/>
      <c r="B158" s="421"/>
      <c r="C158" s="421"/>
      <c r="D158" s="421"/>
      <c r="E158" s="421"/>
    </row>
    <row r="159" spans="1:5" x14ac:dyDescent="0.2">
      <c r="A159" s="421"/>
      <c r="B159" s="421"/>
      <c r="C159" s="421"/>
      <c r="D159" s="421"/>
      <c r="E159" s="421"/>
    </row>
    <row r="160" spans="1:5" x14ac:dyDescent="0.2">
      <c r="A160" s="421"/>
      <c r="B160" s="421"/>
      <c r="C160" s="421"/>
      <c r="D160" s="421"/>
      <c r="E160" s="421"/>
    </row>
    <row r="161" spans="1:5" x14ac:dyDescent="0.2">
      <c r="A161" s="421"/>
      <c r="B161" s="421"/>
      <c r="C161" s="421"/>
      <c r="D161" s="421"/>
      <c r="E161" s="421"/>
    </row>
    <row r="162" spans="1:5" x14ac:dyDescent="0.2">
      <c r="A162" s="421"/>
      <c r="B162" s="421"/>
      <c r="C162" s="421"/>
      <c r="D162" s="421"/>
      <c r="E162" s="421"/>
    </row>
    <row r="163" spans="1:5" x14ac:dyDescent="0.2">
      <c r="A163" s="421"/>
      <c r="B163" s="421"/>
      <c r="C163" s="421"/>
      <c r="D163" s="421"/>
      <c r="E163" s="421"/>
    </row>
    <row r="164" spans="1:5" x14ac:dyDescent="0.2">
      <c r="A164" s="421"/>
      <c r="B164" s="421"/>
      <c r="C164" s="421"/>
      <c r="D164" s="421"/>
      <c r="E164" s="421"/>
    </row>
    <row r="165" spans="1:5" x14ac:dyDescent="0.2">
      <c r="A165" s="421"/>
      <c r="B165" s="421"/>
      <c r="C165" s="421"/>
      <c r="D165" s="421"/>
      <c r="E165" s="421"/>
    </row>
    <row r="166" spans="1:5" x14ac:dyDescent="0.2">
      <c r="A166" s="421"/>
      <c r="B166" s="421"/>
      <c r="C166" s="421"/>
      <c r="D166" s="421"/>
      <c r="E166" s="421"/>
    </row>
    <row r="167" spans="1:5" x14ac:dyDescent="0.2">
      <c r="A167" s="421"/>
      <c r="B167" s="421"/>
      <c r="C167" s="421"/>
      <c r="D167" s="421"/>
      <c r="E167" s="421"/>
    </row>
    <row r="168" spans="1:5" x14ac:dyDescent="0.2">
      <c r="A168" s="421"/>
      <c r="B168" s="421"/>
      <c r="C168" s="421"/>
      <c r="D168" s="421"/>
      <c r="E168" s="421"/>
    </row>
  </sheetData>
  <mergeCells count="78">
    <mergeCell ref="A153:C153"/>
    <mergeCell ref="B147:C147"/>
    <mergeCell ref="B148:C148"/>
    <mergeCell ref="B149:C149"/>
    <mergeCell ref="B150:C150"/>
    <mergeCell ref="B151:C151"/>
    <mergeCell ref="B146:C146"/>
    <mergeCell ref="B116:C116"/>
    <mergeCell ref="B118:C118"/>
    <mergeCell ref="B120:C120"/>
    <mergeCell ref="B122:C122"/>
    <mergeCell ref="A124:C124"/>
    <mergeCell ref="A126:D126"/>
    <mergeCell ref="A131:C131"/>
    <mergeCell ref="A132:C132"/>
    <mergeCell ref="A142:B142"/>
    <mergeCell ref="A144:D144"/>
    <mergeCell ref="B145:C145"/>
    <mergeCell ref="B115:C115"/>
    <mergeCell ref="B99:C99"/>
    <mergeCell ref="A100:C100"/>
    <mergeCell ref="B102:C102"/>
    <mergeCell ref="B103:C103"/>
    <mergeCell ref="A104:C104"/>
    <mergeCell ref="B107:C107"/>
    <mergeCell ref="B108:C108"/>
    <mergeCell ref="B109:C109"/>
    <mergeCell ref="B110:C110"/>
    <mergeCell ref="A111:C111"/>
    <mergeCell ref="A113:D113"/>
    <mergeCell ref="B98:C98"/>
    <mergeCell ref="B86:C86"/>
    <mergeCell ref="B87:C87"/>
    <mergeCell ref="B88:C88"/>
    <mergeCell ref="B89:C89"/>
    <mergeCell ref="B90:C90"/>
    <mergeCell ref="B91:C91"/>
    <mergeCell ref="B92:C92"/>
    <mergeCell ref="A93:C93"/>
    <mergeCell ref="B95:C95"/>
    <mergeCell ref="B96:C96"/>
    <mergeCell ref="B97:C97"/>
    <mergeCell ref="B85:C85"/>
    <mergeCell ref="A63:D63"/>
    <mergeCell ref="B64:C64"/>
    <mergeCell ref="B65:C65"/>
    <mergeCell ref="B66:C66"/>
    <mergeCell ref="B67:C67"/>
    <mergeCell ref="A68:C68"/>
    <mergeCell ref="A70:D70"/>
    <mergeCell ref="A79:C79"/>
    <mergeCell ref="A81:D81"/>
    <mergeCell ref="A83:D83"/>
    <mergeCell ref="B84:C84"/>
    <mergeCell ref="A61:B61"/>
    <mergeCell ref="B18:C18"/>
    <mergeCell ref="B19:C19"/>
    <mergeCell ref="B21:C21"/>
    <mergeCell ref="B22:C22"/>
    <mergeCell ref="A23:C23"/>
    <mergeCell ref="A25:D25"/>
    <mergeCell ref="A27:D27"/>
    <mergeCell ref="A33:C33"/>
    <mergeCell ref="A35:D35"/>
    <mergeCell ref="A47:D47"/>
    <mergeCell ref="B59:C59"/>
    <mergeCell ref="B17:C17"/>
    <mergeCell ref="A1:D1"/>
    <mergeCell ref="A3:D3"/>
    <mergeCell ref="C4:D4"/>
    <mergeCell ref="C5:D5"/>
    <mergeCell ref="C6:D6"/>
    <mergeCell ref="C7:D7"/>
    <mergeCell ref="C8:D8"/>
    <mergeCell ref="A10:D10"/>
    <mergeCell ref="B12:C12"/>
    <mergeCell ref="B15:C15"/>
    <mergeCell ref="B16:C16"/>
  </mergeCells>
  <pageMargins left="0.86614173228346458" right="7.874015748031496E-2" top="0.37" bottom="0.55118110236220474" header="0.31496062992125984" footer="0.27559055118110237"/>
  <pageSetup paperSize="9" scale="90" orientation="portrait" r:id="rId1"/>
  <headerFooter>
    <oddFooter>&amp;A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C127"/>
  <sheetViews>
    <sheetView workbookViewId="0">
      <selection activeCell="A47" sqref="A47"/>
    </sheetView>
  </sheetViews>
  <sheetFormatPr defaultRowHeight="12.75" x14ac:dyDescent="0.2"/>
  <cols>
    <col min="1" max="1" width="73.7109375" style="375" customWidth="1"/>
    <col min="2" max="2" width="14" style="375" bestFit="1" customWidth="1"/>
    <col min="3" max="3" width="13.7109375" style="375" bestFit="1" customWidth="1"/>
    <col min="4" max="4" width="10.7109375" style="375" bestFit="1" customWidth="1"/>
    <col min="5" max="5" width="79" style="375" customWidth="1"/>
    <col min="6" max="16384" width="9.140625" style="375"/>
  </cols>
  <sheetData>
    <row r="1" spans="1:3" x14ac:dyDescent="0.2">
      <c r="A1" s="861" t="s">
        <v>613</v>
      </c>
      <c r="B1" s="861"/>
      <c r="C1" s="861"/>
    </row>
    <row r="3" spans="1:3" x14ac:dyDescent="0.2">
      <c r="A3" s="390" t="s">
        <v>255</v>
      </c>
      <c r="B3" s="390">
        <v>220</v>
      </c>
    </row>
    <row r="4" spans="1:3" x14ac:dyDescent="0.2">
      <c r="A4" s="390" t="s">
        <v>256</v>
      </c>
      <c r="B4" s="390">
        <v>365.25</v>
      </c>
    </row>
    <row r="5" spans="1:3" x14ac:dyDescent="0.2">
      <c r="A5" s="390" t="s">
        <v>257</v>
      </c>
      <c r="B5" s="374">
        <f>(365.25/12)/(7/5)</f>
        <v>21.741071428571431</v>
      </c>
    </row>
    <row r="6" spans="1:3" x14ac:dyDescent="0.2">
      <c r="A6" s="399" t="s">
        <v>168</v>
      </c>
      <c r="B6" s="394">
        <f>+'Servente 44 seg a sex+insal'!D12</f>
        <v>0</v>
      </c>
    </row>
    <row r="7" spans="1:3" x14ac:dyDescent="0.2">
      <c r="A7" s="399" t="s">
        <v>258</v>
      </c>
      <c r="B7" s="394">
        <f>+'Servente 44 seg a sex+insal'!D23</f>
        <v>0</v>
      </c>
    </row>
    <row r="10" spans="1:3" x14ac:dyDescent="0.2">
      <c r="A10" s="831" t="s">
        <v>262</v>
      </c>
      <c r="B10" s="832"/>
      <c r="C10" s="833"/>
    </row>
    <row r="11" spans="1:3" x14ac:dyDescent="0.2">
      <c r="A11" s="390" t="s">
        <v>259</v>
      </c>
      <c r="B11" s="390">
        <f>+$B$4</f>
        <v>365.25</v>
      </c>
      <c r="C11" s="410"/>
    </row>
    <row r="12" spans="1:3" x14ac:dyDescent="0.2">
      <c r="A12" s="390" t="s">
        <v>260</v>
      </c>
      <c r="B12" s="399">
        <v>12</v>
      </c>
      <c r="C12" s="410"/>
    </row>
    <row r="13" spans="1:3" x14ac:dyDescent="0.2">
      <c r="A13" s="390" t="s">
        <v>261</v>
      </c>
      <c r="B13" s="393">
        <v>1</v>
      </c>
      <c r="C13" s="410"/>
    </row>
    <row r="14" spans="1:3" x14ac:dyDescent="0.2">
      <c r="A14" s="399" t="s">
        <v>263</v>
      </c>
      <c r="B14" s="374">
        <f>(365.25/12)/(7/5)</f>
        <v>21.741071428571431</v>
      </c>
      <c r="C14" s="410"/>
    </row>
    <row r="15" spans="1:3" x14ac:dyDescent="0.2">
      <c r="A15" s="423" t="s">
        <v>264</v>
      </c>
      <c r="B15" s="424"/>
      <c r="C15" s="410"/>
    </row>
    <row r="16" spans="1:3" x14ac:dyDescent="0.2">
      <c r="A16" s="390" t="s">
        <v>265</v>
      </c>
      <c r="B16" s="393">
        <v>0.06</v>
      </c>
      <c r="C16" s="410"/>
    </row>
    <row r="17" spans="1:3" x14ac:dyDescent="0.2">
      <c r="A17" s="838" t="s">
        <v>266</v>
      </c>
      <c r="B17" s="839"/>
      <c r="C17" s="92">
        <f>ROUND((B14*(B15*2)-($B$6*B16)),2)</f>
        <v>0</v>
      </c>
    </row>
    <row r="19" spans="1:3" x14ac:dyDescent="0.2">
      <c r="A19" s="831" t="s">
        <v>267</v>
      </c>
      <c r="B19" s="832"/>
      <c r="C19" s="833"/>
    </row>
    <row r="20" spans="1:3" x14ac:dyDescent="0.2">
      <c r="A20" s="390" t="s">
        <v>259</v>
      </c>
      <c r="B20" s="390">
        <f>+$B$4</f>
        <v>365.25</v>
      </c>
      <c r="C20" s="410"/>
    </row>
    <row r="21" spans="1:3" x14ac:dyDescent="0.2">
      <c r="A21" s="390" t="s">
        <v>260</v>
      </c>
      <c r="B21" s="399">
        <v>12</v>
      </c>
      <c r="C21" s="410"/>
    </row>
    <row r="22" spans="1:3" x14ac:dyDescent="0.2">
      <c r="A22" s="390" t="s">
        <v>261</v>
      </c>
      <c r="B22" s="393">
        <v>1</v>
      </c>
      <c r="C22" s="410"/>
    </row>
    <row r="23" spans="1:3" x14ac:dyDescent="0.2">
      <c r="A23" s="399" t="s">
        <v>263</v>
      </c>
      <c r="B23" s="374">
        <f>(365.25/12)/(7/5)</f>
        <v>21.741071428571431</v>
      </c>
      <c r="C23" s="410"/>
    </row>
    <row r="24" spans="1:3" x14ac:dyDescent="0.2">
      <c r="A24" s="423" t="s">
        <v>268</v>
      </c>
      <c r="B24" s="424"/>
      <c r="C24" s="410"/>
    </row>
    <row r="25" spans="1:3" x14ac:dyDescent="0.2">
      <c r="A25" s="390" t="s">
        <v>269</v>
      </c>
      <c r="B25" s="393">
        <v>0.1</v>
      </c>
      <c r="C25" s="410"/>
    </row>
    <row r="26" spans="1:3" x14ac:dyDescent="0.2">
      <c r="A26" s="838" t="s">
        <v>268</v>
      </c>
      <c r="B26" s="839"/>
      <c r="C26" s="92">
        <f>ROUND((B23*(B24)-((B23*B24)*B25)),2)</f>
        <v>0</v>
      </c>
    </row>
    <row r="28" spans="1:3" x14ac:dyDescent="0.2">
      <c r="A28" s="831" t="s">
        <v>270</v>
      </c>
      <c r="B28" s="832"/>
      <c r="C28" s="833"/>
    </row>
    <row r="29" spans="1:3" x14ac:dyDescent="0.2">
      <c r="A29" s="390" t="s">
        <v>64</v>
      </c>
      <c r="B29" s="394">
        <f>+B7</f>
        <v>0</v>
      </c>
      <c r="C29" s="410"/>
    </row>
    <row r="30" spans="1:3" x14ac:dyDescent="0.2">
      <c r="A30" s="390" t="s">
        <v>271</v>
      </c>
      <c r="B30" s="390">
        <v>12</v>
      </c>
      <c r="C30" s="410"/>
    </row>
    <row r="31" spans="1:3" x14ac:dyDescent="0.2">
      <c r="A31" s="405" t="s">
        <v>272</v>
      </c>
      <c r="B31" s="418"/>
      <c r="C31" s="410"/>
    </row>
    <row r="32" spans="1:3" x14ac:dyDescent="0.2">
      <c r="A32" s="838" t="s">
        <v>273</v>
      </c>
      <c r="B32" s="839"/>
      <c r="C32" s="92">
        <f>ROUND(+(B29/B30)*B31,2)</f>
        <v>0</v>
      </c>
    </row>
    <row r="34" spans="1:3" x14ac:dyDescent="0.2">
      <c r="A34" s="835" t="s">
        <v>274</v>
      </c>
      <c r="B34" s="836"/>
      <c r="C34" s="837"/>
    </row>
    <row r="35" spans="1:3" s="401" customFormat="1" x14ac:dyDescent="0.2">
      <c r="A35" s="425" t="s">
        <v>275</v>
      </c>
      <c r="B35" s="418">
        <f>+B31</f>
        <v>0</v>
      </c>
      <c r="C35" s="410"/>
    </row>
    <row r="36" spans="1:3" x14ac:dyDescent="0.2">
      <c r="A36" s="390" t="s">
        <v>276</v>
      </c>
      <c r="B36" s="394">
        <f>+'Servente 44 seg a sex+insal'!$D$23</f>
        <v>0</v>
      </c>
      <c r="C36" s="410"/>
    </row>
    <row r="37" spans="1:3" x14ac:dyDescent="0.2">
      <c r="A37" s="390" t="s">
        <v>131</v>
      </c>
      <c r="B37" s="394">
        <f>+'Servente 44 seg a sex+insal'!$D$29</f>
        <v>0</v>
      </c>
      <c r="C37" s="410"/>
    </row>
    <row r="38" spans="1:3" x14ac:dyDescent="0.2">
      <c r="A38" s="390" t="s">
        <v>186</v>
      </c>
      <c r="B38" s="394">
        <f>+'Servente 44 seg a sex+insal'!$D$31</f>
        <v>0</v>
      </c>
      <c r="C38" s="410"/>
    </row>
    <row r="39" spans="1:3" x14ac:dyDescent="0.2">
      <c r="A39" s="390" t="s">
        <v>77</v>
      </c>
      <c r="B39" s="394">
        <f>+'Servente 44 seg a sex+insal'!$D$32</f>
        <v>0</v>
      </c>
      <c r="C39" s="410"/>
    </row>
    <row r="40" spans="1:3" x14ac:dyDescent="0.2">
      <c r="A40" s="93" t="s">
        <v>277</v>
      </c>
      <c r="B40" s="94">
        <f>SUM(B36:B39)</f>
        <v>0</v>
      </c>
      <c r="C40" s="410"/>
    </row>
    <row r="41" spans="1:3" x14ac:dyDescent="0.2">
      <c r="A41" s="399" t="s">
        <v>278</v>
      </c>
      <c r="B41" s="393">
        <v>0.4</v>
      </c>
      <c r="C41" s="410"/>
    </row>
    <row r="42" spans="1:3" x14ac:dyDescent="0.2">
      <c r="A42" s="399" t="s">
        <v>279</v>
      </c>
      <c r="B42" s="393">
        <f>+'Servente 44 seg a sex+insal'!$C$44</f>
        <v>0.08</v>
      </c>
      <c r="C42" s="410"/>
    </row>
    <row r="43" spans="1:3" x14ac:dyDescent="0.2">
      <c r="A43" s="816" t="s">
        <v>280</v>
      </c>
      <c r="B43" s="817"/>
      <c r="C43" s="85">
        <f>ROUND(+B40*B41*B42*B35,2)</f>
        <v>0</v>
      </c>
    </row>
    <row r="44" spans="1:3" x14ac:dyDescent="0.2">
      <c r="A44" s="399" t="s">
        <v>281</v>
      </c>
      <c r="B44" s="471"/>
      <c r="C44" s="410"/>
    </row>
    <row r="45" spans="1:3" x14ac:dyDescent="0.2">
      <c r="A45" s="816" t="s">
        <v>282</v>
      </c>
      <c r="B45" s="817"/>
      <c r="C45" s="95">
        <f>ROUND(B44*B42*B40*B35,2)</f>
        <v>0</v>
      </c>
    </row>
    <row r="46" spans="1:3" x14ac:dyDescent="0.2">
      <c r="A46" s="838" t="s">
        <v>283</v>
      </c>
      <c r="B46" s="839"/>
      <c r="C46" s="86">
        <f>+C45+C43</f>
        <v>0</v>
      </c>
    </row>
    <row r="48" spans="1:3" x14ac:dyDescent="0.2">
      <c r="A48" s="831" t="s">
        <v>284</v>
      </c>
      <c r="B48" s="832"/>
      <c r="C48" s="833"/>
    </row>
    <row r="49" spans="1:3" x14ac:dyDescent="0.2">
      <c r="A49" s="390" t="s">
        <v>64</v>
      </c>
      <c r="B49" s="394">
        <f>+B7</f>
        <v>0</v>
      </c>
      <c r="C49" s="410"/>
    </row>
    <row r="50" spans="1:3" x14ac:dyDescent="0.2">
      <c r="A50" s="390" t="s">
        <v>285</v>
      </c>
      <c r="B50" s="426">
        <v>30</v>
      </c>
      <c r="C50" s="410"/>
    </row>
    <row r="51" spans="1:3" x14ac:dyDescent="0.2">
      <c r="A51" s="390" t="s">
        <v>271</v>
      </c>
      <c r="B51" s="390">
        <v>12</v>
      </c>
      <c r="C51" s="410"/>
    </row>
    <row r="52" spans="1:3" x14ac:dyDescent="0.2">
      <c r="A52" s="390" t="s">
        <v>286</v>
      </c>
      <c r="B52" s="390">
        <v>7</v>
      </c>
      <c r="C52" s="410"/>
    </row>
    <row r="53" spans="1:3" x14ac:dyDescent="0.2">
      <c r="A53" s="405" t="s">
        <v>287</v>
      </c>
      <c r="B53" s="418"/>
      <c r="C53" s="410"/>
    </row>
    <row r="54" spans="1:3" x14ac:dyDescent="0.2">
      <c r="A54" s="838" t="s">
        <v>288</v>
      </c>
      <c r="B54" s="839"/>
      <c r="C54" s="92">
        <f>+ROUND(((B49/B50/B51)*B52)*B53,2)</f>
        <v>0</v>
      </c>
    </row>
    <row r="56" spans="1:3" x14ac:dyDescent="0.2">
      <c r="A56" s="835" t="s">
        <v>289</v>
      </c>
      <c r="B56" s="836"/>
      <c r="C56" s="837"/>
    </row>
    <row r="57" spans="1:3" x14ac:dyDescent="0.2">
      <c r="A57" s="425" t="s">
        <v>290</v>
      </c>
      <c r="B57" s="418">
        <f>+B53</f>
        <v>0</v>
      </c>
      <c r="C57" s="410"/>
    </row>
    <row r="58" spans="1:3" x14ac:dyDescent="0.2">
      <c r="A58" s="390" t="s">
        <v>276</v>
      </c>
      <c r="B58" s="394">
        <f>+'Servente 44 seg a sex+insal'!$D$23</f>
        <v>0</v>
      </c>
      <c r="C58" s="410"/>
    </row>
    <row r="59" spans="1:3" x14ac:dyDescent="0.2">
      <c r="A59" s="390" t="s">
        <v>131</v>
      </c>
      <c r="B59" s="394">
        <f>+'Servente 44 seg a sex+insal'!$D$29</f>
        <v>0</v>
      </c>
      <c r="C59" s="410"/>
    </row>
    <row r="60" spans="1:3" x14ac:dyDescent="0.2">
      <c r="A60" s="390" t="s">
        <v>186</v>
      </c>
      <c r="B60" s="394">
        <f>+'Servente 44 seg a sex+insal'!$D$31</f>
        <v>0</v>
      </c>
      <c r="C60" s="410"/>
    </row>
    <row r="61" spans="1:3" x14ac:dyDescent="0.2">
      <c r="A61" s="390" t="s">
        <v>77</v>
      </c>
      <c r="B61" s="394">
        <f>+'Servente 44 seg a sex+insal'!$D$32</f>
        <v>0</v>
      </c>
      <c r="C61" s="410"/>
    </row>
    <row r="62" spans="1:3" x14ac:dyDescent="0.2">
      <c r="A62" s="93" t="s">
        <v>277</v>
      </c>
      <c r="B62" s="94">
        <f>SUM(B58:B61)</f>
        <v>0</v>
      </c>
      <c r="C62" s="410"/>
    </row>
    <row r="63" spans="1:3" x14ac:dyDescent="0.2">
      <c r="A63" s="399" t="s">
        <v>278</v>
      </c>
      <c r="B63" s="393">
        <v>0.4</v>
      </c>
      <c r="C63" s="410"/>
    </row>
    <row r="64" spans="1:3" x14ac:dyDescent="0.2">
      <c r="A64" s="399" t="s">
        <v>279</v>
      </c>
      <c r="B64" s="393">
        <f>+'Servente 44 seg a sex+insal'!$C$44</f>
        <v>0.08</v>
      </c>
      <c r="C64" s="410"/>
    </row>
    <row r="65" spans="1:3" x14ac:dyDescent="0.2">
      <c r="A65" s="816" t="s">
        <v>280</v>
      </c>
      <c r="B65" s="817"/>
      <c r="C65" s="85">
        <f>ROUND(+B62*B63*B64*B57,2)</f>
        <v>0</v>
      </c>
    </row>
    <row r="66" spans="1:3" x14ac:dyDescent="0.2">
      <c r="A66" s="399" t="s">
        <v>281</v>
      </c>
      <c r="B66" s="471"/>
      <c r="C66" s="410"/>
    </row>
    <row r="67" spans="1:3" x14ac:dyDescent="0.2">
      <c r="A67" s="816" t="s">
        <v>282</v>
      </c>
      <c r="B67" s="817"/>
      <c r="C67" s="95">
        <f>ROUND(B66*B64*B62*B57,2)</f>
        <v>0</v>
      </c>
    </row>
    <row r="68" spans="1:3" x14ac:dyDescent="0.2">
      <c r="A68" s="838" t="s">
        <v>291</v>
      </c>
      <c r="B68" s="839"/>
      <c r="C68" s="86">
        <f>+C67+C65</f>
        <v>0</v>
      </c>
    </row>
    <row r="70" spans="1:3" x14ac:dyDescent="0.2">
      <c r="A70" s="835" t="s">
        <v>292</v>
      </c>
      <c r="B70" s="836"/>
      <c r="C70" s="837"/>
    </row>
    <row r="71" spans="1:3" x14ac:dyDescent="0.2">
      <c r="A71" s="840" t="s">
        <v>293</v>
      </c>
      <c r="B71" s="841"/>
      <c r="C71" s="842"/>
    </row>
    <row r="72" spans="1:3" x14ac:dyDescent="0.2">
      <c r="A72" s="843"/>
      <c r="B72" s="844"/>
      <c r="C72" s="845"/>
    </row>
    <row r="73" spans="1:3" x14ac:dyDescent="0.2">
      <c r="A73" s="843"/>
      <c r="B73" s="844"/>
      <c r="C73" s="845"/>
    </row>
    <row r="74" spans="1:3" x14ac:dyDescent="0.2">
      <c r="A74" s="846"/>
      <c r="B74" s="847"/>
      <c r="C74" s="848"/>
    </row>
    <row r="75" spans="1:3" x14ac:dyDescent="0.2">
      <c r="A75" s="427"/>
      <c r="B75" s="427"/>
      <c r="C75" s="427"/>
    </row>
    <row r="76" spans="1:3" x14ac:dyDescent="0.2">
      <c r="A76" s="835" t="s">
        <v>294</v>
      </c>
      <c r="B76" s="836"/>
      <c r="C76" s="837"/>
    </row>
    <row r="77" spans="1:3" x14ac:dyDescent="0.2">
      <c r="A77" s="390" t="s">
        <v>295</v>
      </c>
      <c r="B77" s="394">
        <f>+$B$7</f>
        <v>0</v>
      </c>
      <c r="C77" s="410"/>
    </row>
    <row r="78" spans="1:3" x14ac:dyDescent="0.2">
      <c r="A78" s="390" t="s">
        <v>260</v>
      </c>
      <c r="B78" s="390">
        <v>30</v>
      </c>
      <c r="C78" s="410"/>
    </row>
    <row r="79" spans="1:3" x14ac:dyDescent="0.2">
      <c r="A79" s="390" t="s">
        <v>296</v>
      </c>
      <c r="B79" s="390">
        <v>12</v>
      </c>
      <c r="C79" s="410"/>
    </row>
    <row r="80" spans="1:3" x14ac:dyDescent="0.2">
      <c r="A80" s="405" t="s">
        <v>297</v>
      </c>
      <c r="B80" s="405"/>
      <c r="C80" s="410"/>
    </row>
    <row r="81" spans="1:3" x14ac:dyDescent="0.2">
      <c r="A81" s="838" t="s">
        <v>298</v>
      </c>
      <c r="B81" s="839"/>
      <c r="C81" s="80">
        <f>+ROUND((B77/B78/B79)*B80,2)</f>
        <v>0</v>
      </c>
    </row>
    <row r="83" spans="1:3" x14ac:dyDescent="0.2">
      <c r="A83" s="835" t="s">
        <v>299</v>
      </c>
      <c r="B83" s="836"/>
      <c r="C83" s="837"/>
    </row>
    <row r="84" spans="1:3" x14ac:dyDescent="0.2">
      <c r="A84" s="390" t="s">
        <v>295</v>
      </c>
      <c r="B84" s="394">
        <f>+$B$7</f>
        <v>0</v>
      </c>
      <c r="C84" s="410"/>
    </row>
    <row r="85" spans="1:3" x14ac:dyDescent="0.2">
      <c r="A85" s="390" t="s">
        <v>260</v>
      </c>
      <c r="B85" s="390">
        <v>30</v>
      </c>
      <c r="C85" s="410"/>
    </row>
    <row r="86" spans="1:3" x14ac:dyDescent="0.2">
      <c r="A86" s="390" t="s">
        <v>296</v>
      </c>
      <c r="B86" s="390">
        <v>12</v>
      </c>
      <c r="C86" s="410"/>
    </row>
    <row r="87" spans="1:3" x14ac:dyDescent="0.2">
      <c r="A87" s="399" t="s">
        <v>300</v>
      </c>
      <c r="B87" s="390">
        <v>5</v>
      </c>
      <c r="C87" s="410"/>
    </row>
    <row r="88" spans="1:3" x14ac:dyDescent="0.2">
      <c r="A88" s="405" t="s">
        <v>301</v>
      </c>
      <c r="B88" s="418"/>
      <c r="C88" s="410"/>
    </row>
    <row r="89" spans="1:3" x14ac:dyDescent="0.2">
      <c r="A89" s="405" t="s">
        <v>302</v>
      </c>
      <c r="B89" s="418"/>
      <c r="C89" s="410"/>
    </row>
    <row r="90" spans="1:3" x14ac:dyDescent="0.2">
      <c r="A90" s="838" t="s">
        <v>303</v>
      </c>
      <c r="B90" s="839"/>
      <c r="C90" s="92">
        <f>ROUND(+B84/B85/B86*B87*B88*B89,2)</f>
        <v>0</v>
      </c>
    </row>
    <row r="92" spans="1:3" x14ac:dyDescent="0.2">
      <c r="A92" s="835" t="s">
        <v>304</v>
      </c>
      <c r="B92" s="836"/>
      <c r="C92" s="837"/>
    </row>
    <row r="93" spans="1:3" x14ac:dyDescent="0.2">
      <c r="A93" s="390" t="s">
        <v>295</v>
      </c>
      <c r="B93" s="394">
        <f>+$B$7</f>
        <v>0</v>
      </c>
      <c r="C93" s="410"/>
    </row>
    <row r="94" spans="1:3" x14ac:dyDescent="0.2">
      <c r="A94" s="390" t="s">
        <v>260</v>
      </c>
      <c r="B94" s="390">
        <v>30</v>
      </c>
      <c r="C94" s="410"/>
    </row>
    <row r="95" spans="1:3" x14ac:dyDescent="0.2">
      <c r="A95" s="390" t="s">
        <v>296</v>
      </c>
      <c r="B95" s="390">
        <v>12</v>
      </c>
      <c r="C95" s="410"/>
    </row>
    <row r="96" spans="1:3" x14ac:dyDescent="0.2">
      <c r="A96" s="399" t="s">
        <v>305</v>
      </c>
      <c r="B96" s="390">
        <v>15</v>
      </c>
      <c r="C96" s="410"/>
    </row>
    <row r="97" spans="1:3" x14ac:dyDescent="0.2">
      <c r="A97" s="405" t="s">
        <v>306</v>
      </c>
      <c r="B97" s="418"/>
      <c r="C97" s="410"/>
    </row>
    <row r="98" spans="1:3" x14ac:dyDescent="0.2">
      <c r="A98" s="838" t="s">
        <v>307</v>
      </c>
      <c r="B98" s="839"/>
      <c r="C98" s="92">
        <f>ROUND(+B93/B94/B95*B96*B97,2)</f>
        <v>0</v>
      </c>
    </row>
    <row r="100" spans="1:3" x14ac:dyDescent="0.2">
      <c r="A100" s="835" t="s">
        <v>308</v>
      </c>
      <c r="B100" s="836"/>
      <c r="C100" s="837"/>
    </row>
    <row r="101" spans="1:3" x14ac:dyDescent="0.2">
      <c r="A101" s="390" t="s">
        <v>295</v>
      </c>
      <c r="B101" s="394">
        <f>+$B$7</f>
        <v>0</v>
      </c>
      <c r="C101" s="410"/>
    </row>
    <row r="102" spans="1:3" x14ac:dyDescent="0.2">
      <c r="A102" s="390" t="s">
        <v>260</v>
      </c>
      <c r="B102" s="390">
        <v>30</v>
      </c>
      <c r="C102" s="410"/>
    </row>
    <row r="103" spans="1:3" x14ac:dyDescent="0.2">
      <c r="A103" s="390" t="s">
        <v>296</v>
      </c>
      <c r="B103" s="390">
        <v>12</v>
      </c>
      <c r="C103" s="410"/>
    </row>
    <row r="104" spans="1:3" x14ac:dyDescent="0.2">
      <c r="A104" s="399" t="s">
        <v>305</v>
      </c>
      <c r="B104" s="390">
        <v>5</v>
      </c>
      <c r="C104" s="410"/>
    </row>
    <row r="105" spans="1:3" x14ac:dyDescent="0.2">
      <c r="A105" s="405" t="s">
        <v>309</v>
      </c>
      <c r="B105" s="418"/>
      <c r="C105" s="410"/>
    </row>
    <row r="106" spans="1:3" x14ac:dyDescent="0.2">
      <c r="A106" s="838" t="s">
        <v>310</v>
      </c>
      <c r="B106" s="839"/>
      <c r="C106" s="92">
        <f>ROUND(+B101/B102/B103*B104*B105,2)</f>
        <v>0</v>
      </c>
    </row>
    <row r="108" spans="1:3" x14ac:dyDescent="0.2">
      <c r="A108" s="835" t="s">
        <v>311</v>
      </c>
      <c r="B108" s="836"/>
      <c r="C108" s="837"/>
    </row>
    <row r="109" spans="1:3" x14ac:dyDescent="0.2">
      <c r="A109" s="850" t="s">
        <v>312</v>
      </c>
      <c r="B109" s="851"/>
      <c r="C109" s="852"/>
    </row>
    <row r="110" spans="1:3" x14ac:dyDescent="0.2">
      <c r="A110" s="390" t="s">
        <v>295</v>
      </c>
      <c r="B110" s="394">
        <f>+$B$7</f>
        <v>0</v>
      </c>
      <c r="C110" s="410"/>
    </row>
    <row r="111" spans="1:3" x14ac:dyDescent="0.2">
      <c r="A111" s="390" t="s">
        <v>313</v>
      </c>
      <c r="B111" s="394">
        <f>+B110*(1/3)</f>
        <v>0</v>
      </c>
      <c r="C111" s="410"/>
    </row>
    <row r="112" spans="1:3" x14ac:dyDescent="0.2">
      <c r="A112" s="93" t="s">
        <v>277</v>
      </c>
      <c r="B112" s="94">
        <f>SUM(B110:B111)</f>
        <v>0</v>
      </c>
      <c r="C112" s="410"/>
    </row>
    <row r="113" spans="1:3" x14ac:dyDescent="0.2">
      <c r="A113" s="390" t="s">
        <v>314</v>
      </c>
      <c r="B113" s="390">
        <v>4</v>
      </c>
      <c r="C113" s="410"/>
    </row>
    <row r="114" spans="1:3" x14ac:dyDescent="0.2">
      <c r="A114" s="390" t="s">
        <v>296</v>
      </c>
      <c r="B114" s="390">
        <v>12</v>
      </c>
      <c r="C114" s="410"/>
    </row>
    <row r="115" spans="1:3" x14ac:dyDescent="0.2">
      <c r="A115" s="405" t="s">
        <v>315</v>
      </c>
      <c r="B115" s="418"/>
      <c r="C115" s="410"/>
    </row>
    <row r="116" spans="1:3" x14ac:dyDescent="0.2">
      <c r="A116" s="405" t="s">
        <v>316</v>
      </c>
      <c r="B116" s="418"/>
      <c r="C116" s="410"/>
    </row>
    <row r="117" spans="1:3" x14ac:dyDescent="0.2">
      <c r="A117" s="838" t="s">
        <v>317</v>
      </c>
      <c r="B117" s="839"/>
      <c r="C117" s="92">
        <f>ROUND((((+B112*(B113/B114)/B114)*B115)*B116),2)</f>
        <v>0</v>
      </c>
    </row>
    <row r="118" spans="1:3" x14ac:dyDescent="0.2">
      <c r="A118" s="838" t="s">
        <v>318</v>
      </c>
      <c r="B118" s="849"/>
      <c r="C118" s="839"/>
    </row>
    <row r="119" spans="1:3" x14ac:dyDescent="0.2">
      <c r="A119" s="390" t="s">
        <v>295</v>
      </c>
      <c r="B119" s="394">
        <f>+'Servente 44 seg a sex+insal'!D23</f>
        <v>0</v>
      </c>
      <c r="C119" s="410"/>
    </row>
    <row r="120" spans="1:3" x14ac:dyDescent="0.2">
      <c r="A120" s="390" t="s">
        <v>131</v>
      </c>
      <c r="B120" s="394">
        <f>+'Servente 44 seg a sex+insal'!D29</f>
        <v>0</v>
      </c>
      <c r="C120" s="410"/>
    </row>
    <row r="121" spans="1:3" x14ac:dyDescent="0.2">
      <c r="A121" s="93" t="s">
        <v>277</v>
      </c>
      <c r="B121" s="94">
        <f>SUM(B119:B120)</f>
        <v>0</v>
      </c>
      <c r="C121" s="410"/>
    </row>
    <row r="122" spans="1:3" x14ac:dyDescent="0.2">
      <c r="A122" s="390" t="s">
        <v>314</v>
      </c>
      <c r="B122" s="390">
        <v>4</v>
      </c>
      <c r="C122" s="410"/>
    </row>
    <row r="123" spans="1:3" x14ac:dyDescent="0.2">
      <c r="A123" s="390" t="s">
        <v>296</v>
      </c>
      <c r="B123" s="390">
        <v>12</v>
      </c>
      <c r="C123" s="410"/>
    </row>
    <row r="124" spans="1:3" x14ac:dyDescent="0.2">
      <c r="A124" s="405" t="s">
        <v>315</v>
      </c>
      <c r="B124" s="418">
        <f>+B115</f>
        <v>0</v>
      </c>
      <c r="C124" s="410"/>
    </row>
    <row r="125" spans="1:3" x14ac:dyDescent="0.2">
      <c r="A125" s="405" t="s">
        <v>316</v>
      </c>
      <c r="B125" s="418">
        <f>+B116</f>
        <v>0</v>
      </c>
      <c r="C125" s="410"/>
    </row>
    <row r="126" spans="1:3" x14ac:dyDescent="0.2">
      <c r="A126" s="399" t="s">
        <v>319</v>
      </c>
      <c r="B126" s="393">
        <f>+'Servente 44 seg a sex+insal'!C45</f>
        <v>0.36800000000000005</v>
      </c>
      <c r="C126" s="410"/>
    </row>
    <row r="127" spans="1:3" x14ac:dyDescent="0.2">
      <c r="A127" s="838" t="s">
        <v>320</v>
      </c>
      <c r="B127" s="839"/>
      <c r="C127" s="86">
        <f>ROUND((((B121*(B122/B123)*B124)*B125)*B126),2)</f>
        <v>0</v>
      </c>
    </row>
  </sheetData>
  <mergeCells count="32">
    <mergeCell ref="A118:C118"/>
    <mergeCell ref="A127:B127"/>
    <mergeCell ref="A106:B106"/>
    <mergeCell ref="A108:C108"/>
    <mergeCell ref="A109:C109"/>
    <mergeCell ref="A117:B117"/>
    <mergeCell ref="A100:C100"/>
    <mergeCell ref="A65:B65"/>
    <mergeCell ref="A67:B67"/>
    <mergeCell ref="A68:B68"/>
    <mergeCell ref="A70:C70"/>
    <mergeCell ref="A71:C74"/>
    <mergeCell ref="A76:C76"/>
    <mergeCell ref="A81:B81"/>
    <mergeCell ref="A83:C83"/>
    <mergeCell ref="A90:B90"/>
    <mergeCell ref="A92:C92"/>
    <mergeCell ref="A98:B98"/>
    <mergeCell ref="A10:C10"/>
    <mergeCell ref="A1:C1"/>
    <mergeCell ref="A56:C56"/>
    <mergeCell ref="A17:B17"/>
    <mergeCell ref="A19:C19"/>
    <mergeCell ref="A26:B26"/>
    <mergeCell ref="A28:C28"/>
    <mergeCell ref="A32:B32"/>
    <mergeCell ref="A34:C34"/>
    <mergeCell ref="A43:B43"/>
    <mergeCell ref="A45:B45"/>
    <mergeCell ref="A46:B46"/>
    <mergeCell ref="A48:C48"/>
    <mergeCell ref="A54:B54"/>
  </mergeCells>
  <pageMargins left="0.51181102362204722" right="0.24" top="0.31" bottom="0.57999999999999996" header="0.31496062992125984" footer="0.16"/>
  <pageSetup paperSize="9" scale="90" orientation="portrait" r:id="rId1"/>
  <headerFooter>
    <oddFooter>&amp;A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17</vt:i4>
      </vt:variant>
      <vt:variant>
        <vt:lpstr>Intervalos nomeados</vt:lpstr>
      </vt:variant>
      <vt:variant>
        <vt:i4>18</vt:i4>
      </vt:variant>
    </vt:vector>
  </HeadingPairs>
  <TitlesOfParts>
    <vt:vector size="35" baseType="lpstr">
      <vt:lpstr>APRESENTACAO</vt:lpstr>
      <vt:lpstr>LOTE I - Custo M2</vt:lpstr>
      <vt:lpstr>Insumo LOTE I - Custo</vt:lpstr>
      <vt:lpstr>Insumos Cotação</vt:lpstr>
      <vt:lpstr>Uniformes</vt:lpstr>
      <vt:lpstr>Servente 44 seg a sex</vt:lpstr>
      <vt:lpstr>Mem Cal Serv 44 seg a sex</vt:lpstr>
      <vt:lpstr>Servente 44 seg a sex+insal</vt:lpstr>
      <vt:lpstr>Men Cal Serv 44 seg a sex+insal</vt:lpstr>
      <vt:lpstr>Servente Lider 44 seg a sex</vt:lpstr>
      <vt:lpstr>Men Cal Serv Lider 44 seg a sex</vt:lpstr>
      <vt:lpstr>Encarregado 44h seg a sex</vt:lpstr>
      <vt:lpstr>Mem Calc Encerregado 44h</vt:lpstr>
      <vt:lpstr>Controle Mat </vt:lpstr>
      <vt:lpstr>IMR </vt:lpstr>
      <vt:lpstr>Controle de Área</vt:lpstr>
      <vt:lpstr>Consolidador</vt:lpstr>
      <vt:lpstr>'Insumo LOTE I - Custo'!_GoBack</vt:lpstr>
      <vt:lpstr>APRESENTACAO!Area_de_impressao</vt:lpstr>
      <vt:lpstr>Consolidador!Area_de_impressao</vt:lpstr>
      <vt:lpstr>'Controle Mat '!Area_de_impressao</vt:lpstr>
      <vt:lpstr>'Encarregado 44h seg a sex'!Area_de_impressao</vt:lpstr>
      <vt:lpstr>'IMR '!Area_de_impressao</vt:lpstr>
      <vt:lpstr>'Insumo LOTE I - Custo'!Area_de_impressao</vt:lpstr>
      <vt:lpstr>'Insumos Cotação'!Area_de_impressao</vt:lpstr>
      <vt:lpstr>'LOTE I - Custo M2'!Area_de_impressao</vt:lpstr>
      <vt:lpstr>'Mem Cal Serv 44 seg a sex'!Area_de_impressao</vt:lpstr>
      <vt:lpstr>'Mem Calc Encerregado 44h'!Area_de_impressao</vt:lpstr>
      <vt:lpstr>'Men Cal Serv 44 seg a sex+insal'!Area_de_impressao</vt:lpstr>
      <vt:lpstr>'Men Cal Serv Lider 44 seg a sex'!Area_de_impressao</vt:lpstr>
      <vt:lpstr>'Servente 44 seg a sex'!Area_de_impressao</vt:lpstr>
      <vt:lpstr>'Servente 44 seg a sex+insal'!Area_de_impressao</vt:lpstr>
      <vt:lpstr>'Servente Lider 44 seg a sex'!Area_de_impressao</vt:lpstr>
      <vt:lpstr>Uniformes!Area_de_impressao</vt:lpstr>
      <vt:lpstr>'Controle Mat '!Titulos_de_impressao</vt:lpstr>
    </vt:vector>
  </TitlesOfParts>
  <Company>UFRJ</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Marcelao da Silva Gonçalves</dc:creator>
  <cp:lastModifiedBy>Marcelo</cp:lastModifiedBy>
  <cp:lastPrinted>2020-11-19T15:46:58Z</cp:lastPrinted>
  <dcterms:created xsi:type="dcterms:W3CDTF">2013-03-06T14:15:05Z</dcterms:created>
  <dcterms:modified xsi:type="dcterms:W3CDTF">2020-11-19T16:51:41Z</dcterms:modified>
</cp:coreProperties>
</file>