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ainebarros\Desktop\RU\Envio de propostas\"/>
    </mc:Choice>
  </mc:AlternateContent>
  <xr:revisionPtr revIDLastSave="0" documentId="13_ncr:1_{E1BB5421-42F6-4725-99C6-8A5CCA86A427}" xr6:coauthVersionLast="40" xr6:coauthVersionMax="40" xr10:uidLastSave="{00000000-0000-0000-0000-000000000000}"/>
  <bookViews>
    <workbookView xWindow="0" yWindow="0" windowWidth="12390" windowHeight="7515" tabRatio="1000" activeTab="12" xr2:uid="{00000000-000D-0000-FFFF-FFFF00000000}"/>
  </bookViews>
  <sheets>
    <sheet name="Apresentação" sheetId="1" r:id="rId1"/>
    <sheet name="Uniformes" sheetId="21" r:id="rId2"/>
    <sheet name="Memória Cálculo Nutric. 44h" sheetId="27" r:id="rId3"/>
    <sheet name="Nutricionista 44h" sheetId="28" r:id="rId4"/>
    <sheet name="Memória Cálculo A. Almox. 44h" sheetId="26" r:id="rId5"/>
    <sheet name="Aux Almoxarife 44h" sheetId="25" r:id="rId6"/>
    <sheet name="Memória Cálculo Aux. Coz. 12x36" sheetId="29" r:id="rId7"/>
    <sheet name="Aux Cozinha 12 x 36h" sheetId="12" r:id="rId8"/>
    <sheet name="Memória Cálculo Copeiro 12x36h" sheetId="30" r:id="rId9"/>
    <sheet name="Copeiro 12 x 36h" sheetId="15" r:id="rId10"/>
    <sheet name="Mat. Prima Alim e não Alim" sheetId="22" r:id="rId11"/>
    <sheet name="Insumos de Produção" sheetId="23" r:id="rId12"/>
    <sheet name="Valor Total dos Serviços" sheetId="24" r:id="rId13"/>
  </sheets>
  <definedNames>
    <definedName name="_xlnm.Print_Area" localSheetId="10">'Mat. Prima Alim e não Alim'!$A$1:$I$845</definedName>
    <definedName name="_xlnm.Print_Area" localSheetId="2">'Memória Cálculo Nutric. 44h'!$A$1:$G$120</definedName>
  </definedNames>
  <calcPr calcId="181029"/>
</workbook>
</file>

<file path=xl/calcChain.xml><?xml version="1.0" encoding="utf-8"?>
<calcChain xmlns="http://schemas.openxmlformats.org/spreadsheetml/2006/main">
  <c r="C134" i="15" l="1"/>
  <c r="C133" i="15"/>
  <c r="C134" i="12"/>
  <c r="C133" i="12"/>
  <c r="C134" i="25"/>
  <c r="C133" i="25"/>
  <c r="G735" i="22" l="1"/>
  <c r="G736" i="22"/>
  <c r="G743" i="22" s="1"/>
  <c r="G737" i="22"/>
  <c r="G738" i="22"/>
  <c r="G739" i="22"/>
  <c r="G740" i="22"/>
  <c r="G741" i="22"/>
  <c r="G742" i="22"/>
  <c r="G746" i="22"/>
  <c r="G747" i="22"/>
  <c r="G755" i="22" s="1"/>
  <c r="G748" i="22"/>
  <c r="G749" i="22"/>
  <c r="G750" i="22"/>
  <c r="G751" i="22"/>
  <c r="G752" i="22"/>
  <c r="G753" i="22"/>
  <c r="G754" i="22"/>
  <c r="G710" i="22"/>
  <c r="G711" i="22"/>
  <c r="G718" i="22" s="1"/>
  <c r="G712" i="22"/>
  <c r="G713" i="22"/>
  <c r="G714" i="22"/>
  <c r="G715" i="22"/>
  <c r="G716" i="22"/>
  <c r="G717" i="22"/>
  <c r="G721" i="22"/>
  <c r="G722" i="22"/>
  <c r="G729" i="22" s="1"/>
  <c r="G723" i="22"/>
  <c r="G724" i="22"/>
  <c r="G725" i="22"/>
  <c r="G726" i="22"/>
  <c r="G727" i="22"/>
  <c r="G728" i="22"/>
  <c r="G685" i="22"/>
  <c r="G686" i="22"/>
  <c r="G687" i="22"/>
  <c r="G693" i="22" s="1"/>
  <c r="G706" i="22" s="1"/>
  <c r="G688" i="22"/>
  <c r="G689" i="22"/>
  <c r="G690" i="22"/>
  <c r="G691" i="22"/>
  <c r="G692" i="22"/>
  <c r="G696" i="22"/>
  <c r="G697" i="22"/>
  <c r="G704" i="22" s="1"/>
  <c r="G698" i="22"/>
  <c r="G699" i="22"/>
  <c r="G700" i="22"/>
  <c r="G701" i="22"/>
  <c r="G702" i="22"/>
  <c r="G703" i="22"/>
  <c r="G660" i="22"/>
  <c r="G661" i="22"/>
  <c r="G662" i="22"/>
  <c r="G663" i="22"/>
  <c r="G664" i="22"/>
  <c r="G665" i="22"/>
  <c r="G666" i="22"/>
  <c r="G667" i="22"/>
  <c r="G668" i="22"/>
  <c r="G681" i="22" s="1"/>
  <c r="G671" i="22"/>
  <c r="G672" i="22"/>
  <c r="G673" i="22"/>
  <c r="G679" i="22" s="1"/>
  <c r="G674" i="22"/>
  <c r="G675" i="22"/>
  <c r="G676" i="22"/>
  <c r="G677" i="22"/>
  <c r="G678" i="22"/>
  <c r="G635" i="22"/>
  <c r="G636" i="22"/>
  <c r="G643" i="22" s="1"/>
  <c r="G656" i="22" s="1"/>
  <c r="G637" i="22"/>
  <c r="G638" i="22"/>
  <c r="G639" i="22"/>
  <c r="G640" i="22"/>
  <c r="G641" i="22"/>
  <c r="G642" i="22"/>
  <c r="G646" i="22"/>
  <c r="G647" i="22"/>
  <c r="G648" i="22"/>
  <c r="G649" i="22"/>
  <c r="G650" i="22"/>
  <c r="G651" i="22"/>
  <c r="G652" i="22"/>
  <c r="G653" i="22"/>
  <c r="G654" i="22"/>
  <c r="G610" i="22"/>
  <c r="G611" i="22"/>
  <c r="G618" i="22" s="1"/>
  <c r="G612" i="22"/>
  <c r="G613" i="22"/>
  <c r="G614" i="22"/>
  <c r="G615" i="22"/>
  <c r="G616" i="22"/>
  <c r="G617" i="22"/>
  <c r="G621" i="22"/>
  <c r="G622" i="22"/>
  <c r="G629" i="22" s="1"/>
  <c r="G623" i="22"/>
  <c r="G624" i="22"/>
  <c r="G625" i="22"/>
  <c r="G626" i="22"/>
  <c r="G627" i="22"/>
  <c r="G628" i="22"/>
  <c r="G585" i="22"/>
  <c r="G586" i="22"/>
  <c r="G587" i="22"/>
  <c r="G593" i="22" s="1"/>
  <c r="G606" i="22" s="1"/>
  <c r="G588" i="22"/>
  <c r="G589" i="22"/>
  <c r="G590" i="22"/>
  <c r="G591" i="22"/>
  <c r="G592" i="22"/>
  <c r="G596" i="22"/>
  <c r="G597" i="22"/>
  <c r="G604" i="22" s="1"/>
  <c r="G598" i="22"/>
  <c r="G599" i="22"/>
  <c r="G600" i="22"/>
  <c r="G601" i="22"/>
  <c r="G602" i="22"/>
  <c r="G603" i="22"/>
  <c r="G560" i="22"/>
  <c r="G561" i="22"/>
  <c r="G562" i="22"/>
  <c r="G563" i="22"/>
  <c r="G564" i="22"/>
  <c r="G565" i="22"/>
  <c r="G566" i="22"/>
  <c r="G567" i="22"/>
  <c r="G568" i="22"/>
  <c r="G571" i="22"/>
  <c r="G572" i="22"/>
  <c r="G573" i="22"/>
  <c r="G579" i="22" s="1"/>
  <c r="G574" i="22"/>
  <c r="G575" i="22"/>
  <c r="G576" i="22"/>
  <c r="G577" i="22"/>
  <c r="G578" i="22"/>
  <c r="G535" i="22"/>
  <c r="G536" i="22"/>
  <c r="G543" i="22" s="1"/>
  <c r="G556" i="22" s="1"/>
  <c r="G537" i="22"/>
  <c r="G538" i="22"/>
  <c r="G539" i="22"/>
  <c r="G540" i="22"/>
  <c r="G541" i="22"/>
  <c r="G542" i="22"/>
  <c r="G546" i="22"/>
  <c r="G547" i="22"/>
  <c r="G548" i="22"/>
  <c r="G549" i="22"/>
  <c r="G550" i="22"/>
  <c r="G551" i="22"/>
  <c r="G552" i="22"/>
  <c r="G553" i="22"/>
  <c r="G554" i="22"/>
  <c r="G510" i="22"/>
  <c r="G511" i="22"/>
  <c r="G512" i="22"/>
  <c r="G518" i="22" s="1"/>
  <c r="G513" i="22"/>
  <c r="G514" i="22"/>
  <c r="G515" i="22"/>
  <c r="G516" i="22"/>
  <c r="G517" i="22"/>
  <c r="G521" i="22"/>
  <c r="G522" i="22"/>
  <c r="G529" i="22" s="1"/>
  <c r="G523" i="22"/>
  <c r="G524" i="22"/>
  <c r="G525" i="22"/>
  <c r="G526" i="22"/>
  <c r="G527" i="22"/>
  <c r="G528" i="22"/>
  <c r="G485" i="22"/>
  <c r="G486" i="22"/>
  <c r="G493" i="22" s="1"/>
  <c r="G506" i="22" s="1"/>
  <c r="G487" i="22"/>
  <c r="G488" i="22"/>
  <c r="G489" i="22"/>
  <c r="G490" i="22"/>
  <c r="G491" i="22"/>
  <c r="G492" i="22"/>
  <c r="G496" i="22"/>
  <c r="G497" i="22"/>
  <c r="G498" i="22"/>
  <c r="G504" i="22" s="1"/>
  <c r="G499" i="22"/>
  <c r="G500" i="22"/>
  <c r="G501" i="22"/>
  <c r="G502" i="22"/>
  <c r="G503" i="22"/>
  <c r="G460" i="22"/>
  <c r="G461" i="22"/>
  <c r="G462" i="22"/>
  <c r="G463" i="22"/>
  <c r="G464" i="22"/>
  <c r="G465" i="22"/>
  <c r="G466" i="22"/>
  <c r="G467" i="22"/>
  <c r="G468" i="22"/>
  <c r="G481" i="22" s="1"/>
  <c r="G471" i="22"/>
  <c r="G472" i="22"/>
  <c r="G479" i="22" s="1"/>
  <c r="G473" i="22"/>
  <c r="G474" i="22"/>
  <c r="G475" i="22"/>
  <c r="G476" i="22"/>
  <c r="G477" i="22"/>
  <c r="G478" i="22"/>
  <c r="G435" i="22"/>
  <c r="G436" i="22"/>
  <c r="G443" i="22" s="1"/>
  <c r="G456" i="22" s="1"/>
  <c r="G437" i="22"/>
  <c r="G438" i="22"/>
  <c r="G439" i="22"/>
  <c r="G440" i="22"/>
  <c r="G441" i="22"/>
  <c r="G442" i="22"/>
  <c r="G446" i="22"/>
  <c r="G447" i="22"/>
  <c r="G448" i="22"/>
  <c r="G449" i="22"/>
  <c r="G450" i="22"/>
  <c r="G451" i="22"/>
  <c r="G452" i="22"/>
  <c r="G453" i="22"/>
  <c r="G454" i="22"/>
  <c r="G409" i="22"/>
  <c r="G410" i="22"/>
  <c r="G411" i="22"/>
  <c r="G417" i="22" s="1"/>
  <c r="G431" i="22" s="1"/>
  <c r="G412" i="22"/>
  <c r="G413" i="22"/>
  <c r="G414" i="22"/>
  <c r="G415" i="22"/>
  <c r="G416" i="22"/>
  <c r="G420" i="22"/>
  <c r="G421" i="22"/>
  <c r="G422" i="22"/>
  <c r="G423" i="22"/>
  <c r="G424" i="22"/>
  <c r="G425" i="22"/>
  <c r="G426" i="22"/>
  <c r="G427" i="22"/>
  <c r="G428" i="22"/>
  <c r="G429" i="22"/>
  <c r="G384" i="22"/>
  <c r="G385" i="22"/>
  <c r="G386" i="22"/>
  <c r="G392" i="22" s="1"/>
  <c r="G387" i="22"/>
  <c r="G388" i="22"/>
  <c r="G389" i="22"/>
  <c r="G390" i="22"/>
  <c r="G391" i="22"/>
  <c r="G395" i="22"/>
  <c r="G396" i="22"/>
  <c r="G403" i="22" s="1"/>
  <c r="G397" i="22"/>
  <c r="G398" i="22"/>
  <c r="G399" i="22"/>
  <c r="G400" i="22"/>
  <c r="G401" i="22"/>
  <c r="G402" i="22"/>
  <c r="G359" i="22"/>
  <c r="G360" i="22"/>
  <c r="G367" i="22" s="1"/>
  <c r="G361" i="22"/>
  <c r="G362" i="22"/>
  <c r="G363" i="22"/>
  <c r="G364" i="22"/>
  <c r="G365" i="22"/>
  <c r="G366" i="22"/>
  <c r="G370" i="22"/>
  <c r="G371" i="22"/>
  <c r="G378" i="22" s="1"/>
  <c r="G372" i="22"/>
  <c r="G373" i="22"/>
  <c r="G374" i="22"/>
  <c r="G375" i="22"/>
  <c r="G376" i="22"/>
  <c r="G377" i="22"/>
  <c r="G334" i="22"/>
  <c r="G335" i="22"/>
  <c r="G336" i="22"/>
  <c r="G337" i="22"/>
  <c r="G338" i="22"/>
  <c r="G339" i="22"/>
  <c r="G340" i="22"/>
  <c r="G341" i="22"/>
  <c r="G342" i="22"/>
  <c r="G355" i="22" s="1"/>
  <c r="G345" i="22"/>
  <c r="G346" i="22"/>
  <c r="G353" i="22" s="1"/>
  <c r="G347" i="22"/>
  <c r="G348" i="22"/>
  <c r="G349" i="22"/>
  <c r="G350" i="22"/>
  <c r="G351" i="22"/>
  <c r="G352" i="22"/>
  <c r="G309" i="22"/>
  <c r="G310" i="22"/>
  <c r="G317" i="22" s="1"/>
  <c r="G330" i="22" s="1"/>
  <c r="G311" i="22"/>
  <c r="G312" i="22"/>
  <c r="G313" i="22"/>
  <c r="G314" i="22"/>
  <c r="G315" i="22"/>
  <c r="G316" i="22"/>
  <c r="G320" i="22"/>
  <c r="G321" i="22"/>
  <c r="G322" i="22"/>
  <c r="G323" i="22"/>
  <c r="G324" i="22"/>
  <c r="G325" i="22"/>
  <c r="G326" i="22"/>
  <c r="G327" i="22"/>
  <c r="G328" i="22"/>
  <c r="G284" i="22"/>
  <c r="G285" i="22"/>
  <c r="G286" i="22"/>
  <c r="G287" i="22"/>
  <c r="G288" i="22"/>
  <c r="G289" i="22"/>
  <c r="G290" i="22"/>
  <c r="G291" i="22"/>
  <c r="G292" i="22"/>
  <c r="G295" i="22"/>
  <c r="G296" i="22"/>
  <c r="G303" i="22" s="1"/>
  <c r="G297" i="22"/>
  <c r="G298" i="22"/>
  <c r="G299" i="22"/>
  <c r="G300" i="22"/>
  <c r="G301" i="22"/>
  <c r="G302" i="22"/>
  <c r="G259" i="22"/>
  <c r="G260" i="22"/>
  <c r="G267" i="22" s="1"/>
  <c r="G280" i="22" s="1"/>
  <c r="G261" i="22"/>
  <c r="G262" i="22"/>
  <c r="G263" i="22"/>
  <c r="G264" i="22"/>
  <c r="G265" i="22"/>
  <c r="G266" i="22"/>
  <c r="G270" i="22"/>
  <c r="G271" i="22"/>
  <c r="G272" i="22"/>
  <c r="G273" i="22"/>
  <c r="G274" i="22"/>
  <c r="G275" i="22"/>
  <c r="G276" i="22"/>
  <c r="G277" i="22"/>
  <c r="G278" i="22"/>
  <c r="G234" i="22"/>
  <c r="G235" i="22"/>
  <c r="G236" i="22"/>
  <c r="G237" i="22"/>
  <c r="G238" i="22"/>
  <c r="G239" i="22"/>
  <c r="G240" i="22"/>
  <c r="G241" i="22"/>
  <c r="G242" i="22"/>
  <c r="G245" i="22"/>
  <c r="G246" i="22"/>
  <c r="G253" i="22" s="1"/>
  <c r="G247" i="22"/>
  <c r="G248" i="22"/>
  <c r="G249" i="22"/>
  <c r="G250" i="22"/>
  <c r="G251" i="22"/>
  <c r="G252" i="22"/>
  <c r="G209" i="22"/>
  <c r="G210" i="22"/>
  <c r="G217" i="22" s="1"/>
  <c r="G230" i="22" s="1"/>
  <c r="G211" i="22"/>
  <c r="G212" i="22"/>
  <c r="G213" i="22"/>
  <c r="G214" i="22"/>
  <c r="G215" i="22"/>
  <c r="G216" i="22"/>
  <c r="G220" i="22"/>
  <c r="G221" i="22"/>
  <c r="G222" i="22"/>
  <c r="G223" i="22"/>
  <c r="G224" i="22"/>
  <c r="G225" i="22"/>
  <c r="G226" i="22"/>
  <c r="G227" i="22"/>
  <c r="G228" i="22"/>
  <c r="G184" i="22"/>
  <c r="G185" i="22"/>
  <c r="G192" i="22" s="1"/>
  <c r="G186" i="22"/>
  <c r="G187" i="22"/>
  <c r="G188" i="22"/>
  <c r="G189" i="22"/>
  <c r="G190" i="22"/>
  <c r="G191" i="22"/>
  <c r="G195" i="22"/>
  <c r="G196" i="22"/>
  <c r="G203" i="22" s="1"/>
  <c r="G197" i="22"/>
  <c r="G198" i="22"/>
  <c r="G199" i="22"/>
  <c r="G200" i="22"/>
  <c r="G201" i="22"/>
  <c r="G202" i="22"/>
  <c r="G159" i="22"/>
  <c r="G160" i="22"/>
  <c r="G167" i="22" s="1"/>
  <c r="G161" i="22"/>
  <c r="G162" i="22"/>
  <c r="G163" i="22"/>
  <c r="G164" i="22"/>
  <c r="G165" i="22"/>
  <c r="G166" i="22"/>
  <c r="G170" i="22"/>
  <c r="G171" i="22"/>
  <c r="G178" i="22" s="1"/>
  <c r="G172" i="22"/>
  <c r="G173" i="22"/>
  <c r="G174" i="22"/>
  <c r="G175" i="22"/>
  <c r="G176" i="22"/>
  <c r="G177" i="22"/>
  <c r="G134" i="22"/>
  <c r="G135" i="22"/>
  <c r="G136" i="22"/>
  <c r="G137" i="22"/>
  <c r="G138" i="22"/>
  <c r="G139" i="22"/>
  <c r="G140" i="22"/>
  <c r="G141" i="22"/>
  <c r="G142" i="22"/>
  <c r="G155" i="22" s="1"/>
  <c r="G145" i="22"/>
  <c r="G146" i="22"/>
  <c r="G153" i="22" s="1"/>
  <c r="G147" i="22"/>
  <c r="G148" i="22"/>
  <c r="G149" i="22"/>
  <c r="G150" i="22"/>
  <c r="G151" i="22"/>
  <c r="G152" i="22"/>
  <c r="G109" i="22"/>
  <c r="G110" i="22"/>
  <c r="G117" i="22" s="1"/>
  <c r="G130" i="22" s="1"/>
  <c r="G111" i="22"/>
  <c r="G112" i="22"/>
  <c r="G113" i="22"/>
  <c r="G114" i="22"/>
  <c r="G115" i="22"/>
  <c r="G116" i="22"/>
  <c r="G120" i="22"/>
  <c r="G121" i="22"/>
  <c r="G122" i="22"/>
  <c r="G123" i="22"/>
  <c r="G124" i="22"/>
  <c r="G125" i="22"/>
  <c r="G126" i="22"/>
  <c r="G127" i="22"/>
  <c r="G128" i="22"/>
  <c r="G84" i="22"/>
  <c r="G85" i="22"/>
  <c r="G92" i="22" s="1"/>
  <c r="G86" i="22"/>
  <c r="G87" i="22"/>
  <c r="G88" i="22"/>
  <c r="G89" i="22"/>
  <c r="G90" i="22"/>
  <c r="G91" i="22"/>
  <c r="G95" i="22"/>
  <c r="G96" i="22"/>
  <c r="G103" i="22" s="1"/>
  <c r="G97" i="22"/>
  <c r="G98" i="22"/>
  <c r="G99" i="22"/>
  <c r="G100" i="22"/>
  <c r="G101" i="22"/>
  <c r="G102" i="22"/>
  <c r="G58" i="22"/>
  <c r="G59" i="22"/>
  <c r="G66" i="22" s="1"/>
  <c r="G60" i="22"/>
  <c r="G61" i="22"/>
  <c r="G62" i="22"/>
  <c r="G63" i="22"/>
  <c r="G64" i="22"/>
  <c r="G65" i="22"/>
  <c r="G69" i="22"/>
  <c r="G70" i="22"/>
  <c r="G71" i="22"/>
  <c r="G78" i="22" s="1"/>
  <c r="G72" i="22"/>
  <c r="G73" i="22"/>
  <c r="G74" i="22"/>
  <c r="G75" i="22"/>
  <c r="G76" i="22"/>
  <c r="G77" i="22"/>
  <c r="G33" i="22"/>
  <c r="G34" i="22"/>
  <c r="G41" i="22" s="1"/>
  <c r="G35" i="22"/>
  <c r="G36" i="22"/>
  <c r="G37" i="22"/>
  <c r="G38" i="22"/>
  <c r="G39" i="22"/>
  <c r="G40" i="22"/>
  <c r="G44" i="22"/>
  <c r="G45" i="22"/>
  <c r="G52" i="22" s="1"/>
  <c r="G46" i="22"/>
  <c r="G47" i="22"/>
  <c r="G48" i="22"/>
  <c r="G49" i="22"/>
  <c r="G50" i="22"/>
  <c r="G51" i="22"/>
  <c r="G8" i="22"/>
  <c r="G9" i="22"/>
  <c r="G10" i="22"/>
  <c r="G11" i="22"/>
  <c r="G12" i="22"/>
  <c r="G13" i="22"/>
  <c r="G14" i="22"/>
  <c r="G15" i="22"/>
  <c r="G16" i="22"/>
  <c r="G19" i="22"/>
  <c r="G20" i="22"/>
  <c r="G27" i="22" s="1"/>
  <c r="G21" i="22"/>
  <c r="G22" i="22"/>
  <c r="G23" i="22"/>
  <c r="G24" i="22"/>
  <c r="G25" i="22"/>
  <c r="G26" i="22"/>
  <c r="B24" i="26"/>
  <c r="B15" i="26"/>
  <c r="B6" i="26"/>
  <c r="C18" i="26" s="1"/>
  <c r="D49" i="25" s="1"/>
  <c r="D50" i="25" s="1"/>
  <c r="B12" i="26"/>
  <c r="B21" i="26"/>
  <c r="C27" i="26"/>
  <c r="D54" i="25" s="1"/>
  <c r="B36" i="26"/>
  <c r="B58" i="26"/>
  <c r="B117" i="26"/>
  <c r="D13" i="25"/>
  <c r="D23" i="25" s="1"/>
  <c r="B5" i="27"/>
  <c r="B15" i="27"/>
  <c r="B6" i="27"/>
  <c r="C18" i="27" s="1"/>
  <c r="D46" i="28" s="1"/>
  <c r="C47" i="28"/>
  <c r="C49" i="28"/>
  <c r="D49" i="28"/>
  <c r="C51" i="28"/>
  <c r="D51" i="28"/>
  <c r="C53" i="28"/>
  <c r="D53" i="28"/>
  <c r="C55" i="28"/>
  <c r="D55" i="28"/>
  <c r="C59" i="28"/>
  <c r="D59" i="28"/>
  <c r="C61" i="28"/>
  <c r="D61" i="28"/>
  <c r="D20" i="28"/>
  <c r="B7" i="27"/>
  <c r="B21" i="27" s="1"/>
  <c r="C24" i="27" s="1"/>
  <c r="D74" i="28" s="1"/>
  <c r="D75" i="28" s="1"/>
  <c r="E30" i="21"/>
  <c r="E29" i="21"/>
  <c r="E28" i="21"/>
  <c r="E27" i="21"/>
  <c r="E26" i="21"/>
  <c r="E25" i="21"/>
  <c r="E24" i="21"/>
  <c r="E40" i="21"/>
  <c r="E39" i="21"/>
  <c r="E38" i="21"/>
  <c r="E37" i="21"/>
  <c r="E36" i="21"/>
  <c r="E35" i="21"/>
  <c r="E19" i="21"/>
  <c r="E18" i="21"/>
  <c r="E17" i="21"/>
  <c r="E16" i="21"/>
  <c r="E15" i="21"/>
  <c r="E14" i="21"/>
  <c r="E13" i="21"/>
  <c r="E12" i="21"/>
  <c r="E11" i="21"/>
  <c r="E5" i="21"/>
  <c r="E4" i="21"/>
  <c r="E3" i="21"/>
  <c r="E6" i="21" s="1"/>
  <c r="D117" i="28" s="1"/>
  <c r="D16" i="1"/>
  <c r="D15" i="1"/>
  <c r="D17" i="1"/>
  <c r="D18" i="1"/>
  <c r="D19" i="1"/>
  <c r="G795" i="22"/>
  <c r="H19" i="24"/>
  <c r="E825" i="22"/>
  <c r="E824" i="22"/>
  <c r="G810" i="22"/>
  <c r="G809" i="22"/>
  <c r="G802" i="22"/>
  <c r="G801" i="22"/>
  <c r="G800" i="22"/>
  <c r="G799" i="22"/>
  <c r="G798" i="22"/>
  <c r="G797" i="22"/>
  <c r="G796" i="22"/>
  <c r="G794" i="22"/>
  <c r="G793" i="22"/>
  <c r="G792" i="22"/>
  <c r="G791" i="22"/>
  <c r="G790" i="22"/>
  <c r="G789" i="22"/>
  <c r="G788" i="22"/>
  <c r="G787" i="22"/>
  <c r="G775" i="22"/>
  <c r="G774" i="22"/>
  <c r="G773" i="22"/>
  <c r="G777" i="22" s="1"/>
  <c r="G782" i="22" s="1"/>
  <c r="D10" i="23" s="1"/>
  <c r="G772" i="22"/>
  <c r="G768" i="22"/>
  <c r="G767" i="22"/>
  <c r="D826" i="22"/>
  <c r="H18" i="24"/>
  <c r="G769" i="22"/>
  <c r="G781" i="22" s="1"/>
  <c r="G811" i="22"/>
  <c r="H841" i="22"/>
  <c r="D11" i="23" s="1"/>
  <c r="G803" i="22"/>
  <c r="G805" i="22" s="1"/>
  <c r="G816" i="22" s="1"/>
  <c r="H835" i="22" s="1"/>
  <c r="D17" i="23" s="1"/>
  <c r="E826" i="22"/>
  <c r="B117" i="29"/>
  <c r="B126" i="29" s="1"/>
  <c r="B6" i="30"/>
  <c r="B58" i="30"/>
  <c r="B36" i="30"/>
  <c r="B21" i="30"/>
  <c r="B24" i="30"/>
  <c r="C27" i="30"/>
  <c r="B12" i="30"/>
  <c r="B15" i="30"/>
  <c r="C18" i="30"/>
  <c r="D49" i="15" s="1"/>
  <c r="D50" i="15" s="1"/>
  <c r="B5" i="30"/>
  <c r="B6" i="29"/>
  <c r="B58" i="29"/>
  <c r="B36" i="29"/>
  <c r="B21" i="29"/>
  <c r="B24" i="29"/>
  <c r="C27" i="29"/>
  <c r="D54" i="12" s="1"/>
  <c r="B12" i="29"/>
  <c r="B15" i="29"/>
  <c r="B5" i="29"/>
  <c r="C18" i="29"/>
  <c r="D49" i="12" s="1"/>
  <c r="C143" i="28"/>
  <c r="C124" i="28"/>
  <c r="D124" i="28"/>
  <c r="C122" i="28"/>
  <c r="C120" i="28"/>
  <c r="D120" i="28"/>
  <c r="C118" i="28"/>
  <c r="D105" i="28"/>
  <c r="D111" i="28"/>
  <c r="C42" i="28"/>
  <c r="B118" i="27"/>
  <c r="D28" i="28"/>
  <c r="D159" i="28" s="1"/>
  <c r="B108" i="27"/>
  <c r="B117" i="27"/>
  <c r="B49" i="27"/>
  <c r="B27" i="27"/>
  <c r="B12" i="27"/>
  <c r="C146" i="15"/>
  <c r="C127" i="15"/>
  <c r="D127" i="15"/>
  <c r="C125" i="15"/>
  <c r="D125" i="15"/>
  <c r="C123" i="15"/>
  <c r="D123" i="15"/>
  <c r="C121" i="15"/>
  <c r="D108" i="15"/>
  <c r="D114" i="15"/>
  <c r="D64" i="15"/>
  <c r="D60" i="15"/>
  <c r="D58" i="15"/>
  <c r="D56" i="15"/>
  <c r="D62" i="15"/>
  <c r="C45" i="15"/>
  <c r="B127" i="30"/>
  <c r="D13" i="15"/>
  <c r="D23" i="15"/>
  <c r="B7" i="30" s="1"/>
  <c r="C146" i="12"/>
  <c r="C127" i="12"/>
  <c r="D127" i="12"/>
  <c r="C125" i="12"/>
  <c r="D125" i="12"/>
  <c r="C123" i="12"/>
  <c r="D123" i="12"/>
  <c r="C121" i="12"/>
  <c r="D108" i="12"/>
  <c r="D114" i="12"/>
  <c r="D64" i="12"/>
  <c r="D60" i="12"/>
  <c r="D58" i="12"/>
  <c r="D56" i="12"/>
  <c r="D52" i="12"/>
  <c r="C45" i="12"/>
  <c r="B127" i="29"/>
  <c r="D13" i="12"/>
  <c r="D23" i="12"/>
  <c r="B7" i="29" s="1"/>
  <c r="D52" i="15"/>
  <c r="B52" i="27"/>
  <c r="B54" i="27" s="1"/>
  <c r="C57" i="27" s="1"/>
  <c r="B59" i="29"/>
  <c r="B37" i="29"/>
  <c r="B37" i="30"/>
  <c r="B59" i="30"/>
  <c r="D62" i="12"/>
  <c r="D26" i="28"/>
  <c r="D158" i="28"/>
  <c r="B111" i="27"/>
  <c r="B50" i="27"/>
  <c r="B28" i="27"/>
  <c r="D146" i="28"/>
  <c r="D29" i="28"/>
  <c r="D122" i="28"/>
  <c r="D32" i="15"/>
  <c r="B62" i="30" s="1"/>
  <c r="D149" i="15"/>
  <c r="D32" i="12"/>
  <c r="D168" i="12" s="1"/>
  <c r="D29" i="12"/>
  <c r="C29" i="12" s="1"/>
  <c r="C161" i="12" s="1"/>
  <c r="C26" i="28"/>
  <c r="C158" i="28" s="1"/>
  <c r="B62" i="29"/>
  <c r="B40" i="29"/>
  <c r="D163" i="28"/>
  <c r="B112" i="27"/>
  <c r="B51" i="27"/>
  <c r="B29" i="27"/>
  <c r="B121" i="29"/>
  <c r="B40" i="30"/>
  <c r="B53" i="27"/>
  <c r="B31" i="27"/>
  <c r="D165" i="28"/>
  <c r="D160" i="28"/>
  <c r="C29" i="28"/>
  <c r="C160" i="28"/>
  <c r="D163" i="15"/>
  <c r="C32" i="15"/>
  <c r="C163" i="15" s="1"/>
  <c r="C32" i="12"/>
  <c r="C163" i="12"/>
  <c r="B113" i="27"/>
  <c r="B102" i="27"/>
  <c r="B103" i="27" s="1"/>
  <c r="B104" i="27" s="1"/>
  <c r="C109" i="27" s="1"/>
  <c r="D97" i="28" s="1"/>
  <c r="D101" i="28" s="1"/>
  <c r="D109" i="28" s="1"/>
  <c r="B85" i="27"/>
  <c r="C90" i="27" s="1"/>
  <c r="D89" i="28" s="1"/>
  <c r="B69" i="27"/>
  <c r="C73" i="27"/>
  <c r="D87" i="28" s="1"/>
  <c r="B76" i="27"/>
  <c r="C82" i="27" s="1"/>
  <c r="D88" i="28" s="1"/>
  <c r="C146" i="25"/>
  <c r="C127" i="25"/>
  <c r="D127" i="25"/>
  <c r="C125" i="25"/>
  <c r="D125" i="25"/>
  <c r="C123" i="25"/>
  <c r="D123" i="25"/>
  <c r="C121" i="25"/>
  <c r="D108" i="25"/>
  <c r="D114" i="25"/>
  <c r="D64" i="25"/>
  <c r="D62" i="25"/>
  <c r="D60" i="25"/>
  <c r="D58" i="25"/>
  <c r="D56" i="25"/>
  <c r="D52" i="25"/>
  <c r="C45" i="25"/>
  <c r="B127" i="26"/>
  <c r="H30" i="24"/>
  <c r="H20" i="24"/>
  <c r="C41" i="23"/>
  <c r="C47" i="23"/>
  <c r="C19" i="1"/>
  <c r="H21" i="24"/>
  <c r="B117" i="30"/>
  <c r="B126" i="30"/>
  <c r="D18" i="23" l="1"/>
  <c r="D24" i="23"/>
  <c r="H780" i="22"/>
  <c r="G815" i="22" s="1"/>
  <c r="H832" i="22" s="1"/>
  <c r="D9" i="23"/>
  <c r="G731" i="22"/>
  <c r="G757" i="22"/>
  <c r="G631" i="22"/>
  <c r="G581" i="22"/>
  <c r="G405" i="22"/>
  <c r="G531" i="22"/>
  <c r="G380" i="22"/>
  <c r="G305" i="22"/>
  <c r="G180" i="22"/>
  <c r="G205" i="22"/>
  <c r="G54" i="22"/>
  <c r="G29" i="22"/>
  <c r="G760" i="22" s="1"/>
  <c r="G814" i="22" s="1"/>
  <c r="G80" i="22"/>
  <c r="G105" i="22"/>
  <c r="G255" i="22"/>
  <c r="B102" i="30"/>
  <c r="C107" i="30" s="1"/>
  <c r="D94" i="15" s="1"/>
  <c r="B94" i="30"/>
  <c r="C99" i="30" s="1"/>
  <c r="D92" i="15" s="1"/>
  <c r="B111" i="30"/>
  <c r="B30" i="30"/>
  <c r="C33" i="30" s="1"/>
  <c r="D77" i="15" s="1"/>
  <c r="B78" i="30"/>
  <c r="C82" i="30" s="1"/>
  <c r="D90" i="15" s="1"/>
  <c r="B120" i="30"/>
  <c r="B50" i="30"/>
  <c r="C55" i="30" s="1"/>
  <c r="D80" i="15" s="1"/>
  <c r="C80" i="15" s="1"/>
  <c r="B85" i="30"/>
  <c r="C91" i="30" s="1"/>
  <c r="D91" i="15" s="1"/>
  <c r="D168" i="15"/>
  <c r="D29" i="15"/>
  <c r="D31" i="15"/>
  <c r="D97" i="15"/>
  <c r="D111" i="15" s="1"/>
  <c r="D78" i="15"/>
  <c r="C77" i="15"/>
  <c r="D54" i="15"/>
  <c r="D65" i="15"/>
  <c r="D71" i="15" s="1"/>
  <c r="B85" i="29"/>
  <c r="C91" i="29" s="1"/>
  <c r="D91" i="12" s="1"/>
  <c r="B30" i="29"/>
  <c r="C33" i="29" s="1"/>
  <c r="D77" i="12" s="1"/>
  <c r="D78" i="12" s="1"/>
  <c r="B120" i="29"/>
  <c r="B122" i="29" s="1"/>
  <c r="B94" i="29"/>
  <c r="C99" i="29" s="1"/>
  <c r="D92" i="12" s="1"/>
  <c r="B50" i="29"/>
  <c r="C55" i="29" s="1"/>
  <c r="D80" i="12" s="1"/>
  <c r="C80" i="12" s="1"/>
  <c r="B78" i="29"/>
  <c r="C82" i="29" s="1"/>
  <c r="D90" i="12" s="1"/>
  <c r="D97" i="12" s="1"/>
  <c r="D111" i="12" s="1"/>
  <c r="B111" i="29"/>
  <c r="B102" i="29"/>
  <c r="C107" i="29" s="1"/>
  <c r="D94" i="12" s="1"/>
  <c r="D166" i="12"/>
  <c r="B38" i="29"/>
  <c r="D161" i="12"/>
  <c r="D163" i="12"/>
  <c r="B60" i="29"/>
  <c r="D149" i="12"/>
  <c r="D31" i="12"/>
  <c r="C77" i="12"/>
  <c r="D50" i="12"/>
  <c r="D65" i="12" s="1"/>
  <c r="D71" i="12" s="1"/>
  <c r="B7" i="26"/>
  <c r="B37" i="26"/>
  <c r="D32" i="25"/>
  <c r="D31" i="25"/>
  <c r="D29" i="25"/>
  <c r="D149" i="25"/>
  <c r="B126" i="26"/>
  <c r="D65" i="25"/>
  <c r="D71" i="25" s="1"/>
  <c r="B93" i="27"/>
  <c r="C98" i="27" s="1"/>
  <c r="D91" i="28" s="1"/>
  <c r="D94" i="28" s="1"/>
  <c r="D108" i="28" s="1"/>
  <c r="D110" i="28" s="1"/>
  <c r="D112" i="28" s="1"/>
  <c r="D149" i="28" s="1"/>
  <c r="B41" i="27"/>
  <c r="C46" i="27" s="1"/>
  <c r="D77" i="28" s="1"/>
  <c r="C77" i="28" s="1"/>
  <c r="D164" i="28"/>
  <c r="C163" i="28" s="1"/>
  <c r="B30" i="27"/>
  <c r="B32" i="27" s="1"/>
  <c r="C35" i="27" s="1"/>
  <c r="C59" i="27"/>
  <c r="C60" i="27" s="1"/>
  <c r="D79" i="28" s="1"/>
  <c r="D162" i="28" s="1"/>
  <c r="D27" i="28"/>
  <c r="C28" i="28"/>
  <c r="C159" i="28" s="1"/>
  <c r="C79" i="28"/>
  <c r="C162" i="28" s="1"/>
  <c r="C74" i="28"/>
  <c r="C37" i="27"/>
  <c r="D47" i="28"/>
  <c r="D62" i="28"/>
  <c r="D68" i="28" s="1"/>
  <c r="E20" i="21"/>
  <c r="D120" i="25" s="1"/>
  <c r="D121" i="25" s="1"/>
  <c r="E41" i="21"/>
  <c r="D120" i="15" s="1"/>
  <c r="D121" i="15" s="1"/>
  <c r="E31" i="21"/>
  <c r="D120" i="12" s="1"/>
  <c r="D118" i="28"/>
  <c r="D125" i="28" s="1"/>
  <c r="D121" i="12"/>
  <c r="D128" i="12" s="1"/>
  <c r="D12" i="23" l="1"/>
  <c r="D13" i="23" s="1"/>
  <c r="G818" i="22"/>
  <c r="H838" i="22" s="1"/>
  <c r="H829" i="22"/>
  <c r="D4" i="23" s="1"/>
  <c r="B60" i="30"/>
  <c r="D161" i="15"/>
  <c r="B38" i="30"/>
  <c r="B121" i="30"/>
  <c r="D166" i="15"/>
  <c r="C166" i="15" s="1"/>
  <c r="C29" i="15"/>
  <c r="C161" i="15" s="1"/>
  <c r="B112" i="30"/>
  <c r="B113" i="30" s="1"/>
  <c r="C118" i="30" s="1"/>
  <c r="D100" i="15" s="1"/>
  <c r="D104" i="15" s="1"/>
  <c r="D112" i="15" s="1"/>
  <c r="D113" i="15" s="1"/>
  <c r="D115" i="15" s="1"/>
  <c r="D152" i="15" s="1"/>
  <c r="B122" i="30"/>
  <c r="D30" i="15"/>
  <c r="D167" i="15"/>
  <c r="C31" i="15"/>
  <c r="C162" i="15" s="1"/>
  <c r="D162" i="15"/>
  <c r="B39" i="30"/>
  <c r="B61" i="30"/>
  <c r="B39" i="29"/>
  <c r="B41" i="29" s="1"/>
  <c r="D167" i="12"/>
  <c r="D30" i="12"/>
  <c r="D162" i="12"/>
  <c r="B61" i="29"/>
  <c r="C31" i="12"/>
  <c r="C162" i="12" s="1"/>
  <c r="B63" i="29"/>
  <c r="B112" i="29"/>
  <c r="B113" i="29" s="1"/>
  <c r="C118" i="29" s="1"/>
  <c r="D100" i="12" s="1"/>
  <c r="D104" i="12" s="1"/>
  <c r="D112" i="12" s="1"/>
  <c r="D113" i="12" s="1"/>
  <c r="D115" i="12" s="1"/>
  <c r="C166" i="12"/>
  <c r="B40" i="26"/>
  <c r="D163" i="25"/>
  <c r="B62" i="26"/>
  <c r="D168" i="25"/>
  <c r="C32" i="25"/>
  <c r="C163" i="25" s="1"/>
  <c r="B50" i="26"/>
  <c r="C55" i="26" s="1"/>
  <c r="D80" i="25" s="1"/>
  <c r="C80" i="25" s="1"/>
  <c r="B78" i="26"/>
  <c r="C82" i="26" s="1"/>
  <c r="D90" i="25" s="1"/>
  <c r="D97" i="25" s="1"/>
  <c r="D111" i="25" s="1"/>
  <c r="B94" i="26"/>
  <c r="C99" i="26" s="1"/>
  <c r="D92" i="25" s="1"/>
  <c r="B111" i="26"/>
  <c r="B120" i="26"/>
  <c r="B30" i="26"/>
  <c r="C33" i="26" s="1"/>
  <c r="D77" i="25" s="1"/>
  <c r="B85" i="26"/>
  <c r="C91" i="26" s="1"/>
  <c r="D91" i="25" s="1"/>
  <c r="B102" i="26"/>
  <c r="C107" i="26" s="1"/>
  <c r="D94" i="25" s="1"/>
  <c r="B59" i="26"/>
  <c r="C31" i="25"/>
  <c r="C162" i="25" s="1"/>
  <c r="B61" i="26"/>
  <c r="D167" i="25"/>
  <c r="B39" i="26"/>
  <c r="D162" i="25"/>
  <c r="D30" i="25"/>
  <c r="B60" i="26"/>
  <c r="D166" i="25"/>
  <c r="C166" i="25" s="1"/>
  <c r="B38" i="26"/>
  <c r="B41" i="26" s="1"/>
  <c r="D161" i="25"/>
  <c r="C29" i="25"/>
  <c r="C161" i="25" s="1"/>
  <c r="B121" i="26"/>
  <c r="D30" i="28"/>
  <c r="C27" i="28"/>
  <c r="C38" i="27"/>
  <c r="D76" i="28" s="1"/>
  <c r="D80" i="28" s="1"/>
  <c r="D148" i="28" s="1"/>
  <c r="D128" i="15"/>
  <c r="D128" i="25"/>
  <c r="D153" i="25" s="1"/>
  <c r="D150" i="28"/>
  <c r="D153" i="12"/>
  <c r="D153" i="15"/>
  <c r="D5" i="23" l="1"/>
  <c r="D6" i="23" s="1"/>
  <c r="D26" i="23" s="1"/>
  <c r="D33" i="15"/>
  <c r="C30" i="15"/>
  <c r="B63" i="30"/>
  <c r="B41" i="30"/>
  <c r="D152" i="12"/>
  <c r="C46" i="29"/>
  <c r="C44" i="29"/>
  <c r="C68" i="29"/>
  <c r="C66" i="29"/>
  <c r="D33" i="12"/>
  <c r="C30" i="12"/>
  <c r="C44" i="26"/>
  <c r="C46" i="26"/>
  <c r="D78" i="25"/>
  <c r="C77" i="25"/>
  <c r="B122" i="26"/>
  <c r="B63" i="26"/>
  <c r="B112" i="26"/>
  <c r="B113" i="26"/>
  <c r="C118" i="26" s="1"/>
  <c r="D100" i="25" s="1"/>
  <c r="D104" i="25" s="1"/>
  <c r="D112" i="25" s="1"/>
  <c r="D113" i="25" s="1"/>
  <c r="D115" i="25" s="1"/>
  <c r="C30" i="25"/>
  <c r="D33" i="25"/>
  <c r="C76" i="28"/>
  <c r="C161" i="28" s="1"/>
  <c r="D161" i="28"/>
  <c r="D166" i="28" s="1"/>
  <c r="D36" i="28"/>
  <c r="D35" i="28"/>
  <c r="D38" i="28"/>
  <c r="D39" i="28"/>
  <c r="D66" i="28"/>
  <c r="D37" i="28"/>
  <c r="D40" i="28"/>
  <c r="D34" i="28"/>
  <c r="D42" i="28" s="1"/>
  <c r="D67" i="28" s="1"/>
  <c r="D41" i="28"/>
  <c r="D28" i="23" l="1"/>
  <c r="D29" i="23" s="1"/>
  <c r="C44" i="30"/>
  <c r="C46" i="30"/>
  <c r="C47" i="30" s="1"/>
  <c r="D79" i="15" s="1"/>
  <c r="C66" i="30"/>
  <c r="C68" i="30"/>
  <c r="C69" i="30" s="1"/>
  <c r="D82" i="15" s="1"/>
  <c r="D41" i="15"/>
  <c r="D37" i="15"/>
  <c r="D39" i="15"/>
  <c r="D43" i="15"/>
  <c r="D42" i="15"/>
  <c r="D38" i="15"/>
  <c r="D40" i="15"/>
  <c r="D69" i="15"/>
  <c r="D44" i="15"/>
  <c r="D69" i="12"/>
  <c r="D40" i="12"/>
  <c r="D39" i="12"/>
  <c r="D43" i="12"/>
  <c r="D38" i="12"/>
  <c r="D44" i="12"/>
  <c r="D37" i="12"/>
  <c r="D42" i="12"/>
  <c r="D41" i="12"/>
  <c r="C47" i="29"/>
  <c r="D79" i="12" s="1"/>
  <c r="C69" i="29"/>
  <c r="D82" i="12" s="1"/>
  <c r="D152" i="25"/>
  <c r="C47" i="26"/>
  <c r="D79" i="25" s="1"/>
  <c r="D69" i="25"/>
  <c r="D38" i="25"/>
  <c r="D39" i="25"/>
  <c r="D44" i="25"/>
  <c r="D42" i="25"/>
  <c r="D37" i="25"/>
  <c r="D43" i="25"/>
  <c r="D40" i="25"/>
  <c r="D41" i="25"/>
  <c r="C68" i="26"/>
  <c r="C66" i="26"/>
  <c r="D69" i="28"/>
  <c r="D30" i="23" l="1"/>
  <c r="D31" i="23" s="1"/>
  <c r="D36" i="23" s="1"/>
  <c r="C82" i="15"/>
  <c r="C165" i="15" s="1"/>
  <c r="D165" i="15"/>
  <c r="D169" i="15" s="1"/>
  <c r="D45" i="15"/>
  <c r="D70" i="15" s="1"/>
  <c r="D72" i="15" s="1"/>
  <c r="D150" i="15" s="1"/>
  <c r="D164" i="15"/>
  <c r="C79" i="15"/>
  <c r="C164" i="15" s="1"/>
  <c r="D83" i="15"/>
  <c r="D165" i="12"/>
  <c r="C82" i="12"/>
  <c r="C165" i="12" s="1"/>
  <c r="D45" i="12"/>
  <c r="D70" i="12" s="1"/>
  <c r="C79" i="12"/>
  <c r="C164" i="12" s="1"/>
  <c r="D164" i="12"/>
  <c r="D169" i="12" s="1"/>
  <c r="D83" i="12"/>
  <c r="D72" i="12"/>
  <c r="D150" i="12" s="1"/>
  <c r="C79" i="25"/>
  <c r="C164" i="25" s="1"/>
  <c r="D164" i="25"/>
  <c r="C69" i="26"/>
  <c r="D82" i="25" s="1"/>
  <c r="D45" i="25"/>
  <c r="D70" i="25" s="1"/>
  <c r="D72" i="25" s="1"/>
  <c r="D150" i="25" s="1"/>
  <c r="D147" i="28"/>
  <c r="D151" i="28" s="1"/>
  <c r="D130" i="28"/>
  <c r="D131" i="28" s="1"/>
  <c r="D132" i="28" s="1"/>
  <c r="D133" i="28" s="1"/>
  <c r="G13" i="24" l="1"/>
  <c r="D41" i="23"/>
  <c r="D37" i="23"/>
  <c r="D47" i="23"/>
  <c r="H13" i="24"/>
  <c r="H25" i="24" s="1"/>
  <c r="D151" i="15"/>
  <c r="D154" i="15" s="1"/>
  <c r="D133" i="15"/>
  <c r="D134" i="15" s="1"/>
  <c r="D135" i="15" s="1"/>
  <c r="D136" i="15" s="1"/>
  <c r="D151" i="12"/>
  <c r="D154" i="12" s="1"/>
  <c r="D133" i="12"/>
  <c r="D134" i="12" s="1"/>
  <c r="D135" i="12" s="1"/>
  <c r="D136" i="12" s="1"/>
  <c r="C82" i="25"/>
  <c r="C165" i="25" s="1"/>
  <c r="D165" i="25"/>
  <c r="D169" i="25" s="1"/>
  <c r="D83" i="25"/>
  <c r="D137" i="28"/>
  <c r="D141" i="28"/>
  <c r="D136" i="28"/>
  <c r="D144" i="15" l="1"/>
  <c r="D139" i="15"/>
  <c r="D140" i="15"/>
  <c r="D144" i="12"/>
  <c r="D140" i="12"/>
  <c r="D139" i="12"/>
  <c r="D151" i="25"/>
  <c r="D154" i="25" s="1"/>
  <c r="D133" i="25"/>
  <c r="D134" i="25" s="1"/>
  <c r="D135" i="25" s="1"/>
  <c r="D136" i="25" s="1"/>
  <c r="D143" i="28"/>
  <c r="D152" i="28" s="1"/>
  <c r="D154" i="28" s="1"/>
  <c r="C8" i="24" s="1"/>
  <c r="E8" i="24" s="1"/>
  <c r="G8" i="24" s="1"/>
  <c r="D146" i="15" l="1"/>
  <c r="D155" i="15" s="1"/>
  <c r="D157" i="15" s="1"/>
  <c r="C11" i="24" s="1"/>
  <c r="E11" i="24" s="1"/>
  <c r="G11" i="24" s="1"/>
  <c r="H11" i="24" s="1"/>
  <c r="D146" i="12"/>
  <c r="D155" i="12" s="1"/>
  <c r="D157" i="12" s="1"/>
  <c r="C10" i="24" s="1"/>
  <c r="E10" i="24" s="1"/>
  <c r="G10" i="24" s="1"/>
  <c r="H10" i="24" s="1"/>
  <c r="D139" i="25"/>
  <c r="D140" i="25"/>
  <c r="D144" i="25"/>
  <c r="H8" i="24"/>
  <c r="D146" i="25" l="1"/>
  <c r="D155" i="25" s="1"/>
  <c r="D157" i="25" s="1"/>
  <c r="C9" i="24" s="1"/>
  <c r="E9" i="24" s="1"/>
  <c r="G9" i="24" s="1"/>
  <c r="H9" i="24" s="1"/>
  <c r="G12" i="24" l="1"/>
  <c r="H12" i="24" s="1"/>
  <c r="H24" i="24" s="1"/>
  <c r="G14" i="24" l="1"/>
  <c r="G15" i="24" s="1"/>
  <c r="H15" i="24" s="1"/>
  <c r="H22" i="24" l="1"/>
  <c r="H26" i="24" s="1"/>
  <c r="H27" i="24" s="1"/>
  <c r="H28" i="24" s="1"/>
  <c r="H14" i="24"/>
  <c r="H23" i="24" s="1"/>
  <c r="G31" i="24" l="1"/>
  <c r="G32" i="24" s="1"/>
</calcChain>
</file>

<file path=xl/sharedStrings.xml><?xml version="1.0" encoding="utf-8"?>
<sst xmlns="http://schemas.openxmlformats.org/spreadsheetml/2006/main" count="3094" uniqueCount="618">
  <si>
    <t>Nº Processo</t>
  </si>
  <si>
    <t>Dia ___/___/_____ às ___:___ horas</t>
  </si>
  <si>
    <t> Discriminação dos Serviços (dados referentes à contratação)</t>
  </si>
  <si>
    <t>A</t>
  </si>
  <si>
    <t xml:space="preserve">Data de apresentação da proposta (dia/mês/ano) </t>
  </si>
  <si>
    <t>B</t>
  </si>
  <si>
    <t xml:space="preserve">Município/UF </t>
  </si>
  <si>
    <t>Rio de Janeiro/RJ</t>
  </si>
  <si>
    <t>C</t>
  </si>
  <si>
    <t>Ano Acordo, Convenção ou Sentença Normativa em Dissídio Coletivo</t>
  </si>
  <si>
    <t>D</t>
  </si>
  <si>
    <t>Nº de meses de execução contratual</t>
  </si>
  <si>
    <t>Salários da Categoria</t>
  </si>
  <si>
    <t>Identificação do Serviço</t>
  </si>
  <si>
    <t>Unidade de Medida</t>
  </si>
  <si>
    <t>Tipo de Serviço</t>
  </si>
  <si>
    <t>Código da Classificação Brasileira de Ocupações (CBO)</t>
  </si>
  <si>
    <t>Total</t>
  </si>
  <si>
    <t>Nutricionista</t>
  </si>
  <si>
    <t>2237-10</t>
  </si>
  <si>
    <t>4141-05</t>
  </si>
  <si>
    <t>Auxiliar de almoxarife</t>
  </si>
  <si>
    <t xml:space="preserve">Auxiliar de Cozinha </t>
  </si>
  <si>
    <t>5135-05</t>
  </si>
  <si>
    <t>Copeiro</t>
  </si>
  <si>
    <t>5134-25</t>
  </si>
  <si>
    <t>Trabalhadores nas Empresas de Refeições Coletivas</t>
  </si>
  <si>
    <t>Composição da Remuneração</t>
  </si>
  <si>
    <t>Valor (R$)</t>
  </si>
  <si>
    <t>Adicional noturno</t>
  </si>
  <si>
    <t>E</t>
  </si>
  <si>
    <t>Hora noturna adicional</t>
  </si>
  <si>
    <t>F</t>
  </si>
  <si>
    <t>Adicional de Hora Extra</t>
  </si>
  <si>
    <t>G</t>
  </si>
  <si>
    <t>Intervalo Intrajornada</t>
  </si>
  <si>
    <t>H</t>
  </si>
  <si>
    <t>I</t>
  </si>
  <si>
    <t>Outros (especificar)</t>
  </si>
  <si>
    <t>Total da Remuneração</t>
  </si>
  <si>
    <t>Transporte</t>
  </si>
  <si>
    <t>A.1</t>
  </si>
  <si>
    <t>Crédito PIS/COFINS</t>
  </si>
  <si>
    <t>B.1</t>
  </si>
  <si>
    <t>C.1</t>
  </si>
  <si>
    <t>Auxílio creche - Cláusula Vigésima Primeira CCT</t>
  </si>
  <si>
    <t>E.1</t>
  </si>
  <si>
    <t>Cesta Natalina - Cláusula Décima Sexta CCT</t>
  </si>
  <si>
    <t>F.1</t>
  </si>
  <si>
    <t>Insumos Diversos</t>
  </si>
  <si>
    <t>Uniformes</t>
  </si>
  <si>
    <t>Materiais</t>
  </si>
  <si>
    <t>Equipamentos</t>
  </si>
  <si>
    <t>D.1</t>
  </si>
  <si>
    <t>4.1</t>
  </si>
  <si>
    <t>%</t>
  </si>
  <si>
    <t>INSS</t>
  </si>
  <si>
    <t>INCRA</t>
  </si>
  <si>
    <t>Salário Educação</t>
  </si>
  <si>
    <t>FGTS</t>
  </si>
  <si>
    <t>SEBRAE</t>
  </si>
  <si>
    <t>TOTAL</t>
  </si>
  <si>
    <t>4.2</t>
  </si>
  <si>
    <t>Adicional de Férias</t>
  </si>
  <si>
    <t>Provisão para Rescisão</t>
  </si>
  <si>
    <t>Férias</t>
  </si>
  <si>
    <t>Custos Indiretos, Tributos e Lucro</t>
  </si>
  <si>
    <t>Custos Indiretos</t>
  </si>
  <si>
    <t>Lucro</t>
  </si>
  <si>
    <t>Valor líquido mensal dos serviços (sem os tributos)</t>
  </si>
  <si>
    <t>Valor mensal dos serviços (incluindo os tributos) - Base para o cálculo dos tributos</t>
  </si>
  <si>
    <t>Tributos</t>
  </si>
  <si>
    <t>PIS</t>
  </si>
  <si>
    <t>COFINS</t>
  </si>
  <si>
    <t>G.1</t>
  </si>
  <si>
    <t>UNIFORMES - Nutricionista e Técnico em Nutrição</t>
  </si>
  <si>
    <t>ITEM</t>
  </si>
  <si>
    <t>CUSTO UNITÁRIO (R$)</t>
  </si>
  <si>
    <t>VIDA ÚTIL (MESES)</t>
  </si>
  <si>
    <t>QTD</t>
  </si>
  <si>
    <t xml:space="preserve">CUSTO MENSAL (R$) </t>
  </si>
  <si>
    <t>Rede de malha fina</t>
  </si>
  <si>
    <t>Calçados fechados</t>
  </si>
  <si>
    <t xml:space="preserve">Custo Total Mensal </t>
  </si>
  <si>
    <t>OBS. O uniforme dos nutricionistas e técnicos deverá ser diferenciado dos demais colaboradores</t>
  </si>
  <si>
    <t>UNIFORMES - Almoxarife e Auxiliar de Almoxarife</t>
  </si>
  <si>
    <t>Calça de brim com cordão e elástico</t>
  </si>
  <si>
    <t>Camisa de brim sem botões e sem bolsos</t>
  </si>
  <si>
    <t>Bibico</t>
  </si>
  <si>
    <t xml:space="preserve">Avental impermeável com amarras </t>
  </si>
  <si>
    <t>Luvas reforçadas para baixas temperaturas</t>
  </si>
  <si>
    <t>Japona forrada e reforçada com capuz</t>
  </si>
  <si>
    <t>Botas antiderrapantes</t>
  </si>
  <si>
    <t xml:space="preserve">Avental tecido com amarras </t>
  </si>
  <si>
    <t>UNIFORMES - Copeiros</t>
  </si>
  <si>
    <t>CÁLCULO DO CUSTO DAS REFEIÇÕES (DESJEJUNS E LANCHES) DO ALOJAMENTO ESTUDANTIL DA UFRJ CONSIDERANDO MATÉRIA PRIMA ALIMENTAR, MATÉRIA PRIMA NÃO ALIMENTAR E MATERIAIS DE HIGIENIZAÇÃO  E LIMPEZA</t>
  </si>
  <si>
    <r>
      <rPr>
        <b/>
        <sz val="10"/>
        <rFont val="Cambria"/>
        <family val="1"/>
        <charset val="1"/>
      </rPr>
      <t>Per Capita</t>
    </r>
    <r>
      <rPr>
        <sz val="10"/>
        <rFont val="Cambria"/>
        <family val="1"/>
        <charset val="1"/>
      </rPr>
      <t xml:space="preserve"> é a quantidade de alimento, em gramas ou mililitros, necessário à preparação da refeição para uma pessoa. Foi calculado levando-se em consideração o Fator de Correção (FC) e o Índice de Cocção (IC) dos alimentos.</t>
    </r>
  </si>
  <si>
    <t>Cardápio 1</t>
  </si>
  <si>
    <t>Un</t>
  </si>
  <si>
    <t>R$ Un</t>
  </si>
  <si>
    <t>Per Capita (g)</t>
  </si>
  <si>
    <t>R$ Per Capita</t>
  </si>
  <si>
    <t>DESJEJUM</t>
  </si>
  <si>
    <t>Broa de milho 50g</t>
  </si>
  <si>
    <t>Kg</t>
  </si>
  <si>
    <t>Maçã</t>
  </si>
  <si>
    <t xml:space="preserve">Café </t>
  </si>
  <si>
    <t>L</t>
  </si>
  <si>
    <t>Açúcar</t>
  </si>
  <si>
    <t>Adoçante líquido</t>
  </si>
  <si>
    <t>LANCHE</t>
  </si>
  <si>
    <t>Café</t>
  </si>
  <si>
    <t>Cardápio 2</t>
  </si>
  <si>
    <t>Tangerina</t>
  </si>
  <si>
    <t>kg</t>
  </si>
  <si>
    <t>VALOR CARDÁPIO 2 - MATÉRIA-PRIMA ALIMENTAR</t>
  </si>
  <si>
    <t>Cardápio 3</t>
  </si>
  <si>
    <t>Pera</t>
  </si>
  <si>
    <t>VALOR CARDÁPIO 3 - MATÉRIA-PRIMA ALIMENTAR</t>
  </si>
  <si>
    <t>Cardápio 4</t>
  </si>
  <si>
    <t>Laranja</t>
  </si>
  <si>
    <t>VALOR CARDÁPIO 4 - MATÉRIA-PRIMA ALIMENTAR</t>
  </si>
  <si>
    <t>Cardápio 5</t>
  </si>
  <si>
    <t>Mamão</t>
  </si>
  <si>
    <t>VALOR CARDÁPIO 5 - MATÉRIA-PRIMA ALIMENTAR</t>
  </si>
  <si>
    <t>Cardápio 6</t>
  </si>
  <si>
    <t>Melão</t>
  </si>
  <si>
    <t>VALOR CARDÁPIO 6 - MATÉRIA-PRIMA ALIMENTAR</t>
  </si>
  <si>
    <t>Cardápio 7</t>
  </si>
  <si>
    <t>Banana</t>
  </si>
  <si>
    <t>VALOR CARDÁPIO 7 - MATÉRIA-PRIMA ALIMENTAR</t>
  </si>
  <si>
    <t>Cardápio 8</t>
  </si>
  <si>
    <t>VALOR CARDÁPIO 8 - MATÉRIA-PRIMA ALIMENTAR</t>
  </si>
  <si>
    <t>Cardápio 9</t>
  </si>
  <si>
    <t>Melancia</t>
  </si>
  <si>
    <t>VALOR CARDÁPIO 9 - MATÉRIA-PRIMA ALIMENTAR</t>
  </si>
  <si>
    <t>Cardápio 10</t>
  </si>
  <si>
    <t>VALOR CARDÁPIO 10 - MATÉRIA-PRIMA ALIMENTAR</t>
  </si>
  <si>
    <t>Cardápio 11</t>
  </si>
  <si>
    <t>VALOR CARDÁPIO 11 - MATÉRIA-PRIMA ALIMENTAR</t>
  </si>
  <si>
    <t>Cardápio 12</t>
  </si>
  <si>
    <t>KG</t>
  </si>
  <si>
    <t>VALOR CARDÁPIO 12 - MATÉRIA-PRIMA ALIMENTAR</t>
  </si>
  <si>
    <t>Cardápio 13</t>
  </si>
  <si>
    <t>VALOR CARDÁPIO 13 - MATÉRIA-PRIMA ALIMENTAR</t>
  </si>
  <si>
    <t>Cardápio 14</t>
  </si>
  <si>
    <t>Goiaba</t>
  </si>
  <si>
    <t>VALOR CARDÁPIO 14 - MATÉRIA PRIMA ALIMENTAR</t>
  </si>
  <si>
    <t>Cardápio 15</t>
  </si>
  <si>
    <t>VALOR CARDÁPIO 15 - MATÉRIA PRIMA ALIMENTAR</t>
  </si>
  <si>
    <t>Cardápio 16</t>
  </si>
  <si>
    <t>VALOR CARDÁPIO 16 - MATÉRIA PRIMA ALIMENTAR</t>
  </si>
  <si>
    <t>Cardápio 17</t>
  </si>
  <si>
    <t>VALOR CARDÁPIO 17 - MATÉRIA PRIMA ALIMENTAR</t>
  </si>
  <si>
    <t>Cardápio 18</t>
  </si>
  <si>
    <t>VALOR CARDÁPIO 18 - MATÉRIA PRIMA ALIMENTAR</t>
  </si>
  <si>
    <t>Cardápio 19</t>
  </si>
  <si>
    <t>VALOR CARDÁPIO 19 - MATÉRIA PRIMA ALIMENTAR</t>
  </si>
  <si>
    <t>Cardápio 20</t>
  </si>
  <si>
    <t>VALOR CARDÁPIO 20 - MATÉRIA PRIMA ALIMENTAR</t>
  </si>
  <si>
    <t>Cardápio 21</t>
  </si>
  <si>
    <t>VALOR CARDÁPIO 21 - MATÉRIA PRIMA ALIMENTAR</t>
  </si>
  <si>
    <t>Cardápio 22</t>
  </si>
  <si>
    <t>VALOR CARDÁPIO 22 - MATÉRIA PRIMA ALIMENTAR</t>
  </si>
  <si>
    <t>Cardápio 23</t>
  </si>
  <si>
    <t>VALOR CARDÁPIO 23 - MATÉRIA PRIMA ALIMENTAR</t>
  </si>
  <si>
    <t>Cardápio 24</t>
  </si>
  <si>
    <t>VALOR CARDÁPIO 24 - MATÉRIA PRIMA ALIMENTAR</t>
  </si>
  <si>
    <t>Cardápio 25</t>
  </si>
  <si>
    <t>VALOR CARDÁPIO 25 - MATÉRIA PRIMA ALIMENTAR</t>
  </si>
  <si>
    <t>Cardápio 26</t>
  </si>
  <si>
    <t>VALOR CARDÁPIO 26 - MATÉRIA PRIMA ALIMENTAR</t>
  </si>
  <si>
    <t>Cardápio 27</t>
  </si>
  <si>
    <t>VALOR CARDÁPIO 27 - MATÉRIA PRIMA ALIMENTAR</t>
  </si>
  <si>
    <t>Cardápio 28</t>
  </si>
  <si>
    <t>VALOR CARDÁPIO 28 - MATÉRIA PRIMA ALIMENTAR</t>
  </si>
  <si>
    <t>Cardápio 29</t>
  </si>
  <si>
    <t>VALOR CARDÁPIO 29 - MATÉRIA PRIMA ALIMENTAR</t>
  </si>
  <si>
    <t>Cardápio 30</t>
  </si>
  <si>
    <t>VALOR CARDÁPIO 30 - MATÉRIA PRIMA ALIMENTAR</t>
  </si>
  <si>
    <t>Material</t>
  </si>
  <si>
    <t>Medida</t>
  </si>
  <si>
    <t>R$ Med</t>
  </si>
  <si>
    <t>Per capita</t>
  </si>
  <si>
    <t>R$ Per capita</t>
  </si>
  <si>
    <r>
      <rPr>
        <b/>
        <sz val="10"/>
        <rFont val="Cambria"/>
        <family val="1"/>
        <charset val="1"/>
      </rPr>
      <t>Utensílios individuais descartáveis</t>
    </r>
    <r>
      <rPr>
        <sz val="10"/>
        <rFont val="Cambria"/>
        <family val="1"/>
        <charset val="1"/>
      </rPr>
      <t xml:space="preserve"> (copos, guardanapos, recipientes de sobremesa etc.)</t>
    </r>
  </si>
  <si>
    <t>COPO DESCARTAVEL 300 ML</t>
  </si>
  <si>
    <t>UN</t>
  </si>
  <si>
    <t>GUARDANAPO 30 X 32 - UN</t>
  </si>
  <si>
    <t>CUSTO MÉDIO DE UTENSÍLIOS INDIVIDUAIS DESCARTÁVEIS</t>
  </si>
  <si>
    <r>
      <rPr>
        <b/>
        <sz val="10"/>
        <color rgb="FF000000"/>
        <rFont val="Cambria"/>
        <family val="1"/>
        <charset val="1"/>
      </rPr>
      <t>Descartáveis para preparo de refeições</t>
    </r>
    <r>
      <rPr>
        <sz val="10"/>
        <color rgb="FF000000"/>
        <rFont val="Cambria"/>
        <family val="1"/>
        <charset val="1"/>
      </rPr>
      <t xml:space="preserve"> (sacos plásticos, filmes plásticos, luvas, máscaras, papel alumínio, cross-hatch, toucas  etc)</t>
    </r>
  </si>
  <si>
    <t>RL</t>
  </si>
  <si>
    <t>CUSTO MÉDIO DE DESCARTÁVEIS PARA PREPARO DAS 2 REFEIÇÕES</t>
  </si>
  <si>
    <t>Utensílios individuais descartáveis (copos, guardanapos, recipientes de sobremesa, palito dental, etc.)</t>
  </si>
  <si>
    <t>Descartáveis para preparo de refeições (sacos plásticos, filmes plásticos, luvas, máscaras, papel alumínio, cross-hatch, toucas,  etc)</t>
  </si>
  <si>
    <r>
      <rPr>
        <b/>
        <sz val="11"/>
        <color rgb="FFFF0000"/>
        <rFont val="Calibri"/>
        <family val="2"/>
        <charset val="1"/>
      </rPr>
      <t xml:space="preserve"> GRUPO III</t>
    </r>
    <r>
      <rPr>
        <b/>
        <sz val="11"/>
        <color rgb="FF003366"/>
        <rFont val="Calibri"/>
        <family val="2"/>
        <charset val="1"/>
      </rPr>
      <t xml:space="preserve"> -  PRODUTOS DE HIGIENIZAÇÃO E LIMPEZA</t>
    </r>
  </si>
  <si>
    <t>ALCOOL 70% - UN</t>
  </si>
  <si>
    <t>LT</t>
  </si>
  <si>
    <t>ESPONJA DUPLA FACE - UN</t>
  </si>
  <si>
    <t>FIBRAÇO - UN</t>
  </si>
  <si>
    <t>DETERGENTE LÍQUIDO CONCENTRADO</t>
  </si>
  <si>
    <t xml:space="preserve">DESINFETANTE - </t>
  </si>
  <si>
    <t>DESENGORDURANTE</t>
  </si>
  <si>
    <t>CUSTO MÉDIO DE PRODUTOS DE HIGIENIZAÇÃO E LIMPEZA</t>
  </si>
  <si>
    <t xml:space="preserve">QUANTITATIVO MENSAL  DE REFEIÇÕES </t>
  </si>
  <si>
    <t>Desjejum - segunda a domingo</t>
  </si>
  <si>
    <t>Lanche - segunda a domingo</t>
  </si>
  <si>
    <t>Obs: Considerando 30 dias (segunda a domingo)</t>
  </si>
  <si>
    <t>INSUMOS DE PRODUÇÃO</t>
  </si>
  <si>
    <t>I - GRUPO MATÉRIA-PRIMA ALIMENTAR</t>
  </si>
  <si>
    <t>VALOR MENSAL</t>
  </si>
  <si>
    <t>Gêneros/Produtos Alimentícios</t>
  </si>
  <si>
    <t>Valores com base na Planilha materia prima alimentar e não alimentar</t>
  </si>
  <si>
    <t>TOTAL MATÉRIA-PRIMA ALIMENTAR</t>
  </si>
  <si>
    <t>II - GRUPO MATÉRIA-PRIMA NÃO ALIMENTAR</t>
  </si>
  <si>
    <t>frasco 100 mL</t>
  </si>
  <si>
    <t>Escabin</t>
  </si>
  <si>
    <t>TOTAL MATÉRIA-PRIMA NÃO-ALIMENTAR</t>
  </si>
  <si>
    <t>III - CUSTOS DIVERSOS</t>
  </si>
  <si>
    <t>Manutenção de Equipamentos</t>
  </si>
  <si>
    <t>Valores com base na experiência de outros contratos e não passíveis de redução de preços por todos os licitantes, quando da apresentação da planilha atualizada - preços já incluem o Crédito PIS/COFINS. OBS: Todos os equipamentos são novos, não carecendo de maiores manutenções</t>
  </si>
  <si>
    <t>Produtos de Higienização e Limpeza</t>
  </si>
  <si>
    <t>Crédito PIS/COFINS de Produtos de Higienização e Limpeza</t>
  </si>
  <si>
    <t>Reposição de Utensílios</t>
  </si>
  <si>
    <t>Valores com base na experiência de outros contratos e não passíveis de redução de preços por todos os licitantes, quando da apresentação da planilha atualizada - preços já incluem o Crédito PIS/COFINS.</t>
  </si>
  <si>
    <t>Controle Integrado de Pragas</t>
  </si>
  <si>
    <t>Valores globais, já com crédito PIS/COFINS</t>
  </si>
  <si>
    <t>Manutenção Predial</t>
  </si>
  <si>
    <t>Valores com base na experiência de outros contratos e não passíveis de redução de preços por todos os licitantes, quando da apresentação da planilha atualizada - preços já incluem o Crédito PIS/COFINS</t>
  </si>
  <si>
    <t>Análises Microbiológicas</t>
  </si>
  <si>
    <t>Outros (Especificar)</t>
  </si>
  <si>
    <t>TOTAL DOS CUSTOS DIVERSOS</t>
  </si>
  <si>
    <t>IV - SUBTOTAL ( TOTAL I + TOTAL II + TOTAL III)</t>
  </si>
  <si>
    <t>V - CUSTOS INDIRETOS</t>
  </si>
  <si>
    <t>VI - LUCRO</t>
  </si>
  <si>
    <t>VII - SUBTOTAL + CUSTOS INDIRETOS + LUCRO = PO</t>
  </si>
  <si>
    <t>VIII - VALOR MENSAL DOS INSUMOS DE PRODUÇÃO (INCLUINDO OS TRIBUTOS) = PO/(1-TO)</t>
  </si>
  <si>
    <t>OBS: TO = % TOTAL DOS TRIBUTOS</t>
  </si>
  <si>
    <t>IX - DISCRIMINAÇÃO DOS TRIBUTOS</t>
  </si>
  <si>
    <t>TRIBUTOS FEDERAIS (EXCETO IRPJ E CSLL)</t>
  </si>
  <si>
    <t>OUTROS(ESPECIFICAR)</t>
  </si>
  <si>
    <t>TRIBUTOS ESTADUAIS/MUNICIPAIS</t>
  </si>
  <si>
    <t>ISSQN ou ISS</t>
  </si>
  <si>
    <t>OUTROS TRIBUTOS</t>
  </si>
  <si>
    <t>ESPECIFICAR</t>
  </si>
  <si>
    <t>Total dos Tributos</t>
  </si>
  <si>
    <t>Obs: Para a discriminação dos tributos as empresas deverão aplicar o respectivo percentual do tributo sobre o valor mensal dos serviços(incluindo os tributos)</t>
  </si>
  <si>
    <t>QUADRO RESUMO – VALOR MENSAL DOS SERVIÇOS</t>
  </si>
  <si>
    <t>Tipo de serviço</t>
  </si>
  <si>
    <t>Qtde de empregados por posto</t>
  </si>
  <si>
    <t>Valor proposto por posto</t>
  </si>
  <si>
    <t>Qtde de postos</t>
  </si>
  <si>
    <t>Total mensal do serviço com mão de obra</t>
  </si>
  <si>
    <t>Parcela Mensal dos Tributos</t>
  </si>
  <si>
    <t>(A)</t>
  </si>
  <si>
    <t>(B)</t>
  </si>
  <si>
    <t>(C)</t>
  </si>
  <si>
    <t>(E)</t>
  </si>
  <si>
    <t>(F) = (D x E)</t>
  </si>
  <si>
    <t>II</t>
  </si>
  <si>
    <t>III</t>
  </si>
  <si>
    <t>IV</t>
  </si>
  <si>
    <t>VALOR MENSAL DA MÃO DE OBRA</t>
  </si>
  <si>
    <t>VALOR MENSAL DOS INSUMOS DE PRODUÇÃO</t>
  </si>
  <si>
    <t>VALOR MENSAL DOS SERVIÇOS</t>
  </si>
  <si>
    <t>DISCRIMINAÇÃO DO VALOR DA REFEIÇÃO</t>
  </si>
  <si>
    <t>QUANTIDADE DE REFEIÇÕES DIÁRIAS (desjejum - segunda a domingo)</t>
  </si>
  <si>
    <t>QUANTIDADE DE REFEIÇÕES DIÁRIAS (lanche - segunda a domingo)</t>
  </si>
  <si>
    <t>QUANTIDADE DE DIAS ÚTEIS NO MÊS</t>
  </si>
  <si>
    <t>QUANTIDADE DE REFEIÇÕES/MÊS</t>
  </si>
  <si>
    <t>PARCELA DOS TRIBUTOS</t>
  </si>
  <si>
    <t>PARCELA REFERENTE À MÃO DE OBRA</t>
  </si>
  <si>
    <t>PARCELA REFERENTE AOS INSUMOS DE PRODUÇÃO</t>
  </si>
  <si>
    <t xml:space="preserve">CUSTO MENSAL PARA A UFRJ </t>
  </si>
  <si>
    <t>CUSTO MENSAL PARA OS ESTUDANTES, CONSIDERANDO 100% DAS REFEIÇÕES VENDIDAS A ELES</t>
  </si>
  <si>
    <t>VALOR MENSAL DOS SERVIÇOS APÓS O ARREDONDAMENTO</t>
  </si>
  <si>
    <t>VALOR DOS SERVIÇOS PARA UM PERÍODO DE 12 MESES APÓS O ARREDONDAMENTO</t>
  </si>
  <si>
    <t>VALOR CARDÁPIO 1 (DESJEJUM) &gt;&gt;&gt;&gt;&gt;&gt;&gt;</t>
  </si>
  <si>
    <t>VALOR TOTAL CARDÁPIO 1 - MATÉRIA PRIMA ALIMENTAR</t>
  </si>
  <si>
    <t>VALOR CARDÁPIO 1 (LANCHE) &gt;&gt;&gt;&gt;&gt;&gt;&gt;</t>
  </si>
  <si>
    <t>VALOR CARDÁPIO 2 (DESJEJUM) &gt;&gt;&gt;&gt;&gt;&gt;&gt;</t>
  </si>
  <si>
    <t>VALOR CARDÁPIO 2 (LANCHE) &gt;&gt;&gt;&gt;&gt;&gt;&gt;</t>
  </si>
  <si>
    <t>VALOR CARDÁPIO 3 (DESJEJUM) &gt;&gt;&gt;&gt;&gt;&gt;&gt;</t>
  </si>
  <si>
    <t>VALOR CARDÁPIO 3 (LANCHE) &gt;&gt;&gt;&gt;&gt;&gt;&gt;</t>
  </si>
  <si>
    <t>VALOR CARDÁPIO 4 (DESJEJUM) &gt;&gt;&gt;&gt;&gt;&gt;&gt;</t>
  </si>
  <si>
    <t>VALOR CARDÁPIO 4 (LANCHE) &gt;&gt;&gt;&gt;&gt;&gt;&gt;</t>
  </si>
  <si>
    <t>VALOR CARDÁPIO 5 (DESJEJUM) &gt;&gt;&gt;&gt;&gt;&gt;&gt;</t>
  </si>
  <si>
    <t>VALOR CARDÁPIO 5 (LANCHE) &gt;&gt;&gt;&gt;&gt;&gt;&gt;</t>
  </si>
  <si>
    <t>VALOR CARDÁPIO 6 (DESJEJUM) &gt;&gt;&gt;&gt;&gt;&gt;&gt;</t>
  </si>
  <si>
    <t>VALOR CARDÁPIO 6 (LANCHE) &gt;&gt;&gt;&gt;&gt;&gt;&gt;</t>
  </si>
  <si>
    <t>VALOR CARDÁPIO 7 (DESJEJUM) &gt;&gt;&gt;&gt;&gt;&gt;&gt;</t>
  </si>
  <si>
    <t>VALOR CARDÁPIO 7 (LANCHE) &gt;&gt;&gt;&gt;&gt;&gt;&gt;</t>
  </si>
  <si>
    <t>VALOR CARDÁPIO 8 (DESJEJUM) &gt;&gt;&gt;&gt;&gt;&gt;&gt;</t>
  </si>
  <si>
    <t>VALOR CARDÁPIO 8 (LANCHE) &gt;&gt;&gt;&gt;&gt;&gt;&gt;</t>
  </si>
  <si>
    <t>VALOR CARDÁPIO 9 (DESJEJUM) &gt;&gt;&gt;&gt;&gt;&gt;&gt;</t>
  </si>
  <si>
    <t>VALOR CARDÁPIO 10 (DESJEJUM) &gt;&gt;&gt;&gt;&gt;&gt;&gt;</t>
  </si>
  <si>
    <t>VALOR CARDÁPIO 9 (LANCHE) &gt;&gt;&gt;&gt;&gt;&gt;&gt;</t>
  </si>
  <si>
    <t>VALOR CARDÁPIO 10 (LANCHE) &gt;&gt;&gt;&gt;&gt;&gt;&gt;</t>
  </si>
  <si>
    <t>VALOR CARDÁPIO 11 (DESJEJUM) &gt;&gt;&gt;&gt;&gt;&gt;&gt;</t>
  </si>
  <si>
    <t>VALOR CARDÁPIO 11 (LANCHE) &gt;&gt;&gt;&gt;&gt;&gt;&gt;</t>
  </si>
  <si>
    <t>VALOR CARDÁPIO 12 (DESJEJUM) &gt;&gt;&gt;&gt;&gt;&gt;&gt;</t>
  </si>
  <si>
    <t>VALOR CARDÁPIO 12 (LANCHE) &gt;&gt;&gt;&gt;&gt;&gt;&gt;</t>
  </si>
  <si>
    <t>VALOR CARDÁPIO 13 (DESJEJUM) &gt;&gt;&gt;&gt;&gt;&gt;&gt;</t>
  </si>
  <si>
    <t>VALOR CARDÁPIO 13 (LANCHE) &gt;&gt;&gt;&gt;&gt;&gt;&gt;</t>
  </si>
  <si>
    <t>VALOR CARDÁPIO 14 (DESJEJUM) &gt;&gt;&gt;&gt;&gt;&gt;&gt;</t>
  </si>
  <si>
    <t>VALOR CARDÁPIO 14 (LANCHE) &gt;&gt;&gt;&gt;&gt;&gt;&gt;</t>
  </si>
  <si>
    <t>VALOR CARDÁPIO 15 (LANCHE) &gt;&gt;&gt;&gt;&gt;&gt;&gt;</t>
  </si>
  <si>
    <t>VALOR CARDÁPIO 15 (DESJEJUM) &gt;&gt;&gt;&gt;&gt;&gt;&gt;</t>
  </si>
  <si>
    <t>VALOR CARDÁPIO 16 (DESJEJUM) &gt;&gt;&gt;&gt;&gt;&gt;&gt;</t>
  </si>
  <si>
    <t>VALOR CARDÁPIO 16 (LANCHE) &gt;&gt;&gt;&gt;&gt;&gt;&gt;</t>
  </si>
  <si>
    <t>VALOR CARDÁPIO 17 (DESJEJUM) &gt;&gt;&gt;&gt;&gt;&gt;&gt;</t>
  </si>
  <si>
    <t>VALOR CARDÁPIO 17 (LANCHE) &gt;&gt;&gt;&gt;&gt;&gt;&gt;</t>
  </si>
  <si>
    <t>VALOR CARDÁPIO 18 (DESJEJUM) &gt;&gt;&gt;&gt;&gt;&gt;&gt;</t>
  </si>
  <si>
    <t>VALOR CARDÁPIO 18 (LANCHE) &gt;&gt;&gt;&gt;&gt;&gt;&gt;</t>
  </si>
  <si>
    <t>VALOR CARDÁPIO 19 (DESJEJUM) &gt;&gt;&gt;&gt;&gt;&gt;&gt;</t>
  </si>
  <si>
    <t>VALOR CARDÁPIO 20 (DESJEJUM) &gt;&gt;&gt;&gt;&gt;&gt;&gt;</t>
  </si>
  <si>
    <t>VALOR CARDÁPIO 21 (DESJEJUM) &gt;&gt;&gt;&gt;&gt;&gt;&gt;</t>
  </si>
  <si>
    <t>VALOR CARDÁPIO 20 (LANCHE) &gt;&gt;&gt;&gt;&gt;&gt;&gt;</t>
  </si>
  <si>
    <t>VALOR CARDÁPIO 19 (LANCHE) &gt;&gt;&gt;&gt;&gt;&gt;&gt;</t>
  </si>
  <si>
    <t>VALOR CARDÁPIO 21 (LANCHE) &gt;&gt;&gt;&gt;&gt;&gt;&gt;</t>
  </si>
  <si>
    <t>VALOR CARDÁPIO 22 (DESJEJUM) &gt;&gt;&gt;&gt;&gt;&gt;&gt;</t>
  </si>
  <si>
    <t>VALOR CARDÁPIO 22 (LANCHE) &gt;&gt;&gt;&gt;&gt;&gt;&gt;</t>
  </si>
  <si>
    <t>VALOR CARDÁPIO 23 (DESJEJUM) &gt;&gt;&gt;&gt;&gt;&gt;&gt;</t>
  </si>
  <si>
    <t>VALOR CARDÁPIO 23 (LANCHE) &gt;&gt;&gt;&gt;&gt;&gt;&gt;</t>
  </si>
  <si>
    <t>VALOR CARDÁPIO 24 (DESJEJUM) &gt;&gt;&gt;&gt;&gt;&gt;&gt;</t>
  </si>
  <si>
    <t>VALOR CARDÁPIO 24 (LANCHE) &gt;&gt;&gt;&gt;&gt;&gt;&gt;</t>
  </si>
  <si>
    <t>VALOR CARDÁPIO 25 (DESJEJUM) &gt;&gt;&gt;&gt;&gt;&gt;&gt;</t>
  </si>
  <si>
    <t>VALOR CARDÁPIO 25 (LANCHE) &gt;&gt;&gt;&gt;&gt;&gt;&gt;</t>
  </si>
  <si>
    <t>VALOR CARDÁPIO 26 (DESJEJUM) &gt;&gt;&gt;&gt;&gt;&gt;&gt;</t>
  </si>
  <si>
    <t>VALOR CARDÁPIO 26 (LANCHE) &gt;&gt;&gt;&gt;&gt;&gt;&gt;</t>
  </si>
  <si>
    <t>VALOR CARDÁPIO 27 (DESJEJUM) &gt;&gt;&gt;&gt;&gt;&gt;&gt;</t>
  </si>
  <si>
    <t>VALOR CARDÁPIO 27 (LANCHE) &gt;&gt;&gt;&gt;&gt;&gt;&gt;</t>
  </si>
  <si>
    <t>VALOR CARDÁPIO 28 (DESJEJUM) &gt;&gt;&gt;&gt;&gt;&gt;&gt;</t>
  </si>
  <si>
    <t>VALOR CARDÁPIO 28 (LANCHE) &gt;&gt;&gt;&gt;&gt;&gt;&gt;</t>
  </si>
  <si>
    <t>VALOR CARDÁPIO 29 (DESJEJUM) &gt;&gt;&gt;&gt;&gt;&gt;&gt;</t>
  </si>
  <si>
    <t>VALOR CARDÁPIO 29 (LANCHE) &gt;&gt;&gt;&gt;&gt;&gt;&gt;</t>
  </si>
  <si>
    <t>VALOR CARDÁPIO 30 (DESJEJUM) &gt;&gt;&gt;&gt;&gt;&gt;&gt;</t>
  </si>
  <si>
    <t>VALOR CARDÁPIO 30 (LANCHE) &gt;&gt;&gt;&gt;&gt;&gt;&gt;</t>
  </si>
  <si>
    <r>
      <t xml:space="preserve"> MATÉRIA-PRIMA ALIMENTAR  - VALOR MÉDIO UNITÁRIO DA REFEIÇÃO     (</t>
    </r>
    <r>
      <rPr>
        <b/>
        <sz val="10"/>
        <color rgb="FFFF0000"/>
        <rFont val="Arial"/>
        <family val="2"/>
        <charset val="1"/>
      </rPr>
      <t>Média dos 30 cardápios de desjejum e lanche considerando os custos c/gêneros alimentícios divididos por 60)</t>
    </r>
  </si>
  <si>
    <t xml:space="preserve"> MATÉRIA PRIMA NÃO ALIMENTAR  - VALOR MÉDIO UNITÁRIO POR REFEIÇÃO </t>
  </si>
  <si>
    <t xml:space="preserve"> MATERIAL DE HIGIENIZAÇÃO E LIMPEZA - VALOR MÉDIO UNITÁRIO POR REFEIÇÃO</t>
  </si>
  <si>
    <t>CUSTO MÉDIO MATÉRIA PRIMA NÃO ALIMENTAR POR REFEIÇÃO</t>
  </si>
  <si>
    <t>CUSTO MÉDIO DE MATERIAL DE HIGIENIZAÇÃO E LIMPEZA POR REFEIÇÃO</t>
  </si>
  <si>
    <t>CUSTO MÉDIO MATÉRIA PRIMA ALIMENTAR POR REFEIÇÃO</t>
  </si>
  <si>
    <r>
      <t>CUSTO MÉDIO INDIVIDUAL POR REFEIÇÃO (DESJEJUM OU LANCHE)</t>
    </r>
    <r>
      <rPr>
        <sz val="14"/>
        <color rgb="FFFF0000"/>
        <rFont val="Cambria"/>
        <family val="1"/>
        <charset val="1"/>
      </rPr>
      <t xml:space="preserve">   </t>
    </r>
    <r>
      <rPr>
        <sz val="11"/>
        <rFont val="Cambria"/>
        <family val="1"/>
        <charset val="1"/>
      </rPr>
      <t xml:space="preserve">                                                                            (Soma do Custo médio matéria prima alimentar + custo médio matéria prima não alimentar + custo médio de material de higienização e limpeza)</t>
    </r>
  </si>
  <si>
    <t>CCT 2018-2018 RJ000477/2018</t>
  </si>
  <si>
    <t>Salário não poderá ser inferior ao piso salarial estabelecido por categoria na  LEI  DO ESTADO DO RIO DE JANEIRO Nº 7.898 DE 07.03.2018 - Art. 1° , inciso III,trabalhadores de movimentação e manipulação de mercadorias e materiais.
R$ 1.237,33</t>
  </si>
  <si>
    <t>Auxiliar de Cozinha
12 x 36 h
Diurno</t>
  </si>
  <si>
    <t>Copeiro
12 x 36 h
Diurno</t>
  </si>
  <si>
    <t>PLANILHA DE CUSTOS E FORMAÇÃO DE PREÇOS - MÃO DE OBRA</t>
  </si>
  <si>
    <t>Dados para composição dos custos referentes a mão de obra</t>
  </si>
  <si>
    <t>Tipo de Serviço:</t>
  </si>
  <si>
    <t>Classificação Brasileira de Ocupações (CBO)</t>
  </si>
  <si>
    <t>Salário Normativo da Categoria Profissional</t>
  </si>
  <si>
    <t xml:space="preserve">Categoria Profissional </t>
  </si>
  <si>
    <t xml:space="preserve">Data-Base da Categoria (dia/mês/ano) </t>
  </si>
  <si>
    <t>Módulo 1 - Composição da Remuneração</t>
  </si>
  <si>
    <t>Salário-Base</t>
  </si>
  <si>
    <t>Adicional de Periculosidade</t>
  </si>
  <si>
    <t>Adicional de Insalubridade</t>
  </si>
  <si>
    <t>Adicional Noturno</t>
  </si>
  <si>
    <t>Adicional de Hora Noturna Reduzida</t>
  </si>
  <si>
    <t>DSR sobre o Adicional Noturno</t>
  </si>
  <si>
    <t>Adicional de Hora Extra no Feriado Trabalhado</t>
  </si>
  <si>
    <t>DSR sobre a Hora Extra no Feriado Trabalhado</t>
  </si>
  <si>
    <t>Adicional de Liderança / Gratificação de Encarregado</t>
  </si>
  <si>
    <t>J</t>
  </si>
  <si>
    <t>Intervalo Intrajornada (caso o empregado trabalhe no periodo destinado)</t>
  </si>
  <si>
    <t>K</t>
  </si>
  <si>
    <t>Módulo 2 - Encargos e Benefícios Anuais, Mensais e Diários</t>
  </si>
  <si>
    <t>Sub-Módulo 2.1 - 13º Salário, Férias e Adicional de Férias</t>
  </si>
  <si>
    <t>2.1</t>
  </si>
  <si>
    <t>13º Salário, Férias e Adicional de Férias</t>
  </si>
  <si>
    <t>13º Salário</t>
  </si>
  <si>
    <t>Férias e Adicional de Férias</t>
  </si>
  <si>
    <t xml:space="preserve">Férias </t>
  </si>
  <si>
    <t>B.2</t>
  </si>
  <si>
    <t>Sub-Módulo 2.2 - Encargos Previdenciários (GPS), Fundo de Garantia por Tempo de Serviço (FGTS) e outras contribuições</t>
  </si>
  <si>
    <t>2.2</t>
  </si>
  <si>
    <t>GPS, FGTS e outras contribuições</t>
  </si>
  <si>
    <t>RAT/ FAP(Risco ambiental do trabalho)</t>
  </si>
  <si>
    <t>SESC ou SESI</t>
  </si>
  <si>
    <t>SENAI - SENAC</t>
  </si>
  <si>
    <t>Sub-Módulo 2.3 - Benefícios Mensais e Diários</t>
  </si>
  <si>
    <t>2.3</t>
  </si>
  <si>
    <t>Benefícios Mensais e Diários</t>
  </si>
  <si>
    <t>Auxílio-Refeição/Alimentação - Cláusula 17° CCT</t>
  </si>
  <si>
    <t>Auxílio Saúde - Cláusula Décima Nona CCT</t>
  </si>
  <si>
    <t>Contribuição Assistencial Patronal - Cláusula 45° CCT</t>
  </si>
  <si>
    <t>Outros (Seguro de Vida / Invalidez / Auxílio Funeral)</t>
  </si>
  <si>
    <t>H.1</t>
  </si>
  <si>
    <t>Quadro Resumo do Módulo 2 - Encargos e Benefícios anuais, mensais e diários</t>
  </si>
  <si>
    <t>Encargos e Benefícios Anuais, Mensais e Diários</t>
  </si>
  <si>
    <t>Módulo 3 - Provisão para Rescisão</t>
  </si>
  <si>
    <t>Aviso-Prévio Indenizado</t>
  </si>
  <si>
    <t>Incidência do FGTS sobre o Aviso-Prévio Indenizado</t>
  </si>
  <si>
    <t>Multa sobre FGTS e contribuição social sobre o Aviso Prévio Indenizado</t>
  </si>
  <si>
    <t>Aviso-Prévio Trabalhado</t>
  </si>
  <si>
    <t>Incidência dos encargos do módulo 2.2 sobre o Aviso-Prévio Trabalhado</t>
  </si>
  <si>
    <t>Multa do FGTS e contribuição social sobre o Aviso-Prévio Trabalhado</t>
  </si>
  <si>
    <t>Módulo 4 - Custo de Reposição do Profissional Ausente</t>
  </si>
  <si>
    <t>Sub-Módulo 4.1 - Ausências Legais</t>
  </si>
  <si>
    <t>Ausências Legais</t>
  </si>
  <si>
    <t>Licença Paternidade</t>
  </si>
  <si>
    <t xml:space="preserve">Ausência por acidente de trabalho </t>
  </si>
  <si>
    <r>
      <t>Afastamento Maternidade (acima de 120 dias)</t>
    </r>
    <r>
      <rPr>
        <vertAlign val="superscript"/>
        <sz val="9"/>
        <color theme="1"/>
        <rFont val="Spranq eco sans"/>
        <family val="2"/>
      </rPr>
      <t xml:space="preserve"> (1)</t>
    </r>
  </si>
  <si>
    <t>Ausência por Doença</t>
  </si>
  <si>
    <t xml:space="preserve">Incidência dos encargos do módulo 2.2 sobre o Módulo </t>
  </si>
  <si>
    <t>4.1.1</t>
  </si>
  <si>
    <t>Afastamento Maternidade (120 dias)</t>
  </si>
  <si>
    <t>Férias pagas ao Substituto pelos 120 dias de Reposição</t>
  </si>
  <si>
    <t>Incidência dos encargos do módulo 2.2 sobre as Férias pagas ao Subistituto pelos 120 dias de Reposição</t>
  </si>
  <si>
    <t>Incidência dos encargos do módulo 2.2 sobre a Remuneração e o 13 salário proporcionais aos 120 dias de Reposição</t>
  </si>
  <si>
    <t>Quadro-Resumo do Módulo 4 - Custo de Reposição do Profissional Ausente</t>
  </si>
  <si>
    <t>Total das Ausências Legais</t>
  </si>
  <si>
    <t>Módulo 5 - Insumos Diversos</t>
  </si>
  <si>
    <t>Módulo 6 - Custos Indiretos, Tributos e Lucro</t>
  </si>
  <si>
    <t>Tributos Federais</t>
  </si>
  <si>
    <t>C.1.1</t>
  </si>
  <si>
    <t>C.1.2</t>
  </si>
  <si>
    <t>C.2</t>
  </si>
  <si>
    <t>Tributos Estaduais</t>
  </si>
  <si>
    <t>C.2.1</t>
  </si>
  <si>
    <t>ICMS</t>
  </si>
  <si>
    <t>C.3</t>
  </si>
  <si>
    <t>Tributos Municipais</t>
  </si>
  <si>
    <t>C.3.1</t>
  </si>
  <si>
    <t>ISS</t>
  </si>
  <si>
    <t>C.4</t>
  </si>
  <si>
    <t>Outros Tributos (especificar)</t>
  </si>
  <si>
    <t>QUADRO RESUMO DO CUSTO POR EMPREGADO</t>
  </si>
  <si>
    <t>MÓDULO 1 - Composição da Remuneração</t>
  </si>
  <si>
    <t xml:space="preserve">B </t>
  </si>
  <si>
    <t>MÓDULO 2 - Encargos e Benefícios Anuais, Mensais e Diários</t>
  </si>
  <si>
    <t>MÓDULO 3 - Provisão para Rescisão</t>
  </si>
  <si>
    <t>MÓDULO 4 - Custo da Reposição do Profissional Ausente</t>
  </si>
  <si>
    <t>MÓDULO 5 - Insumos Diversos</t>
  </si>
  <si>
    <t>A + B + C + D + E</t>
  </si>
  <si>
    <t>MÓDULO 6 - Custos indiretos, Lucro e Tributos</t>
  </si>
  <si>
    <t>VALOR TOTAL POR EMPREGADO</t>
  </si>
  <si>
    <t>Reserva Mensal para o Pagamento de Encargos Trabalhistas</t>
  </si>
  <si>
    <t>Incidência do Sub-Modulo 2.2 sobre 13º Salário</t>
  </si>
  <si>
    <t>F.2</t>
  </si>
  <si>
    <t>Incidência do Sub-Modulo 2.2 sobre Férias</t>
  </si>
  <si>
    <t>F.3</t>
  </si>
  <si>
    <t>Incidência do Sub-Modulo 2.2 sobre Adicional de Férias</t>
  </si>
  <si>
    <r>
      <rPr>
        <vertAlign val="superscript"/>
        <sz val="10"/>
        <color theme="1"/>
        <rFont val="Spranq eco sans"/>
        <family val="2"/>
      </rPr>
      <t xml:space="preserve">(1) </t>
    </r>
    <r>
      <rPr>
        <sz val="10"/>
        <rFont val="Arial"/>
        <family val="2"/>
      </rPr>
      <t>Somente preencher caso, por força de cadastro no Ministério do Trabalho, no programa "Empresa Cidadã", a licença maternidade for superior à 120 dias , considerar aqui somento o custo que superar o período de 120 dias.</t>
    </r>
  </si>
  <si>
    <t>Divisor de Horas no mês</t>
  </si>
  <si>
    <t>Total de Dias do Ano</t>
  </si>
  <si>
    <t>Total de Dias Trabalhados no Mês por empregado</t>
  </si>
  <si>
    <t>Total da Remuneração (Módulo 1)</t>
  </si>
  <si>
    <t xml:space="preserve">Total de Dias do Ano </t>
  </si>
  <si>
    <t>Número de Meses</t>
  </si>
  <si>
    <t xml:space="preserve">% de Funcionários Trabalhando </t>
  </si>
  <si>
    <t>Memória de Cálculo Vale Transporte (Módulo 2)</t>
  </si>
  <si>
    <t>Número de Vales Transportes / mês</t>
  </si>
  <si>
    <t>Valor da Tarifa Modal</t>
  </si>
  <si>
    <t>Desconto legal sobre o valor do salário</t>
  </si>
  <si>
    <t>Valor do Vale Transporte</t>
  </si>
  <si>
    <t>Memória de Cálculo Vale Alimentação (Módulo 2)</t>
  </si>
  <si>
    <t>Valor do Vale Alimentação / Refeição</t>
  </si>
  <si>
    <t xml:space="preserve">Desconto legal </t>
  </si>
  <si>
    <t>Memória de Cálculo Aviso Prévio Indenizado (Módulo 3)</t>
  </si>
  <si>
    <t>Número de Meses do Ano</t>
  </si>
  <si>
    <t>Porcentagem de dispensa sem justa causa com Aviso Prévio Indenizado</t>
  </si>
  <si>
    <t>Valor do Aviso Prévio Indenizado</t>
  </si>
  <si>
    <t>Memória de Cálculo Multa FGTS e Contribuição Social sobre o Aviso Prévio Indenizado (Módulo 3)</t>
  </si>
  <si>
    <t>Porcentagem de dispensas sem justa Causa Com Aviso Prévio Indenizado</t>
  </si>
  <si>
    <t>Total de Remuneração</t>
  </si>
  <si>
    <t>Base de Cálculo</t>
  </si>
  <si>
    <t>Multa sobre FGTS</t>
  </si>
  <si>
    <t>Alíquiota mensal de Recolhimento do FGTS</t>
  </si>
  <si>
    <t>Valor da Multa FGTS sobre Aviso Prévio Indenizado</t>
  </si>
  <si>
    <t>Multa sobre Contribuição Social</t>
  </si>
  <si>
    <t>Valor da Multa sobre Contribuição Social</t>
  </si>
  <si>
    <t xml:space="preserve">Valor da Multa FGTS e Contribuição Social sobre o Aviso Prévio Indenizado </t>
  </si>
  <si>
    <t>Memória de Cálculo Aviso Prévio Trabalhado (Módulo 3)</t>
  </si>
  <si>
    <t>Dias do Mês</t>
  </si>
  <si>
    <t>Número de dias de redução de jornada</t>
  </si>
  <si>
    <t>Porcentagem de dispensa sem justa causa com Aviso Prévio Trabalhado</t>
  </si>
  <si>
    <t>Valor do Aviso Prévio Trabalhado</t>
  </si>
  <si>
    <t>Memória de Cálculo Multa FGTS e Contribuição Social sobre o Aviso Prévio Trabalhado (Módulo 3)</t>
  </si>
  <si>
    <t>Porcentagem de dispensas sem justa Causa Com Aviso Prévio Trabalhado</t>
  </si>
  <si>
    <t>Valor da Multa FGTS e Contribuição Social sobre o Aviso Prévio Trabalhado</t>
  </si>
  <si>
    <t>Memória de Cálculo Férias (Módulo 4)</t>
  </si>
  <si>
    <t>Considerando que o valor pago ao substituto durante as férias do empregado já consta na remuneração (Módulo 1) e que o valor pago ao empregado para fazer frente ao custo de suas férias acrescidas do terço constitucional já foram apuradas na letra B  do sub-módulo 2.1, não existe custo a ser apontado nesta rubrica.</t>
  </si>
  <si>
    <t>Memória de Cálculo Ausencias Legais (Módulo 4)</t>
  </si>
  <si>
    <t xml:space="preserve">Total de Remuneração </t>
  </si>
  <si>
    <t>Meses do Ano</t>
  </si>
  <si>
    <t xml:space="preserve">Média de Ausencias por Ano </t>
  </si>
  <si>
    <t xml:space="preserve">Valor das Ausencias Legais </t>
  </si>
  <si>
    <t>Memória de Cálculo Licença-Paternidade (Módulo 4)</t>
  </si>
  <si>
    <t xml:space="preserve">Média de Dias de Licença por ano </t>
  </si>
  <si>
    <t>Porcentagem de incidência de ocorrência da Licença-Paternidade</t>
  </si>
  <si>
    <t>Porcentagem de mão de obra masculina contratada</t>
  </si>
  <si>
    <t xml:space="preserve">Valor da Licença-Paternidade </t>
  </si>
  <si>
    <t>Memória de Cálculo Ausencia por Acidente de Trabalho (Módulo 4)</t>
  </si>
  <si>
    <t>Média de dias pagos pela empresa</t>
  </si>
  <si>
    <t xml:space="preserve">Porcentagem de ocorrência de acidentes de trabalho </t>
  </si>
  <si>
    <t>Valor da Ausencia por Acidente de Trabalho</t>
  </si>
  <si>
    <t>Memória de Cálculo Ausencia por Doença (Módulo 4)</t>
  </si>
  <si>
    <t>Porcentagem de ocorrência por doença</t>
  </si>
  <si>
    <t>Valor da Ausencia por Doença</t>
  </si>
  <si>
    <t>Memória de Cálculo Afastamento Maternidade (Módulo 4)</t>
  </si>
  <si>
    <t>Férias pagas ao Substituto pelos 120 dias de reposição</t>
  </si>
  <si>
    <t xml:space="preserve">Terço Constitucional </t>
  </si>
  <si>
    <t xml:space="preserve">Meses de Afastamento </t>
  </si>
  <si>
    <t>Porcentagem de ocorrência do Afastamento Maternidade</t>
  </si>
  <si>
    <t>Porcentagem de mão de obra feminina contratada</t>
  </si>
  <si>
    <t>Valor da Licença-Maternidade - Férias do Substituto</t>
  </si>
  <si>
    <t>Incidência dos encargos (módulo 2.2) - proporcionais 120 dias de Reposição</t>
  </si>
  <si>
    <t xml:space="preserve">Incidência dos encargos (módulo 2.2) </t>
  </si>
  <si>
    <t>Valor da Licença-Maternidade - Incidência de Encargos</t>
  </si>
  <si>
    <t>Alíquota mensal de Recolhimento do FGTS</t>
  </si>
  <si>
    <t>Valor proposto por empregado</t>
  </si>
  <si>
    <t>Auxílio-Refeição/Alimentação</t>
  </si>
  <si>
    <t>Divisor de Horas no mês - CCT</t>
  </si>
  <si>
    <t>Nutricionista Diurno 
44h -Seg a Sab</t>
  </si>
  <si>
    <t>Vale compras - Cláusula Décima Sexta CCT</t>
  </si>
  <si>
    <t>Vale compras - Cláusula Décima primeira CCT</t>
  </si>
  <si>
    <t>Auxílio Saúde</t>
  </si>
  <si>
    <t>Auxílio creche - Cláusula décima terceira CCT</t>
  </si>
  <si>
    <t>Contribuição Assistencial Patronal - Cláusula 42° CCT</t>
  </si>
  <si>
    <t>Cesta Natalina - Cláusula Décima Primeira CCT</t>
  </si>
  <si>
    <t xml:space="preserve">MEMORIAL DE CÁLCULO - AUX. COZINHA 12 X 36 - DIURNO </t>
  </si>
  <si>
    <t xml:space="preserve">MEMORIAL DE CÁLCULO - COPEIRO 12 X 36 - DIURNO </t>
  </si>
  <si>
    <t>CUSTO DO DESJEJUM/ LANCHE - valor arredondado com duas casas decimais</t>
  </si>
  <si>
    <t>CUSTO DO DESJEJUM/ LANCHE PARA A UFRJ</t>
  </si>
  <si>
    <t>RESUMO</t>
  </si>
  <si>
    <t>(D) = (B) x (C)</t>
  </si>
  <si>
    <t>MEMORIAL DE CÁLCULO - NUTRICIONISTA 44h seg a sab</t>
  </si>
  <si>
    <t xml:space="preserve">PANO BRANCO P/ CHAO </t>
  </si>
  <si>
    <t xml:space="preserve">SACO DE LIXO 200 L </t>
  </si>
  <si>
    <t>PAPEL HIGIENICO BRANCO</t>
  </si>
  <si>
    <t xml:space="preserve">PERFEX 300 M </t>
  </si>
  <si>
    <t>SANITIZANTE EM PÓ P/ HORTALIÇAS</t>
  </si>
  <si>
    <t>SACO DE AMOSTRA 15X35</t>
  </si>
  <si>
    <t xml:space="preserve">BOBINA PLASTICA 5KG C/1000 </t>
  </si>
  <si>
    <t xml:space="preserve">LUVA PROCEDIMENTO N” 7 </t>
  </si>
  <si>
    <t xml:space="preserve">FITA FILME PVC 40/1000 </t>
  </si>
  <si>
    <t>Materiais de fornecimento em quantidade definida</t>
  </si>
  <si>
    <t>TOUCA DESCARTÁVEL</t>
  </si>
  <si>
    <t>CUSTO DE MATERIAIS DE FORNECIMENTO EM QTD DEFINIDA</t>
  </si>
  <si>
    <r>
      <rPr>
        <b/>
        <sz val="11"/>
        <color indexed="10"/>
        <rFont val="Calibri"/>
        <family val="2"/>
      </rPr>
      <t xml:space="preserve"> </t>
    </r>
    <r>
      <rPr>
        <b/>
        <sz val="11"/>
        <color rgb="FFFF0000"/>
        <rFont val="Calibri"/>
        <family val="2"/>
      </rPr>
      <t>GRUPO IV</t>
    </r>
    <r>
      <rPr>
        <b/>
        <sz val="11"/>
        <color indexed="56"/>
        <rFont val="Calibri"/>
        <family val="2"/>
      </rPr>
      <t xml:space="preserve"> -  MATERIAIS DE FORNECIMENTO EM QUANTIDADE DEFINIDA
(Obrigatória a entrega do quantitativo mensalmente)</t>
    </r>
  </si>
  <si>
    <t>GÁS DE COZINHA BOTIJÃO 45KG</t>
  </si>
  <si>
    <r>
      <t>CUSTO MÉDIO MENSAL DA MATÉRIA PRIMA ALIMENTAR</t>
    </r>
    <r>
      <rPr>
        <b/>
        <sz val="11"/>
        <rFont val="Calibri"/>
        <family val="2"/>
        <charset val="1"/>
      </rPr>
      <t xml:space="preserve"> 
(Custo médio matéria prima alimentar por desjejum e lanche X Total de refeições mensais)</t>
    </r>
  </si>
  <si>
    <r>
      <t>CUSTO MÉDIO MENSAL DA MATÉRIA PRIMA NÃO ALIMENTAR</t>
    </r>
    <r>
      <rPr>
        <b/>
        <sz val="11"/>
        <rFont val="Calibri"/>
        <family val="2"/>
        <charset val="1"/>
      </rPr>
      <t xml:space="preserve"> 
(Custo médio matéria prima não alimentar por desjejum e lanche X Total de refeições mensais)</t>
    </r>
  </si>
  <si>
    <r>
      <t>CUSTO MÉDIO MENSAL DE MATERIAL DE HIGIENIZAÇÃO E LIMPEZA</t>
    </r>
    <r>
      <rPr>
        <b/>
        <sz val="11"/>
        <rFont val="Calibri"/>
        <family val="2"/>
        <charset val="1"/>
      </rPr>
      <t xml:space="preserve"> 
(Custo médio material de higienização e limpeza por desjejum e lanche X Total de refeições mensais)</t>
    </r>
  </si>
  <si>
    <t>CUSTO MÉDIO MENSAL DA REFEIÇÃO SEM MÃO DE OBRA 
(Custo médio individual dos desjejuns e lanches X Total de refeições mensais)</t>
  </si>
  <si>
    <t>CUSTO DE MATERIAIS DE FORNECIMENTO EM QUANTIDADE DEFINIDA</t>
  </si>
  <si>
    <r>
      <t xml:space="preserve"> GRUPO I</t>
    </r>
    <r>
      <rPr>
        <b/>
        <sz val="12"/>
        <color rgb="FF003366"/>
        <rFont val="Calibri"/>
        <family val="2"/>
        <charset val="1"/>
      </rPr>
      <t xml:space="preserve"> - MATÉRIA PRIMA ALIMENTAR      (Gêneros Alimentícios Variáveis e Fixos)                                                                    </t>
    </r>
    <r>
      <rPr>
        <b/>
        <sz val="12"/>
        <rFont val="Calibri"/>
        <family val="2"/>
        <charset val="1"/>
      </rPr>
      <t xml:space="preserve">   Considerando o cálculo de 30 cardápios    </t>
    </r>
    <r>
      <rPr>
        <b/>
        <sz val="12"/>
        <color rgb="FF003366"/>
        <rFont val="Calibri"/>
        <family val="2"/>
        <charset val="1"/>
      </rPr>
      <t xml:space="preserve">           </t>
    </r>
  </si>
  <si>
    <t>Und</t>
  </si>
  <si>
    <t>Queijo prato</t>
  </si>
  <si>
    <t>Leite integral</t>
  </si>
  <si>
    <t>Pão de forma integral pacote 500g</t>
  </si>
  <si>
    <t>PCT</t>
  </si>
  <si>
    <t>Ricota pacote 350 - 400g</t>
  </si>
  <si>
    <t>Pão careca sal</t>
  </si>
  <si>
    <t xml:space="preserve">Presunto </t>
  </si>
  <si>
    <t>Queijo minas</t>
  </si>
  <si>
    <t>Queijo Prato</t>
  </si>
  <si>
    <t>Pão brioche</t>
  </si>
  <si>
    <t>Pão de forma pacote 500g</t>
  </si>
  <si>
    <t>Requeijão copo 200g</t>
  </si>
  <si>
    <t>Geleia de fruta pote 230g</t>
  </si>
  <si>
    <t>Pão francês 25 g</t>
  </si>
  <si>
    <t xml:space="preserve">Biscoito doce pacote individual </t>
  </si>
  <si>
    <t>Queijo Muçarela</t>
  </si>
  <si>
    <t>Biscoito salgado individual</t>
  </si>
  <si>
    <t>Pão forma pacote 500g</t>
  </si>
  <si>
    <t xml:space="preserve">Queijo Prato </t>
  </si>
  <si>
    <t>Presunto</t>
  </si>
  <si>
    <t>Pão de forma pct 500g</t>
  </si>
  <si>
    <t>pct</t>
  </si>
  <si>
    <t>Quejo minas</t>
  </si>
  <si>
    <t xml:space="preserve">SACO DE LIXO 40 L </t>
  </si>
  <si>
    <t>PAPEL TOALHA BRANCO FOLHA</t>
  </si>
  <si>
    <t xml:space="preserve">DETERGENTE </t>
  </si>
  <si>
    <t>Jaleco branco manga longa em gabardine</t>
  </si>
  <si>
    <t>Touca em tecido</t>
  </si>
  <si>
    <t>Meia</t>
  </si>
  <si>
    <t xml:space="preserve">Pão careca </t>
  </si>
  <si>
    <t>ÁGUA SANITÁRIA- LT</t>
  </si>
  <si>
    <t>LUVA DE PVC</t>
  </si>
  <si>
    <t>PAR</t>
  </si>
  <si>
    <t xml:space="preserve">Licitação Nº </t>
  </si>
  <si>
    <t>Piso Mínimo Profissional  estabelecido pelo SINDICATO DOS TRABALHADORES NAS EMPRESAS DE REFEICOES COLETIVAS REFEICOES RAPIDAS(FAST FOOD) E AFINS DO ESTADO DO RIO DE JANEIRO - SINDIREFEICOES-RJ E SINDICATO DAS EMPR DE REF COLET D EST DO RIO DE JANEIRO. Os salários não poderão ser inferiores ao Projeto de Lei do Estado Rio de Janeiro nº 7898 DE 07 DE MARÇO DE 2018.</t>
  </si>
  <si>
    <t>CUSTO ANUAL PARA A UFRJ</t>
  </si>
  <si>
    <t>CUSTO ANUAL PARA OS ESTUDANTES, CONSIDERANDO 100% DAS REFEIÇÕES VENDIDAS A ELES</t>
  </si>
  <si>
    <t>OBS: O VALOR FINAL ACEITO PELA UFRJ NO SISTEMA COMPRASNET SERÁ O VALOR DOS SERVIÇOS PARA UM PERÍODO DE 12 MESES APÓS O ARREDONDAMENTO</t>
  </si>
  <si>
    <t>Touca em rede de malha fina</t>
  </si>
  <si>
    <r>
      <t xml:space="preserve"> GRUPO II</t>
    </r>
    <r>
      <rPr>
        <b/>
        <sz val="11"/>
        <color rgb="FF003366"/>
        <rFont val="Calibri"/>
        <family val="2"/>
        <charset val="1"/>
      </rPr>
      <t xml:space="preserve"> -  MATÉRIA PRIMA NÃO ALIMENTAR                                                                                                                                              
(Descartáveis para Preparo para cada Refeição)</t>
    </r>
  </si>
  <si>
    <t>VALOR DOS SERVIÇOS PARA UM PERÍODO DE 12 MESES</t>
  </si>
  <si>
    <t>SINDICATO DOS NUTRICIONISTAS DO EST DO RIO DE JANEIRO CCT : RJ001504/2018</t>
  </si>
  <si>
    <t>Revogado pela IN 07/2018</t>
  </si>
  <si>
    <t>Intervalo de repouso e alimentação (somente se houver cobertura do profissional no período de intervalo para repouso e alimentação)</t>
  </si>
  <si>
    <t>Mão de obra a contratar- Residência Estudantil -</t>
  </si>
  <si>
    <t xml:space="preserve">2018 - SINDICATO DOS TRABALHADORES NAS EMPRESAS DE REFEICOES COLETIVAS REFEICOES RAPIDAS(FAST FOOD) E AFINS DO ESTADO DO RIO DE JANEIRO - SINDIREFEICOES-RJ E SINDICATO DAS EMPR DE REF COLET D EST DO RIO DE JANEIRO / Registro no MTE RJ000477/2018 - Convenção Coletiva de Trabalho (CCT).
2017/2019 - SINDICATO DOS NUTRICIONISTAS DO EST DO RIO DE JANEIRO - SINDICATO DAS EMPR DE REF COLET D EST DO RIO DE JANEIRO  / Registro no MTE RJ001504/2018 - Convenção Coletiva de Trabalho (CCT)
</t>
  </si>
  <si>
    <t>360 desjejuns e lanche/dia (segunda a domingo)</t>
  </si>
  <si>
    <t>MEMORIAL DE CÁLCULO - AUX. ALMOXARIFE 44h - Seg a Sáb</t>
  </si>
  <si>
    <t>Auxiliar de Almoxarife
44h
Seg a Sáb</t>
  </si>
  <si>
    <t>Total Diário</t>
  </si>
  <si>
    <t>Total Mensal</t>
  </si>
  <si>
    <t>Residência Estudantil</t>
  </si>
  <si>
    <t xml:space="preserve">Manteiga </t>
  </si>
  <si>
    <t>Pote 200g</t>
  </si>
  <si>
    <t>Bombona de maracujá</t>
  </si>
  <si>
    <t>Bom</t>
  </si>
  <si>
    <t>Bombona de caju</t>
  </si>
  <si>
    <t xml:space="preserve">Bombona de acerola   </t>
  </si>
  <si>
    <t xml:space="preserve">Bombona de goiaba </t>
  </si>
  <si>
    <t>Bombona de uva</t>
  </si>
  <si>
    <t>Bombona de abacaxi</t>
  </si>
  <si>
    <t>Bombona de acerola</t>
  </si>
  <si>
    <t>Bombona de goiaba</t>
  </si>
  <si>
    <t>Bombona de cajú</t>
  </si>
  <si>
    <t>UNIFORMES - Cozinheiro e Auxiliar de Cozinha</t>
  </si>
  <si>
    <t>Preencher os campos em amarelo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</si>
</sst>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 &quot;#,##0.00"/>
    <numFmt numFmtId="165" formatCode="&quot;R$ &quot;#,##0.00_);&quot;(R$ &quot;#,##0.00\)"/>
    <numFmt numFmtId="166" formatCode="_(&quot;R$ &quot;* #,##0.00_);_(&quot;R$ &quot;* \(#,##0.00\);_(&quot;R$ &quot;* \-??_);_(@_)"/>
    <numFmt numFmtId="167" formatCode="0.00000"/>
    <numFmt numFmtId="168" formatCode="0.0000"/>
    <numFmt numFmtId="169" formatCode="&quot;R$ &quot;#,##0.000;[Red]&quot;-R$ &quot;#,##0.000"/>
    <numFmt numFmtId="170" formatCode="&quot;R$ &quot;#,##0.00;[Red]&quot;-R$ &quot;#,##0.00"/>
    <numFmt numFmtId="171" formatCode="&quot;R$ &quot;#,##0.0000"/>
    <numFmt numFmtId="172" formatCode="&quot;R$ &quot;#,##0.00_);\(&quot;R$ &quot;#,##0.00\)"/>
    <numFmt numFmtId="173" formatCode="#,##0_ ;\-#,##0\ "/>
    <numFmt numFmtId="174" formatCode="dd/mmm/yyyy"/>
    <numFmt numFmtId="175" formatCode="&quot;R$&quot;\ #,##0.000;[Red]\-&quot;R$&quot;\ #,##0.000"/>
    <numFmt numFmtId="176" formatCode="0.000000"/>
    <numFmt numFmtId="177" formatCode="&quot;R$ &quot;#,##0.0000;[Red]&quot;-R$ &quot;#,##0.0000"/>
    <numFmt numFmtId="178" formatCode="0.000"/>
    <numFmt numFmtId="179" formatCode="0.0"/>
  </numFmts>
  <fonts count="86">
    <font>
      <sz val="10"/>
      <name val="Arial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1"/>
    </font>
    <font>
      <b/>
      <sz val="10"/>
      <name val="Arial"/>
      <family val="2"/>
      <charset val="1"/>
    </font>
    <font>
      <sz val="8"/>
      <name val="Arial"/>
      <family val="2"/>
      <charset val="1"/>
    </font>
    <font>
      <b/>
      <sz val="8"/>
      <name val="Arial"/>
      <family val="2"/>
      <charset val="1"/>
    </font>
    <font>
      <sz val="10"/>
      <name val="Cambria"/>
      <family val="1"/>
      <charset val="1"/>
    </font>
    <font>
      <b/>
      <sz val="10"/>
      <name val="Cambria"/>
      <family val="1"/>
      <charset val="1"/>
    </font>
    <font>
      <b/>
      <sz val="10"/>
      <color rgb="FFFF0000"/>
      <name val="Cambria"/>
      <family val="1"/>
      <charset val="1"/>
    </font>
    <font>
      <sz val="8"/>
      <name val="Cambria"/>
      <family val="1"/>
      <charset val="1"/>
    </font>
    <font>
      <b/>
      <sz val="14"/>
      <color rgb="FFFFFFFF"/>
      <name val="Calibri"/>
      <family val="2"/>
      <charset val="1"/>
    </font>
    <font>
      <sz val="11"/>
      <color rgb="FFFFFFFF"/>
      <name val="Calibri"/>
      <family val="2"/>
      <charset val="1"/>
    </font>
    <font>
      <sz val="16"/>
      <name val="Cambria"/>
      <family val="1"/>
      <charset val="1"/>
    </font>
    <font>
      <b/>
      <sz val="12"/>
      <color rgb="FFFF0000"/>
      <name val="Calibri"/>
      <family val="2"/>
      <charset val="1"/>
    </font>
    <font>
      <b/>
      <sz val="12"/>
      <color rgb="FF003366"/>
      <name val="Calibri"/>
      <family val="2"/>
      <charset val="1"/>
    </font>
    <font>
      <b/>
      <sz val="12"/>
      <name val="Calibri"/>
      <family val="2"/>
      <charset val="1"/>
    </font>
    <font>
      <b/>
      <sz val="11"/>
      <name val="Calibri"/>
      <family val="2"/>
      <charset val="1"/>
    </font>
    <font>
      <b/>
      <sz val="8"/>
      <name val="Cambria"/>
      <family val="1"/>
      <charset val="1"/>
    </font>
    <font>
      <sz val="8"/>
      <color rgb="FF000000"/>
      <name val="Cambria"/>
      <family val="1"/>
      <charset val="1"/>
    </font>
    <font>
      <b/>
      <sz val="8"/>
      <color rgb="FFFF0000"/>
      <name val="Cambria"/>
      <family val="1"/>
      <charset val="1"/>
    </font>
    <font>
      <sz val="8"/>
      <color rgb="FFFF0000"/>
      <name val="Cambria"/>
      <family val="1"/>
      <charset val="1"/>
    </font>
    <font>
      <sz val="9"/>
      <color rgb="FF000000"/>
      <name val="Cambria"/>
      <family val="1"/>
      <charset val="1"/>
    </font>
    <font>
      <b/>
      <sz val="10"/>
      <color rgb="FFFF0000"/>
      <name val="Arial"/>
      <family val="2"/>
      <charset val="1"/>
    </font>
    <font>
      <b/>
      <sz val="11"/>
      <color rgb="FFFF0000"/>
      <name val="Cambria"/>
      <family val="1"/>
      <charset val="1"/>
    </font>
    <font>
      <b/>
      <sz val="11"/>
      <color rgb="FFFF0000"/>
      <name val="Calibri"/>
      <family val="2"/>
      <charset val="1"/>
    </font>
    <font>
      <b/>
      <sz val="11"/>
      <color rgb="FF003366"/>
      <name val="Calibri"/>
      <family val="2"/>
      <charset val="1"/>
    </font>
    <font>
      <b/>
      <sz val="10"/>
      <color rgb="FF000000"/>
      <name val="Cambria"/>
      <family val="1"/>
      <charset val="1"/>
    </font>
    <font>
      <sz val="10"/>
      <color rgb="FF000000"/>
      <name val="Cambria"/>
      <family val="1"/>
      <charset val="1"/>
    </font>
    <font>
      <sz val="10"/>
      <color rgb="FFFF0000"/>
      <name val="Cambria"/>
      <family val="1"/>
      <charset val="1"/>
    </font>
    <font>
      <b/>
      <sz val="11"/>
      <color rgb="FF000000"/>
      <name val="Cambria"/>
      <family val="1"/>
      <charset val="1"/>
    </font>
    <font>
      <b/>
      <sz val="11"/>
      <name val="Cambria"/>
      <family val="1"/>
      <charset val="1"/>
    </font>
    <font>
      <b/>
      <sz val="14"/>
      <color rgb="FFFF0000"/>
      <name val="Cambria"/>
      <family val="1"/>
      <charset val="1"/>
    </font>
    <font>
      <b/>
      <sz val="12"/>
      <name val="Cambria"/>
      <family val="1"/>
      <charset val="1"/>
    </font>
    <font>
      <sz val="14"/>
      <color rgb="FFFF0000"/>
      <name val="Cambria"/>
      <family val="1"/>
      <charset val="1"/>
    </font>
    <font>
      <sz val="11"/>
      <name val="Cambria"/>
      <family val="1"/>
      <charset val="1"/>
    </font>
    <font>
      <b/>
      <sz val="12"/>
      <color rgb="FFFF0000"/>
      <name val="Cambria"/>
      <family val="1"/>
      <charset val="1"/>
    </font>
    <font>
      <b/>
      <sz val="12"/>
      <color rgb="FF000000"/>
      <name val="Cambria"/>
      <family val="1"/>
      <charset val="1"/>
    </font>
    <font>
      <sz val="9"/>
      <color rgb="FFFFFFFF"/>
      <name val="Cambria"/>
      <family val="1"/>
      <charset val="1"/>
    </font>
    <font>
      <sz val="10"/>
      <color rgb="FFFFFFFF"/>
      <name val="Cambria"/>
      <family val="1"/>
      <charset val="1"/>
    </font>
    <font>
      <b/>
      <sz val="9"/>
      <name val="Cambria"/>
      <family val="1"/>
      <charset val="1"/>
    </font>
    <font>
      <b/>
      <sz val="8"/>
      <name val="Bookman Old Style"/>
      <family val="1"/>
      <charset val="1"/>
    </font>
    <font>
      <sz val="10"/>
      <color rgb="FFFF0000"/>
      <name val="Arial"/>
      <family val="2"/>
      <charset val="1"/>
    </font>
    <font>
      <sz val="10"/>
      <name val="Arial"/>
      <family val="2"/>
    </font>
    <font>
      <b/>
      <sz val="8"/>
      <color rgb="FF000000"/>
      <name val="Cambria"/>
      <family val="1"/>
    </font>
    <font>
      <b/>
      <sz val="10"/>
      <color theme="1"/>
      <name val="Spranq eco sans"/>
      <family val="2"/>
    </font>
    <font>
      <sz val="10"/>
      <color theme="1"/>
      <name val="Spranq eco sans"/>
      <family val="2"/>
    </font>
    <font>
      <sz val="10"/>
      <color rgb="FFFF0000"/>
      <name val="Spranq eco sans"/>
      <family val="2"/>
    </font>
    <font>
      <sz val="8"/>
      <color theme="1"/>
      <name val="Spranq eco sans"/>
      <family val="2"/>
    </font>
    <font>
      <i/>
      <sz val="10"/>
      <color theme="1"/>
      <name val="Spranq eco sans"/>
      <family val="2"/>
    </font>
    <font>
      <sz val="10"/>
      <name val="Spranq eco sans"/>
      <family val="2"/>
    </font>
    <font>
      <sz val="8"/>
      <name val="Spranq eco sans"/>
      <family val="2"/>
    </font>
    <font>
      <b/>
      <sz val="10"/>
      <color theme="1"/>
      <name val="Spranq eco sans"/>
    </font>
    <font>
      <vertAlign val="superscript"/>
      <sz val="9"/>
      <color theme="1"/>
      <name val="Spranq eco sans"/>
      <family val="2"/>
    </font>
    <font>
      <vertAlign val="superscript"/>
      <sz val="10"/>
      <color theme="1"/>
      <name val="Spranq eco sans"/>
      <family val="2"/>
    </font>
    <font>
      <b/>
      <sz val="10"/>
      <color theme="0"/>
      <name val="Spranq eco sans"/>
      <family val="2"/>
    </font>
    <font>
      <b/>
      <sz val="13"/>
      <color theme="1"/>
      <name val="Spranq eco sans"/>
      <family val="2"/>
    </font>
    <font>
      <sz val="10"/>
      <name val="Arial"/>
      <family val="2"/>
    </font>
    <font>
      <sz val="8"/>
      <name val="Cambria"/>
      <family val="1"/>
    </font>
    <font>
      <sz val="11"/>
      <color indexed="8"/>
      <name val="Calibri"/>
      <family val="2"/>
    </font>
    <font>
      <b/>
      <sz val="11"/>
      <color indexed="56"/>
      <name val="Calibri"/>
      <family val="2"/>
    </font>
    <font>
      <b/>
      <sz val="11"/>
      <color indexed="10"/>
      <name val="Calibri"/>
      <family val="2"/>
    </font>
    <font>
      <b/>
      <sz val="8"/>
      <name val="Cambria"/>
      <family val="1"/>
    </font>
    <font>
      <sz val="9"/>
      <name val="Cambria"/>
      <family val="1"/>
    </font>
    <font>
      <b/>
      <sz val="8"/>
      <color indexed="10"/>
      <name val="Cambria"/>
      <family val="1"/>
    </font>
    <font>
      <b/>
      <sz val="11"/>
      <color rgb="FFFF0000"/>
      <name val="Calibri"/>
      <family val="2"/>
    </font>
    <font>
      <sz val="8"/>
      <name val="Arial"/>
      <family val="2"/>
    </font>
    <font>
      <sz val="10"/>
      <color theme="1"/>
      <name val="Cambria"/>
      <family val="1"/>
    </font>
    <font>
      <sz val="8"/>
      <color theme="1"/>
      <name val="Cambria"/>
      <family val="1"/>
      <charset val="1"/>
    </font>
    <font>
      <b/>
      <sz val="8"/>
      <name val="Arial"/>
      <family val="2"/>
    </font>
    <font>
      <sz val="11"/>
      <color theme="0"/>
      <name val="Calibri"/>
      <family val="2"/>
      <scheme val="minor"/>
    </font>
    <font>
      <sz val="10"/>
      <name val="Arial"/>
    </font>
    <font>
      <b/>
      <sz val="24"/>
      <color indexed="8"/>
      <name val="Arial"/>
      <family val="2"/>
    </font>
    <font>
      <sz val="18"/>
      <color indexed="8"/>
      <name val="Arial"/>
      <family val="2"/>
    </font>
    <font>
      <sz val="12"/>
      <color indexed="8"/>
      <name val="Arial"/>
      <family val="2"/>
    </font>
    <font>
      <sz val="10"/>
      <color indexed="63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sz val="10"/>
      <color indexed="60"/>
      <name val="Arial"/>
      <family val="2"/>
    </font>
    <font>
      <sz val="10"/>
      <color indexed="16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sz val="10"/>
      <color indexed="9"/>
      <name val="Arial"/>
      <family val="2"/>
    </font>
    <font>
      <b/>
      <sz val="10"/>
      <name val="Cambria"/>
      <family val="1"/>
    </font>
    <font>
      <sz val="12"/>
      <color theme="1"/>
      <name val="Calibri"/>
      <family val="2"/>
      <scheme val="minor"/>
    </font>
  </fonts>
  <fills count="47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rgb="FF8064A2"/>
        <bgColor rgb="FF808080"/>
      </patternFill>
    </fill>
    <fill>
      <patternFill patternType="solid">
        <fgColor rgb="FF9BBB59"/>
        <bgColor rgb="FF948A54"/>
      </patternFill>
    </fill>
    <fill>
      <patternFill patternType="solid">
        <fgColor rgb="FF800080"/>
        <bgColor rgb="FF800080"/>
      </patternFill>
    </fill>
    <fill>
      <patternFill patternType="solid">
        <fgColor rgb="FFFFFFFF"/>
        <bgColor rgb="FFFFFFCC"/>
      </patternFill>
    </fill>
    <fill>
      <patternFill patternType="solid">
        <fgColor rgb="FFC0C0C0"/>
        <bgColor rgb="FFE6B9B8"/>
      </patternFill>
    </fill>
    <fill>
      <patternFill patternType="solid">
        <fgColor rgb="FF99CCFF"/>
        <bgColor rgb="FFC0C0C0"/>
      </patternFill>
    </fill>
    <fill>
      <patternFill patternType="solid">
        <fgColor rgb="FFCCFFFF"/>
        <bgColor rgb="FFCCFFCC"/>
      </patternFill>
    </fill>
    <fill>
      <patternFill patternType="solid">
        <fgColor rgb="FFFFCC00"/>
        <bgColor rgb="FFFFFF00"/>
      </patternFill>
    </fill>
    <fill>
      <patternFill patternType="solid">
        <fgColor rgb="FFFFFF99"/>
        <bgColor rgb="FFFFFFCC"/>
      </patternFill>
    </fill>
    <fill>
      <patternFill patternType="solid">
        <fgColor rgb="FF00CCFF"/>
        <bgColor rgb="FF33CCCC"/>
      </patternFill>
    </fill>
    <fill>
      <patternFill patternType="solid">
        <fgColor rgb="FFFF9900"/>
        <bgColor rgb="FFFFCC00"/>
      </patternFill>
    </fill>
    <fill>
      <patternFill patternType="solid">
        <fgColor rgb="FFCC99FF"/>
        <bgColor rgb="FFFF99CC"/>
      </patternFill>
    </fill>
    <fill>
      <patternFill patternType="solid">
        <fgColor rgb="FFFFFF00"/>
        <bgColor rgb="FFFFCC00"/>
      </patternFill>
    </fill>
    <fill>
      <patternFill patternType="solid">
        <fgColor rgb="FFFF8080"/>
        <bgColor rgb="FFD9969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indexed="47"/>
        <bgColor indexed="41"/>
      </patternFill>
    </fill>
    <fill>
      <patternFill patternType="solid">
        <fgColor indexed="45"/>
        <bgColor indexed="29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rgb="FF008080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rgb="FFFFFF00"/>
        <bgColor rgb="FFCCFFCC"/>
      </patternFill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1"/>
      </patternFill>
    </fill>
    <fill>
      <patternFill patternType="solid">
        <fgColor indexed="41"/>
        <bgColor indexed="47"/>
      </patternFill>
    </fill>
    <fill>
      <patternFill patternType="solid">
        <fgColor indexed="16"/>
        <bgColor indexed="10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</fills>
  <borders count="59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thick">
        <color auto="1"/>
      </right>
      <top/>
      <bottom style="thick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ck">
        <color indexed="8"/>
      </left>
      <right/>
      <top style="thick">
        <color indexed="8"/>
      </top>
      <bottom style="thick">
        <color indexed="8"/>
      </bottom>
      <diagonal/>
    </border>
    <border>
      <left/>
      <right/>
      <top style="thick">
        <color indexed="8"/>
      </top>
      <bottom style="thick">
        <color indexed="8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4">
    <xf numFmtId="0" fontId="0" fillId="0" borderId="0"/>
    <xf numFmtId="166" fontId="44" fillId="0" borderId="0" applyBorder="0" applyProtection="0"/>
    <xf numFmtId="0" fontId="13" fillId="5" borderId="0" applyBorder="0" applyProtection="0"/>
    <xf numFmtId="43" fontId="44" fillId="0" borderId="0" applyFont="0" applyFill="0" applyBorder="0" applyAlignment="0" applyProtection="0"/>
    <xf numFmtId="9" fontId="44" fillId="0" borderId="0" applyFont="0" applyFill="0" applyBorder="0" applyAlignment="0" applyProtection="0"/>
    <xf numFmtId="0" fontId="3" fillId="30" borderId="0" applyNumberFormat="0" applyBorder="0" applyAlignment="0" applyProtection="0"/>
    <xf numFmtId="0" fontId="2" fillId="31" borderId="0" applyNumberFormat="0" applyBorder="0" applyAlignment="0" applyProtection="0"/>
    <xf numFmtId="0" fontId="60" fillId="32" borderId="0" applyNumberFormat="0" applyBorder="0" applyAlignment="0" applyProtection="0"/>
    <xf numFmtId="0" fontId="60" fillId="33" borderId="0" applyNumberFormat="0" applyBorder="0" applyAlignment="0" applyProtection="0"/>
    <xf numFmtId="0" fontId="72" fillId="0" borderId="0"/>
    <xf numFmtId="0" fontId="82" fillId="0" borderId="0" applyNumberFormat="0" applyFill="0" applyBorder="0" applyAlignment="0" applyProtection="0"/>
    <xf numFmtId="0" fontId="83" fillId="40" borderId="0" applyNumberFormat="0" applyBorder="0" applyAlignment="0" applyProtection="0"/>
    <xf numFmtId="0" fontId="83" fillId="41" borderId="0" applyNumberFormat="0" applyBorder="0" applyAlignment="0" applyProtection="0"/>
    <xf numFmtId="0" fontId="82" fillId="42" borderId="0" applyNumberFormat="0" applyBorder="0" applyAlignment="0" applyProtection="0"/>
    <xf numFmtId="0" fontId="80" fillId="43" borderId="0" applyNumberFormat="0" applyBorder="0" applyAlignment="0" applyProtection="0"/>
    <xf numFmtId="0" fontId="81" fillId="44" borderId="0" applyNumberFormat="0" applyBorder="0" applyAlignment="0" applyProtection="0"/>
    <xf numFmtId="0" fontId="77" fillId="0" borderId="0" applyNumberFormat="0" applyFill="0" applyBorder="0" applyAlignment="0" applyProtection="0"/>
    <xf numFmtId="0" fontId="78" fillId="45" borderId="0" applyNumberFormat="0" applyBorder="0" applyAlignment="0" applyProtection="0"/>
    <xf numFmtId="0" fontId="73" fillId="0" borderId="0" applyNumberFormat="0" applyFill="0" applyBorder="0" applyAlignment="0" applyProtection="0"/>
    <xf numFmtId="0" fontId="74" fillId="0" borderId="0" applyNumberFormat="0" applyFill="0" applyBorder="0" applyAlignment="0" applyProtection="0"/>
    <xf numFmtId="0" fontId="75" fillId="0" borderId="0" applyNumberFormat="0" applyFill="0" applyBorder="0" applyAlignment="0" applyProtection="0"/>
    <xf numFmtId="166" fontId="44" fillId="0" borderId="0" applyFill="0" applyBorder="0" applyAlignment="0" applyProtection="0"/>
    <xf numFmtId="0" fontId="79" fillId="46" borderId="0" applyNumberFormat="0" applyBorder="0" applyAlignment="0" applyProtection="0"/>
    <xf numFmtId="0" fontId="76" fillId="46" borderId="55" applyNumberFormat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0" fontId="1" fillId="31" borderId="0" applyNumberFormat="0" applyBorder="0" applyAlignment="0" applyProtection="0"/>
    <xf numFmtId="0" fontId="71" fillId="38" borderId="0" applyNumberFormat="0" applyBorder="0" applyAlignment="0" applyProtection="0"/>
    <xf numFmtId="0" fontId="1" fillId="30" borderId="0" applyNumberFormat="0" applyBorder="0" applyAlignment="0" applyProtection="0"/>
    <xf numFmtId="43" fontId="44" fillId="0" borderId="0" applyFont="0" applyFill="0" applyBorder="0" applyAlignment="0" applyProtection="0"/>
    <xf numFmtId="0" fontId="71" fillId="37" borderId="0" applyNumberFormat="0" applyBorder="0" applyAlignment="0" applyProtection="0"/>
    <xf numFmtId="0" fontId="60" fillId="0" borderId="0"/>
    <xf numFmtId="0" fontId="85" fillId="0" borderId="0"/>
  </cellStyleXfs>
  <cellXfs count="560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6" fillId="0" borderId="2" xfId="0" applyFont="1" applyBorder="1" applyAlignment="1">
      <alignment vertical="top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top" wrapText="1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7" fillId="0" borderId="4" xfId="0" applyFont="1" applyBorder="1" applyAlignment="1">
      <alignment vertical="top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top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left" vertical="center" wrapText="1"/>
    </xf>
    <xf numFmtId="0" fontId="7" fillId="0" borderId="5" xfId="0" applyFont="1" applyBorder="1" applyAlignment="1">
      <alignment vertical="top" wrapText="1"/>
    </xf>
    <xf numFmtId="0" fontId="7" fillId="0" borderId="5" xfId="0" applyFont="1" applyBorder="1" applyAlignment="1">
      <alignment horizontal="center" vertical="center" wrapText="1"/>
    </xf>
    <xf numFmtId="0" fontId="7" fillId="7" borderId="3" xfId="0" applyFont="1" applyFill="1" applyBorder="1" applyAlignment="1">
      <alignment horizontal="center" vertical="center" wrapText="1"/>
    </xf>
    <xf numFmtId="0" fontId="7" fillId="7" borderId="7" xfId="0" applyFont="1" applyFill="1" applyBorder="1" applyAlignment="1">
      <alignment vertical="center" wrapText="1"/>
    </xf>
    <xf numFmtId="0" fontId="7" fillId="7" borderId="2" xfId="0" applyFont="1" applyFill="1" applyBorder="1" applyAlignment="1">
      <alignment horizontal="center" vertical="center" wrapText="1"/>
    </xf>
    <xf numFmtId="0" fontId="7" fillId="7" borderId="8" xfId="0" applyFont="1" applyFill="1" applyBorder="1" applyAlignment="1">
      <alignment horizontal="center" vertical="center" wrapText="1"/>
    </xf>
    <xf numFmtId="0" fontId="4" fillId="0" borderId="0" xfId="0" applyFont="1" applyBorder="1"/>
    <xf numFmtId="0" fontId="4" fillId="0" borderId="0" xfId="0" applyFont="1" applyBorder="1" applyAlignment="1">
      <alignment horizontal="center" vertical="center"/>
    </xf>
    <xf numFmtId="0" fontId="0" fillId="0" borderId="0" xfId="0" applyBorder="1"/>
    <xf numFmtId="0" fontId="7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shrinkToFit="1"/>
    </xf>
    <xf numFmtId="0" fontId="8" fillId="0" borderId="0" xfId="0" applyFont="1" applyAlignment="1">
      <alignment horizontal="left"/>
    </xf>
    <xf numFmtId="0" fontId="8" fillId="0" borderId="0" xfId="0" applyFont="1"/>
    <xf numFmtId="0" fontId="9" fillId="0" borderId="12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8" fillId="0" borderId="0" xfId="0" applyFont="1" applyBorder="1"/>
    <xf numFmtId="0" fontId="8" fillId="9" borderId="16" xfId="0" applyFont="1" applyFill="1" applyBorder="1" applyAlignment="1" applyProtection="1">
      <alignment horizontal="center" vertical="center"/>
      <protection locked="0"/>
    </xf>
    <xf numFmtId="165" fontId="8" fillId="0" borderId="17" xfId="1" applyNumberFormat="1" applyFont="1" applyBorder="1" applyAlignment="1" applyProtection="1">
      <alignment horizontal="center" vertical="center"/>
    </xf>
    <xf numFmtId="0" fontId="8" fillId="0" borderId="15" xfId="0" applyFont="1" applyBorder="1" applyAlignment="1">
      <alignment horizontal="left" vertical="center"/>
    </xf>
    <xf numFmtId="165" fontId="10" fillId="0" borderId="19" xfId="1" applyNumberFormat="1" applyFont="1" applyBorder="1" applyAlignment="1" applyProtection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4" fillId="0" borderId="0" xfId="0" applyFont="1" applyAlignment="1">
      <alignment shrinkToFit="1"/>
    </xf>
    <xf numFmtId="0" fontId="12" fillId="6" borderId="0" xfId="2" applyFont="1" applyFill="1" applyBorder="1" applyAlignment="1" applyProtection="1">
      <alignment horizontal="center" wrapText="1"/>
    </xf>
    <xf numFmtId="0" fontId="14" fillId="6" borderId="0" xfId="0" applyFont="1" applyFill="1" applyAlignment="1">
      <alignment shrinkToFit="1"/>
    </xf>
    <xf numFmtId="0" fontId="16" fillId="6" borderId="0" xfId="2" applyFont="1" applyFill="1" applyBorder="1" applyAlignment="1" applyProtection="1">
      <alignment horizontal="center" wrapText="1" shrinkToFit="1"/>
    </xf>
    <xf numFmtId="0" fontId="19" fillId="0" borderId="0" xfId="0" applyFont="1" applyAlignment="1">
      <alignment shrinkToFit="1"/>
    </xf>
    <xf numFmtId="0" fontId="20" fillId="0" borderId="0" xfId="2" applyFont="1" applyFill="1" applyBorder="1" applyAlignment="1" applyProtection="1">
      <alignment shrinkToFit="1"/>
    </xf>
    <xf numFmtId="0" fontId="20" fillId="0" borderId="0" xfId="2" applyFont="1" applyFill="1" applyBorder="1" applyAlignment="1" applyProtection="1">
      <alignment horizontal="center" vertical="center" shrinkToFit="1"/>
    </xf>
    <xf numFmtId="0" fontId="20" fillId="0" borderId="0" xfId="2" applyFont="1" applyFill="1" applyBorder="1" applyAlignment="1" applyProtection="1">
      <alignment horizontal="center" vertical="center" shrinkToFit="1"/>
      <protection locked="0"/>
    </xf>
    <xf numFmtId="164" fontId="20" fillId="0" borderId="0" xfId="2" applyNumberFormat="1" applyFont="1" applyFill="1" applyBorder="1" applyAlignment="1" applyProtection="1">
      <alignment horizontal="center" vertical="center" wrapText="1"/>
      <protection locked="0"/>
    </xf>
    <xf numFmtId="0" fontId="20" fillId="0" borderId="0" xfId="2" applyFont="1" applyFill="1" applyBorder="1" applyAlignment="1" applyProtection="1">
      <alignment horizontal="center" vertical="center" wrapText="1"/>
      <protection locked="0"/>
    </xf>
    <xf numFmtId="0" fontId="21" fillId="11" borderId="0" xfId="0" applyFont="1" applyFill="1" applyAlignment="1"/>
    <xf numFmtId="0" fontId="21" fillId="11" borderId="0" xfId="0" applyFont="1" applyFill="1" applyAlignment="1">
      <alignment shrinkToFit="1"/>
    </xf>
    <xf numFmtId="0" fontId="21" fillId="11" borderId="0" xfId="0" applyFont="1" applyFill="1" applyAlignment="1">
      <alignment horizontal="center" vertical="center" shrinkToFit="1"/>
    </xf>
    <xf numFmtId="0" fontId="22" fillId="0" borderId="0" xfId="0" applyFont="1" applyAlignment="1" applyProtection="1">
      <alignment horizontal="center" vertical="center" wrapText="1"/>
      <protection locked="0"/>
    </xf>
    <xf numFmtId="0" fontId="22" fillId="0" borderId="0" xfId="0" applyFont="1" applyAlignment="1">
      <alignment shrinkToFit="1"/>
    </xf>
    <xf numFmtId="0" fontId="11" fillId="6" borderId="0" xfId="0" applyFont="1" applyFill="1" applyAlignment="1">
      <alignment shrinkToFit="1"/>
    </xf>
    <xf numFmtId="0" fontId="11" fillId="6" borderId="0" xfId="0" applyFont="1" applyFill="1" applyAlignment="1">
      <alignment horizontal="center" vertical="center" shrinkToFit="1"/>
    </xf>
    <xf numFmtId="0" fontId="11" fillId="6" borderId="0" xfId="0" applyFont="1" applyFill="1" applyAlignment="1">
      <alignment horizontal="center" vertical="center" wrapText="1"/>
    </xf>
    <xf numFmtId="0" fontId="20" fillId="0" borderId="0" xfId="2" applyFont="1" applyFill="1" applyBorder="1" applyAlignment="1" applyProtection="1">
      <alignment horizontal="center" vertical="center" wrapText="1"/>
    </xf>
    <xf numFmtId="168" fontId="20" fillId="0" borderId="0" xfId="2" applyNumberFormat="1" applyFont="1" applyFill="1" applyBorder="1" applyAlignment="1" applyProtection="1">
      <alignment horizontal="center" vertical="center" shrinkToFit="1"/>
      <protection locked="0"/>
    </xf>
    <xf numFmtId="0" fontId="22" fillId="11" borderId="0" xfId="0" applyFont="1" applyFill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shrinkToFit="1"/>
      <protection locked="0"/>
    </xf>
    <xf numFmtId="0" fontId="20" fillId="0" borderId="0" xfId="0" applyFont="1"/>
    <xf numFmtId="167" fontId="20" fillId="0" borderId="0" xfId="0" applyNumberFormat="1" applyFont="1" applyAlignment="1">
      <alignment horizontal="center"/>
    </xf>
    <xf numFmtId="0" fontId="11" fillId="0" borderId="0" xfId="0" applyFont="1" applyAlignment="1"/>
    <xf numFmtId="164" fontId="21" fillId="11" borderId="0" xfId="0" applyNumberFormat="1" applyFont="1" applyFill="1" applyAlignment="1">
      <alignment horizontal="center" vertical="center" shrinkToFit="1"/>
    </xf>
    <xf numFmtId="0" fontId="19" fillId="6" borderId="0" xfId="0" applyFont="1" applyFill="1" applyAlignment="1">
      <alignment horizontal="left" shrinkToFit="1"/>
    </xf>
    <xf numFmtId="164" fontId="19" fillId="6" borderId="0" xfId="0" applyNumberFormat="1" applyFont="1" applyFill="1" applyAlignment="1">
      <alignment horizontal="left" shrinkToFit="1"/>
    </xf>
    <xf numFmtId="0" fontId="19" fillId="6" borderId="0" xfId="0" applyFont="1" applyFill="1" applyAlignment="1">
      <alignment horizontal="center" vertical="center" shrinkToFit="1"/>
    </xf>
    <xf numFmtId="0" fontId="11" fillId="6" borderId="0" xfId="0" applyFont="1" applyFill="1" applyAlignment="1" applyProtection="1">
      <alignment horizontal="center" vertical="center" wrapText="1"/>
      <protection locked="0"/>
    </xf>
    <xf numFmtId="164" fontId="20" fillId="0" borderId="0" xfId="2" applyNumberFormat="1" applyFont="1" applyFill="1" applyBorder="1" applyAlignment="1" applyProtection="1">
      <alignment horizontal="center" vertical="center" shrinkToFit="1"/>
      <protection locked="0"/>
    </xf>
    <xf numFmtId="164" fontId="21" fillId="11" borderId="0" xfId="0" applyNumberFormat="1" applyFont="1" applyFill="1" applyAlignment="1">
      <alignment horizontal="left" shrinkToFit="1"/>
    </xf>
    <xf numFmtId="0" fontId="11" fillId="6" borderId="0" xfId="0" applyFont="1" applyFill="1" applyAlignment="1" applyProtection="1">
      <alignment shrinkToFit="1"/>
      <protection locked="0"/>
    </xf>
    <xf numFmtId="0" fontId="11" fillId="6" borderId="0" xfId="0" applyFont="1" applyFill="1" applyAlignment="1" applyProtection="1">
      <alignment horizontal="center" vertical="center" shrinkToFit="1"/>
      <protection locked="0"/>
    </xf>
    <xf numFmtId="0" fontId="18" fillId="4" borderId="0" xfId="2" applyFont="1" applyFill="1" applyBorder="1" applyAlignment="1" applyProtection="1">
      <alignment horizontal="center" shrinkToFit="1"/>
      <protection locked="0"/>
    </xf>
    <xf numFmtId="0" fontId="18" fillId="4" borderId="0" xfId="2" applyFont="1" applyFill="1" applyBorder="1" applyAlignment="1" applyProtection="1">
      <alignment horizontal="center" vertical="center" shrinkToFit="1"/>
    </xf>
    <xf numFmtId="0" fontId="18" fillId="4" borderId="0" xfId="2" applyFont="1" applyFill="1" applyBorder="1" applyAlignment="1" applyProtection="1">
      <alignment horizontal="center" vertical="center" shrinkToFit="1"/>
      <protection locked="0"/>
    </xf>
    <xf numFmtId="0" fontId="19" fillId="4" borderId="0" xfId="2" applyFont="1" applyFill="1" applyBorder="1" applyAlignment="1" applyProtection="1">
      <alignment horizontal="center" vertical="center" shrinkToFit="1"/>
    </xf>
    <xf numFmtId="0" fontId="18" fillId="4" borderId="0" xfId="2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 vertical="center" shrinkToFit="1"/>
      <protection locked="0"/>
    </xf>
    <xf numFmtId="164" fontId="11" fillId="0" borderId="0" xfId="0" applyNumberFormat="1" applyFont="1" applyAlignment="1" applyProtection="1">
      <alignment horizontal="center" vertical="center" shrinkToFit="1"/>
      <protection locked="0"/>
    </xf>
    <xf numFmtId="0" fontId="11" fillId="0" borderId="0" xfId="0" applyFont="1" applyAlignment="1" applyProtection="1">
      <alignment horizontal="center" vertical="center" wrapText="1"/>
      <protection locked="0"/>
    </xf>
    <xf numFmtId="164" fontId="20" fillId="0" borderId="0" xfId="2" applyNumberFormat="1" applyFont="1" applyFill="1" applyBorder="1" applyAlignment="1" applyProtection="1">
      <alignment horizontal="center" vertical="center" shrinkToFit="1"/>
    </xf>
    <xf numFmtId="0" fontId="11" fillId="0" borderId="0" xfId="0" applyFont="1" applyAlignment="1">
      <alignment horizontal="center" vertical="center" shrinkToFit="1"/>
    </xf>
    <xf numFmtId="0" fontId="19" fillId="0" borderId="0" xfId="0" applyFont="1" applyAlignment="1">
      <alignment horizontal="left" shrinkToFit="1"/>
    </xf>
    <xf numFmtId="164" fontId="19" fillId="0" borderId="0" xfId="0" applyNumberFormat="1" applyFont="1" applyAlignment="1">
      <alignment horizontal="left" shrinkToFit="1"/>
    </xf>
    <xf numFmtId="0" fontId="19" fillId="0" borderId="0" xfId="0" applyFont="1" applyAlignment="1">
      <alignment horizontal="center" vertical="center" shrinkToFit="1"/>
    </xf>
    <xf numFmtId="0" fontId="19" fillId="0" borderId="0" xfId="0" applyFont="1" applyAlignment="1">
      <alignment horizontal="center" shrinkToFit="1"/>
    </xf>
    <xf numFmtId="0" fontId="20" fillId="0" borderId="0" xfId="2" applyFont="1" applyFill="1" applyBorder="1" applyAlignment="1" applyProtection="1">
      <alignment shrinkToFit="1"/>
      <protection locked="0"/>
    </xf>
    <xf numFmtId="0" fontId="20" fillId="0" borderId="0" xfId="2" applyFont="1" applyFill="1" applyBorder="1" applyAlignment="1" applyProtection="1">
      <alignment horizontal="center" vertical="center"/>
    </xf>
    <xf numFmtId="170" fontId="20" fillId="0" borderId="0" xfId="2" applyNumberFormat="1" applyFont="1" applyFill="1" applyBorder="1" applyAlignment="1" applyProtection="1">
      <alignment horizontal="center" vertical="center" shrinkToFit="1"/>
      <protection locked="0"/>
    </xf>
    <xf numFmtId="0" fontId="11" fillId="0" borderId="0" xfId="0" applyFont="1" applyAlignment="1">
      <alignment wrapText="1"/>
    </xf>
    <xf numFmtId="0" fontId="21" fillId="11" borderId="0" xfId="0" applyFont="1" applyFill="1" applyAlignment="1">
      <alignment horizontal="center" vertical="center" wrapText="1" shrinkToFit="1"/>
    </xf>
    <xf numFmtId="0" fontId="21" fillId="0" borderId="0" xfId="0" applyFont="1" applyAlignment="1">
      <alignment horizontal="center" vertical="center" wrapText="1"/>
    </xf>
    <xf numFmtId="0" fontId="21" fillId="0" borderId="0" xfId="0" applyFont="1" applyAlignment="1">
      <alignment shrinkToFit="1"/>
    </xf>
    <xf numFmtId="0" fontId="20" fillId="0" borderId="0" xfId="2" applyFont="1" applyFill="1" applyBorder="1" applyAlignment="1" applyProtection="1">
      <alignment horizontal="center" vertical="center"/>
      <protection locked="0"/>
    </xf>
    <xf numFmtId="170" fontId="20" fillId="0" borderId="0" xfId="2" applyNumberFormat="1" applyFont="1" applyFill="1" applyBorder="1" applyAlignment="1" applyProtection="1">
      <alignment horizontal="center" vertical="center"/>
      <protection locked="0"/>
    </xf>
    <xf numFmtId="169" fontId="20" fillId="0" borderId="0" xfId="2" applyNumberFormat="1" applyFont="1" applyFill="1" applyBorder="1" applyAlignment="1" applyProtection="1">
      <alignment horizontal="center" vertical="center"/>
    </xf>
    <xf numFmtId="0" fontId="20" fillId="0" borderId="0" xfId="2" applyFont="1" applyFill="1" applyBorder="1" applyAlignment="1" applyProtection="1">
      <protection locked="0"/>
    </xf>
    <xf numFmtId="0" fontId="21" fillId="6" borderId="0" xfId="0" applyFont="1" applyFill="1" applyAlignment="1">
      <alignment horizontal="center" vertical="center" wrapText="1" shrinkToFit="1"/>
    </xf>
    <xf numFmtId="0" fontId="21" fillId="6" borderId="0" xfId="0" applyFont="1" applyFill="1" applyAlignment="1">
      <alignment shrinkToFit="1"/>
    </xf>
    <xf numFmtId="0" fontId="21" fillId="6" borderId="0" xfId="0" applyFont="1" applyFill="1" applyAlignment="1">
      <alignment horizontal="center" vertical="center" shrinkToFit="1"/>
    </xf>
    <xf numFmtId="169" fontId="21" fillId="6" borderId="0" xfId="0" applyNumberFormat="1" applyFont="1" applyFill="1" applyAlignment="1">
      <alignment horizontal="center" vertical="center" shrinkToFit="1"/>
    </xf>
    <xf numFmtId="0" fontId="21" fillId="6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vertical="center" wrapText="1" shrinkToFit="1"/>
    </xf>
    <xf numFmtId="0" fontId="22" fillId="2" borderId="0" xfId="0" applyFont="1" applyFill="1" applyAlignment="1">
      <alignment shrinkToFit="1"/>
    </xf>
    <xf numFmtId="0" fontId="11" fillId="0" borderId="0" xfId="0" applyFont="1" applyAlignment="1">
      <alignment shrinkToFit="1"/>
    </xf>
    <xf numFmtId="0" fontId="23" fillId="0" borderId="0" xfId="2" applyFont="1" applyFill="1" applyBorder="1" applyAlignment="1" applyProtection="1">
      <alignment vertical="center" shrinkToFit="1"/>
    </xf>
    <xf numFmtId="0" fontId="39" fillId="0" borderId="0" xfId="2" applyFont="1" applyFill="1" applyBorder="1" applyAlignment="1" applyProtection="1">
      <alignment vertical="center" shrinkToFit="1"/>
    </xf>
    <xf numFmtId="0" fontId="39" fillId="0" borderId="0" xfId="2" applyFont="1" applyFill="1" applyBorder="1" applyAlignment="1" applyProtection="1">
      <alignment horizontal="center" vertical="center" shrinkToFit="1"/>
    </xf>
    <xf numFmtId="0" fontId="22" fillId="0" borderId="0" xfId="0" applyFont="1" applyAlignment="1">
      <alignment horizontal="center" vertical="center" wrapText="1"/>
    </xf>
    <xf numFmtId="0" fontId="41" fillId="0" borderId="0" xfId="2" applyFont="1" applyFill="1" applyBorder="1" applyAlignment="1" applyProtection="1">
      <alignment vertical="center" shrinkToFit="1"/>
    </xf>
    <xf numFmtId="0" fontId="18" fillId="0" borderId="0" xfId="2" applyFont="1" applyFill="1" applyBorder="1" applyAlignment="1" applyProtection="1">
      <alignment vertical="center" shrinkToFit="1"/>
    </xf>
    <xf numFmtId="164" fontId="32" fillId="15" borderId="0" xfId="0" applyNumberFormat="1" applyFont="1" applyFill="1" applyAlignment="1">
      <alignment vertical="center" wrapText="1"/>
    </xf>
    <xf numFmtId="164" fontId="32" fillId="6" borderId="0" xfId="0" applyNumberFormat="1" applyFont="1" applyFill="1" applyAlignment="1">
      <alignment vertical="center" wrapText="1"/>
    </xf>
    <xf numFmtId="170" fontId="32" fillId="15" borderId="0" xfId="0" applyNumberFormat="1" applyFont="1" applyFill="1" applyAlignment="1">
      <alignment vertical="center" wrapText="1"/>
    </xf>
    <xf numFmtId="170" fontId="32" fillId="6" borderId="0" xfId="0" applyNumberFormat="1" applyFont="1" applyFill="1" applyAlignment="1">
      <alignment vertical="center" wrapText="1"/>
    </xf>
    <xf numFmtId="0" fontId="6" fillId="0" borderId="0" xfId="0" applyFont="1" applyAlignment="1">
      <alignment horizontal="right" vertical="center"/>
    </xf>
    <xf numFmtId="0" fontId="7" fillId="0" borderId="10" xfId="0" applyFont="1" applyBorder="1" applyAlignment="1">
      <alignment horizontal="center"/>
    </xf>
    <xf numFmtId="164" fontId="7" fillId="0" borderId="10" xfId="0" applyNumberFormat="1" applyFont="1" applyBorder="1" applyAlignment="1">
      <alignment horizontal="right" vertical="center"/>
    </xf>
    <xf numFmtId="164" fontId="6" fillId="0" borderId="10" xfId="0" applyNumberFormat="1" applyFont="1" applyBorder="1" applyAlignment="1">
      <alignment horizontal="right" vertical="center"/>
    </xf>
    <xf numFmtId="165" fontId="6" fillId="0" borderId="10" xfId="0" applyNumberFormat="1" applyFont="1" applyBorder="1" applyAlignment="1">
      <alignment horizontal="right" vertical="center"/>
    </xf>
    <xf numFmtId="164" fontId="7" fillId="0" borderId="10" xfId="0" applyNumberFormat="1" applyFont="1" applyBorder="1" applyAlignment="1">
      <alignment horizontal="right" vertical="center"/>
    </xf>
    <xf numFmtId="0" fontId="7" fillId="0" borderId="10" xfId="0" applyFont="1" applyBorder="1" applyAlignment="1"/>
    <xf numFmtId="0" fontId="7" fillId="0" borderId="10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7" fillId="0" borderId="10" xfId="0" applyFont="1" applyBorder="1" applyAlignment="1">
      <alignment horizontal="right" vertical="center"/>
    </xf>
    <xf numFmtId="10" fontId="7" fillId="0" borderId="10" xfId="0" applyNumberFormat="1" applyFont="1" applyBorder="1" applyAlignment="1">
      <alignment horizontal="center" vertical="center"/>
    </xf>
    <xf numFmtId="10" fontId="7" fillId="0" borderId="10" xfId="0" applyNumberFormat="1" applyFont="1" applyBorder="1" applyAlignment="1">
      <alignment horizontal="center"/>
    </xf>
    <xf numFmtId="0" fontId="7" fillId="0" borderId="10" xfId="0" applyFont="1" applyBorder="1" applyAlignment="1">
      <alignment horizontal="center" vertical="center"/>
    </xf>
    <xf numFmtId="164" fontId="7" fillId="0" borderId="10" xfId="0" applyNumberFormat="1" applyFont="1" applyBorder="1" applyAlignment="1">
      <alignment horizontal="center" vertical="center" wrapText="1"/>
    </xf>
    <xf numFmtId="164" fontId="7" fillId="7" borderId="10" xfId="0" applyNumberFormat="1" applyFont="1" applyFill="1" applyBorder="1" applyAlignment="1">
      <alignment horizontal="center" vertical="center" wrapText="1"/>
    </xf>
    <xf numFmtId="0" fontId="43" fillId="0" borderId="0" xfId="0" applyFont="1"/>
    <xf numFmtId="164" fontId="7" fillId="0" borderId="10" xfId="0" applyNumberFormat="1" applyFont="1" applyBorder="1" applyAlignment="1">
      <alignment horizontal="center" vertical="center"/>
    </xf>
    <xf numFmtId="4" fontId="0" fillId="0" borderId="0" xfId="0" applyNumberFormat="1"/>
    <xf numFmtId="164" fontId="0" fillId="0" borderId="0" xfId="0" applyNumberFormat="1"/>
    <xf numFmtId="171" fontId="0" fillId="0" borderId="0" xfId="0" applyNumberFormat="1"/>
    <xf numFmtId="43" fontId="0" fillId="0" borderId="0" xfId="3" applyFont="1"/>
    <xf numFmtId="164" fontId="7" fillId="0" borderId="27" xfId="0" applyNumberFormat="1" applyFont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/>
    </xf>
    <xf numFmtId="43" fontId="43" fillId="0" borderId="0" xfId="0" applyNumberFormat="1" applyFont="1"/>
    <xf numFmtId="164" fontId="7" fillId="0" borderId="11" xfId="0" applyNumberFormat="1" applyFont="1" applyBorder="1" applyAlignment="1">
      <alignment horizontal="center" vertical="center"/>
    </xf>
    <xf numFmtId="0" fontId="7" fillId="0" borderId="27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 wrapText="1"/>
    </xf>
    <xf numFmtId="164" fontId="7" fillId="0" borderId="10" xfId="0" applyNumberFormat="1" applyFont="1" applyFill="1" applyBorder="1" applyAlignment="1">
      <alignment horizontal="center" vertical="center" wrapText="1"/>
    </xf>
    <xf numFmtId="164" fontId="45" fillId="0" borderId="0" xfId="2" applyNumberFormat="1" applyFont="1" applyFill="1" applyBorder="1" applyAlignment="1" applyProtection="1">
      <alignment horizontal="center" vertical="center" shrinkToFit="1"/>
      <protection locked="0"/>
    </xf>
    <xf numFmtId="0" fontId="45" fillId="0" borderId="31" xfId="2" applyFont="1" applyFill="1" applyBorder="1" applyAlignment="1" applyProtection="1">
      <alignment horizontal="right" shrinkToFit="1"/>
    </xf>
    <xf numFmtId="164" fontId="45" fillId="0" borderId="0" xfId="2" applyNumberFormat="1" applyFont="1" applyFill="1" applyBorder="1" applyAlignment="1" applyProtection="1">
      <alignment horizontal="center" vertical="center" shrinkToFit="1"/>
    </xf>
    <xf numFmtId="169" fontId="45" fillId="0" borderId="0" xfId="2" applyNumberFormat="1" applyFont="1" applyFill="1" applyBorder="1" applyAlignment="1" applyProtection="1">
      <alignment horizontal="center" vertical="center"/>
    </xf>
    <xf numFmtId="0" fontId="46" fillId="0" borderId="0" xfId="0" applyFont="1" applyFill="1" applyBorder="1" applyAlignment="1"/>
    <xf numFmtId="0" fontId="0" fillId="0" borderId="0" xfId="0" applyAlignment="1">
      <alignment vertical="center"/>
    </xf>
    <xf numFmtId="0" fontId="48" fillId="0" borderId="0" xfId="0" applyFont="1" applyFill="1" applyAlignment="1">
      <alignment horizontal="center" vertical="center" wrapText="1"/>
    </xf>
    <xf numFmtId="0" fontId="0" fillId="17" borderId="16" xfId="0" applyFill="1" applyBorder="1" applyAlignment="1">
      <alignment horizontal="right" vertical="center"/>
    </xf>
    <xf numFmtId="0" fontId="0" fillId="17" borderId="28" xfId="0" applyFill="1" applyBorder="1" applyAlignment="1">
      <alignment vertical="center"/>
    </xf>
    <xf numFmtId="0" fontId="46" fillId="17" borderId="16" xfId="0" applyFont="1" applyFill="1" applyBorder="1" applyAlignment="1">
      <alignment horizontal="center" vertical="center"/>
    </xf>
    <xf numFmtId="0" fontId="0" fillId="17" borderId="16" xfId="0" applyFill="1" applyBorder="1" applyAlignment="1">
      <alignment horizontal="center" vertical="center"/>
    </xf>
    <xf numFmtId="0" fontId="0" fillId="0" borderId="16" xfId="0" applyBorder="1" applyAlignment="1">
      <alignment horizontal="left" vertical="center"/>
    </xf>
    <xf numFmtId="44" fontId="0" fillId="0" borderId="16" xfId="1" applyNumberFormat="1" applyFont="1" applyBorder="1" applyAlignment="1">
      <alignment horizontal="right" vertical="center"/>
    </xf>
    <xf numFmtId="0" fontId="0" fillId="0" borderId="28" xfId="0" applyBorder="1" applyAlignment="1">
      <alignment vertical="center"/>
    </xf>
    <xf numFmtId="9" fontId="0" fillId="0" borderId="16" xfId="4" applyFont="1" applyBorder="1" applyAlignment="1">
      <alignment vertical="center"/>
    </xf>
    <xf numFmtId="44" fontId="0" fillId="0" borderId="0" xfId="0" applyNumberFormat="1"/>
    <xf numFmtId="44" fontId="0" fillId="0" borderId="16" xfId="1" applyNumberFormat="1" applyFont="1" applyFill="1" applyBorder="1" applyAlignment="1">
      <alignment horizontal="right" vertical="center"/>
    </xf>
    <xf numFmtId="44" fontId="0" fillId="0" borderId="16" xfId="1" applyNumberFormat="1" applyFont="1" applyBorder="1"/>
    <xf numFmtId="39" fontId="49" fillId="0" borderId="0" xfId="1" quotePrefix="1" applyNumberFormat="1" applyFont="1" applyBorder="1"/>
    <xf numFmtId="44" fontId="46" fillId="17" borderId="16" xfId="1" applyNumberFormat="1" applyFont="1" applyFill="1" applyBorder="1"/>
    <xf numFmtId="0" fontId="46" fillId="17" borderId="13" xfId="0" applyFont="1" applyFill="1" applyBorder="1"/>
    <xf numFmtId="0" fontId="46" fillId="17" borderId="16" xfId="0" applyFont="1" applyFill="1" applyBorder="1" applyAlignment="1">
      <alignment vertical="center"/>
    </xf>
    <xf numFmtId="0" fontId="46" fillId="17" borderId="32" xfId="0" applyFont="1" applyFill="1" applyBorder="1" applyAlignment="1">
      <alignment horizontal="center" vertical="center"/>
    </xf>
    <xf numFmtId="0" fontId="46" fillId="17" borderId="13" xfId="0" applyFont="1" applyFill="1" applyBorder="1" applyAlignment="1">
      <alignment horizontal="center" vertical="center"/>
    </xf>
    <xf numFmtId="0" fontId="0" fillId="0" borderId="16" xfId="0" applyBorder="1"/>
    <xf numFmtId="10" fontId="0" fillId="0" borderId="16" xfId="4" applyNumberFormat="1" applyFont="1" applyFill="1" applyBorder="1"/>
    <xf numFmtId="0" fontId="50" fillId="20" borderId="16" xfId="0" applyFont="1" applyFill="1" applyBorder="1" applyAlignment="1">
      <alignment horizontal="left" vertical="center"/>
    </xf>
    <xf numFmtId="0" fontId="0" fillId="20" borderId="16" xfId="0" applyFont="1" applyFill="1" applyBorder="1"/>
    <xf numFmtId="10" fontId="47" fillId="20" borderId="16" xfId="4" applyNumberFormat="1" applyFont="1" applyFill="1" applyBorder="1"/>
    <xf numFmtId="44" fontId="47" fillId="20" borderId="16" xfId="1" applyNumberFormat="1" applyFont="1" applyFill="1" applyBorder="1"/>
    <xf numFmtId="0" fontId="50" fillId="0" borderId="16" xfId="0" applyFont="1" applyBorder="1"/>
    <xf numFmtId="10" fontId="50" fillId="0" borderId="16" xfId="4" applyNumberFormat="1" applyFont="1" applyFill="1" applyBorder="1"/>
    <xf numFmtId="44" fontId="50" fillId="0" borderId="16" xfId="1" applyNumberFormat="1" applyFont="1" applyBorder="1"/>
    <xf numFmtId="0" fontId="46" fillId="17" borderId="13" xfId="0" applyFont="1" applyFill="1" applyBorder="1" applyAlignment="1">
      <alignment vertical="center"/>
    </xf>
    <xf numFmtId="10" fontId="0" fillId="0" borderId="16" xfId="4" applyNumberFormat="1" applyFont="1" applyBorder="1"/>
    <xf numFmtId="44" fontId="0" fillId="0" borderId="16" xfId="0" applyNumberFormat="1" applyBorder="1"/>
    <xf numFmtId="0" fontId="46" fillId="17" borderId="28" xfId="0" applyFont="1" applyFill="1" applyBorder="1" applyAlignment="1">
      <alignment horizontal="left" vertical="center"/>
    </xf>
    <xf numFmtId="0" fontId="46" fillId="17" borderId="30" xfId="0" applyFont="1" applyFill="1" applyBorder="1" applyAlignment="1">
      <alignment horizontal="left" vertical="center"/>
    </xf>
    <xf numFmtId="10" fontId="46" fillId="17" borderId="16" xfId="4" applyNumberFormat="1" applyFont="1" applyFill="1" applyBorder="1" applyAlignment="1">
      <alignment horizontal="center" vertical="center"/>
    </xf>
    <xf numFmtId="44" fontId="46" fillId="17" borderId="16" xfId="1" applyNumberFormat="1" applyFont="1" applyFill="1" applyBorder="1" applyAlignment="1">
      <alignment horizontal="left"/>
    </xf>
    <xf numFmtId="0" fontId="0" fillId="0" borderId="0" xfId="0" applyAlignment="1">
      <alignment horizontal="left"/>
    </xf>
    <xf numFmtId="10" fontId="0" fillId="21" borderId="16" xfId="4" applyNumberFormat="1" applyFont="1" applyFill="1" applyBorder="1"/>
    <xf numFmtId="0" fontId="0" fillId="0" borderId="16" xfId="0" applyFill="1" applyBorder="1" applyAlignment="1">
      <alignment horizontal="left" vertical="center"/>
    </xf>
    <xf numFmtId="0" fontId="0" fillId="0" borderId="16" xfId="0" applyFill="1" applyBorder="1"/>
    <xf numFmtId="8" fontId="0" fillId="0" borderId="16" xfId="0" applyNumberFormat="1" applyFill="1" applyBorder="1"/>
    <xf numFmtId="0" fontId="0" fillId="0" borderId="0" xfId="0" applyFill="1"/>
    <xf numFmtId="0" fontId="0" fillId="0" borderId="0" xfId="0" applyFill="1" applyBorder="1"/>
    <xf numFmtId="0" fontId="0" fillId="0" borderId="20" xfId="0" applyBorder="1" applyAlignment="1">
      <alignment horizontal="left" vertical="center"/>
    </xf>
    <xf numFmtId="0" fontId="0" fillId="0" borderId="22" xfId="0" applyFill="1" applyBorder="1" applyAlignment="1">
      <alignment horizontal="left" vertical="center"/>
    </xf>
    <xf numFmtId="10" fontId="0" fillId="0" borderId="0" xfId="4" applyNumberFormat="1" applyFont="1" applyFill="1" applyBorder="1"/>
    <xf numFmtId="172" fontId="52" fillId="0" borderId="0" xfId="0" applyNumberFormat="1" applyFont="1" applyBorder="1" applyAlignment="1">
      <alignment vertical="center" wrapText="1"/>
    </xf>
    <xf numFmtId="10" fontId="53" fillId="21" borderId="16" xfId="4" applyNumberFormat="1" applyFont="1" applyFill="1" applyBorder="1"/>
    <xf numFmtId="10" fontId="46" fillId="17" borderId="16" xfId="4" applyNumberFormat="1" applyFont="1" applyFill="1" applyBorder="1" applyAlignment="1">
      <alignment vertical="center"/>
    </xf>
    <xf numFmtId="0" fontId="46" fillId="19" borderId="16" xfId="0" applyFont="1" applyFill="1" applyBorder="1"/>
    <xf numFmtId="0" fontId="46" fillId="19" borderId="16" xfId="0" applyFont="1" applyFill="1" applyBorder="1" applyAlignment="1">
      <alignment horizontal="center" vertical="center"/>
    </xf>
    <xf numFmtId="0" fontId="0" fillId="0" borderId="16" xfId="0" applyFont="1" applyFill="1" applyBorder="1"/>
    <xf numFmtId="8" fontId="0" fillId="0" borderId="16" xfId="0" applyNumberFormat="1" applyBorder="1"/>
    <xf numFmtId="44" fontId="46" fillId="19" borderId="16" xfId="1" applyNumberFormat="1" applyFont="1" applyFill="1" applyBorder="1" applyAlignment="1">
      <alignment horizontal="center" vertical="center"/>
    </xf>
    <xf numFmtId="0" fontId="46" fillId="17" borderId="16" xfId="0" applyFont="1" applyFill="1" applyBorder="1"/>
    <xf numFmtId="44" fontId="0" fillId="0" borderId="16" xfId="0" applyNumberFormat="1" applyFill="1" applyBorder="1"/>
    <xf numFmtId="0" fontId="0" fillId="21" borderId="16" xfId="0" applyFill="1" applyBorder="1"/>
    <xf numFmtId="0" fontId="0" fillId="0" borderId="16" xfId="0" applyBorder="1" applyAlignment="1">
      <alignment wrapText="1"/>
    </xf>
    <xf numFmtId="44" fontId="46" fillId="17" borderId="16" xfId="0" applyNumberFormat="1" applyFont="1" applyFill="1" applyBorder="1"/>
    <xf numFmtId="44" fontId="0" fillId="0" borderId="16" xfId="1" applyNumberFormat="1" applyFont="1" applyFill="1" applyBorder="1"/>
    <xf numFmtId="10" fontId="0" fillId="0" borderId="0" xfId="4" applyNumberFormat="1" applyFont="1"/>
    <xf numFmtId="44" fontId="0" fillId="0" borderId="16" xfId="1" applyNumberFormat="1" applyFont="1" applyFill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46" fillId="19" borderId="16" xfId="0" applyFont="1" applyFill="1" applyBorder="1" applyAlignment="1">
      <alignment horizontal="left"/>
    </xf>
    <xf numFmtId="0" fontId="0" fillId="22" borderId="16" xfId="0" applyFill="1" applyBorder="1"/>
    <xf numFmtId="44" fontId="46" fillId="22" borderId="16" xfId="1" applyNumberFormat="1" applyFont="1" applyFill="1" applyBorder="1"/>
    <xf numFmtId="44" fontId="46" fillId="19" borderId="16" xfId="0" applyNumberFormat="1" applyFont="1" applyFill="1" applyBorder="1"/>
    <xf numFmtId="0" fontId="46" fillId="17" borderId="30" xfId="0" applyFont="1" applyFill="1" applyBorder="1" applyAlignment="1">
      <alignment horizontal="center" vertical="center"/>
    </xf>
    <xf numFmtId="44" fontId="46" fillId="22" borderId="16" xfId="0" applyNumberFormat="1" applyFont="1" applyFill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10" fontId="46" fillId="17" borderId="30" xfId="0" applyNumberFormat="1" applyFont="1" applyFill="1" applyBorder="1" applyAlignment="1">
      <alignment vertical="center"/>
    </xf>
    <xf numFmtId="44" fontId="46" fillId="0" borderId="16" xfId="1" applyNumberFormat="1" applyFont="1" applyBorder="1"/>
    <xf numFmtId="44" fontId="56" fillId="24" borderId="16" xfId="0" applyNumberFormat="1" applyFont="1" applyFill="1" applyBorder="1"/>
    <xf numFmtId="10" fontId="0" fillId="0" borderId="16" xfId="0" applyNumberFormat="1" applyBorder="1"/>
    <xf numFmtId="44" fontId="46" fillId="19" borderId="16" xfId="1" applyNumberFormat="1" applyFont="1" applyFill="1" applyBorder="1"/>
    <xf numFmtId="0" fontId="0" fillId="0" borderId="33" xfId="0" applyBorder="1" applyAlignment="1"/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0" fillId="0" borderId="0" xfId="0" applyBorder="1" applyAlignment="1"/>
    <xf numFmtId="39" fontId="47" fillId="0" borderId="16" xfId="1" applyNumberFormat="1" applyFont="1" applyBorder="1"/>
    <xf numFmtId="2" fontId="0" fillId="0" borderId="16" xfId="0" applyNumberFormat="1" applyBorder="1"/>
    <xf numFmtId="0" fontId="50" fillId="0" borderId="16" xfId="0" applyFont="1" applyFill="1" applyBorder="1"/>
    <xf numFmtId="44" fontId="50" fillId="0" borderId="16" xfId="0" applyNumberFormat="1" applyFont="1" applyBorder="1"/>
    <xf numFmtId="0" fontId="0" fillId="25" borderId="16" xfId="0" applyFill="1" applyBorder="1"/>
    <xf numFmtId="0" fontId="0" fillId="26" borderId="16" xfId="0" applyFill="1" applyBorder="1"/>
    <xf numFmtId="10" fontId="0" fillId="26" borderId="16" xfId="4" applyNumberFormat="1" applyFont="1" applyFill="1" applyBorder="1"/>
    <xf numFmtId="0" fontId="0" fillId="26" borderId="16" xfId="0" applyFont="1" applyFill="1" applyBorder="1" applyAlignment="1">
      <alignment horizontal="left" wrapText="1"/>
    </xf>
    <xf numFmtId="0" fontId="0" fillId="0" borderId="16" xfId="0" applyFont="1" applyBorder="1"/>
    <xf numFmtId="44" fontId="46" fillId="22" borderId="16" xfId="0" applyNumberFormat="1" applyFont="1" applyFill="1" applyBorder="1"/>
    <xf numFmtId="173" fontId="0" fillId="0" borderId="16" xfId="0" applyNumberFormat="1" applyBorder="1"/>
    <xf numFmtId="0" fontId="0" fillId="26" borderId="16" xfId="0" applyFill="1" applyBorder="1" applyAlignment="1">
      <alignment horizontal="left" wrapText="1"/>
    </xf>
    <xf numFmtId="0" fontId="0" fillId="0" borderId="0" xfId="0" applyAlignment="1">
      <alignment vertical="top" wrapText="1"/>
    </xf>
    <xf numFmtId="0" fontId="58" fillId="0" borderId="0" xfId="0" applyFont="1"/>
    <xf numFmtId="4" fontId="0" fillId="0" borderId="16" xfId="4" applyNumberFormat="1" applyFont="1" applyBorder="1"/>
    <xf numFmtId="10" fontId="47" fillId="0" borderId="16" xfId="4" applyNumberFormat="1" applyFont="1" applyFill="1" applyBorder="1"/>
    <xf numFmtId="44" fontId="47" fillId="0" borderId="16" xfId="1" applyNumberFormat="1" applyFont="1" applyFill="1" applyBorder="1"/>
    <xf numFmtId="44" fontId="50" fillId="0" borderId="16" xfId="1" applyNumberFormat="1" applyFont="1" applyFill="1" applyBorder="1"/>
    <xf numFmtId="0" fontId="58" fillId="0" borderId="16" xfId="0" applyFont="1" applyBorder="1"/>
    <xf numFmtId="0" fontId="58" fillId="0" borderId="16" xfId="0" applyFont="1" applyFill="1" applyBorder="1"/>
    <xf numFmtId="0" fontId="0" fillId="0" borderId="16" xfId="0" applyBorder="1" applyAlignment="1">
      <alignment vertical="center"/>
    </xf>
    <xf numFmtId="0" fontId="58" fillId="0" borderId="16" xfId="0" applyFont="1" applyBorder="1" applyAlignment="1">
      <alignment wrapText="1"/>
    </xf>
    <xf numFmtId="0" fontId="0" fillId="17" borderId="16" xfId="0" applyFill="1" applyBorder="1" applyAlignment="1">
      <alignment vertical="center"/>
    </xf>
    <xf numFmtId="39" fontId="0" fillId="0" borderId="16" xfId="0" applyNumberFormat="1" applyBorder="1"/>
    <xf numFmtId="0" fontId="0" fillId="0" borderId="16" xfId="0" applyBorder="1" applyAlignment="1">
      <alignment vertical="center" wrapText="1"/>
    </xf>
    <xf numFmtId="0" fontId="58" fillId="0" borderId="16" xfId="0" applyFont="1" applyBorder="1" applyAlignment="1">
      <alignment horizontal="left" vertical="center"/>
    </xf>
    <xf numFmtId="44" fontId="0" fillId="0" borderId="0" xfId="0" applyNumberFormat="1" applyFill="1"/>
    <xf numFmtId="0" fontId="0" fillId="0" borderId="16" xfId="0" applyFill="1" applyBorder="1" applyAlignment="1">
      <alignment vertical="center"/>
    </xf>
    <xf numFmtId="167" fontId="59" fillId="0" borderId="0" xfId="0" applyNumberFormat="1" applyFont="1" applyFill="1" applyAlignment="1">
      <alignment horizontal="center"/>
    </xf>
    <xf numFmtId="175" fontId="59" fillId="0" borderId="0" xfId="5" applyNumberFormat="1" applyFont="1" applyFill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170" fontId="21" fillId="11" borderId="0" xfId="0" applyNumberFormat="1" applyFont="1" applyFill="1" applyAlignment="1">
      <alignment horizontal="center" vertical="center" shrinkToFit="1"/>
    </xf>
    <xf numFmtId="170" fontId="30" fillId="2" borderId="0" xfId="0" applyNumberFormat="1" applyFont="1" applyFill="1" applyAlignment="1">
      <alignment horizontal="center" vertical="center" shrinkToFit="1"/>
    </xf>
    <xf numFmtId="0" fontId="59" fillId="0" borderId="0" xfId="5" applyFont="1" applyFill="1" applyAlignment="1" applyProtection="1">
      <protection locked="0"/>
    </xf>
    <xf numFmtId="0" fontId="59" fillId="0" borderId="0" xfId="5" applyFont="1" applyFill="1" applyAlignment="1" applyProtection="1">
      <alignment horizontal="center" vertical="center"/>
      <protection locked="0"/>
    </xf>
    <xf numFmtId="176" fontId="59" fillId="0" borderId="0" xfId="0" applyNumberFormat="1" applyFont="1" applyFill="1" applyAlignment="1">
      <alignment horizontal="center"/>
    </xf>
    <xf numFmtId="177" fontId="59" fillId="0" borderId="0" xfId="7" applyNumberFormat="1" applyFont="1" applyFill="1" applyBorder="1" applyAlignment="1" applyProtection="1">
      <alignment horizontal="center" vertical="center"/>
    </xf>
    <xf numFmtId="169" fontId="59" fillId="0" borderId="0" xfId="7" applyNumberFormat="1" applyFont="1" applyFill="1" applyBorder="1" applyAlignment="1" applyProtection="1">
      <alignment horizontal="center" vertical="center"/>
    </xf>
    <xf numFmtId="169" fontId="59" fillId="0" borderId="0" xfId="8" applyNumberFormat="1" applyFont="1" applyFill="1" applyBorder="1" applyAlignment="1" applyProtection="1">
      <alignment horizontal="center" vertical="center"/>
    </xf>
    <xf numFmtId="167" fontId="59" fillId="0" borderId="0" xfId="0" applyNumberFormat="1" applyFont="1" applyFill="1" applyAlignment="1">
      <alignment horizontal="center" vertical="center"/>
    </xf>
    <xf numFmtId="0" fontId="25" fillId="0" borderId="0" xfId="0" applyFont="1" applyFill="1" applyBorder="1" applyAlignment="1">
      <alignment horizontal="center" vertical="center" wrapText="1" shrinkToFit="1"/>
    </xf>
    <xf numFmtId="170" fontId="25" fillId="0" borderId="0" xfId="0" applyNumberFormat="1" applyFont="1" applyFill="1" applyBorder="1" applyAlignment="1">
      <alignment horizontal="center" vertical="center" shrinkToFit="1"/>
    </xf>
    <xf numFmtId="0" fontId="11" fillId="0" borderId="0" xfId="0" applyFont="1" applyFill="1" applyAlignment="1">
      <alignment shrinkToFit="1"/>
    </xf>
    <xf numFmtId="0" fontId="59" fillId="0" borderId="0" xfId="0" applyFont="1" applyAlignment="1">
      <alignment shrinkToFit="1"/>
    </xf>
    <xf numFmtId="0" fontId="63" fillId="0" borderId="0" xfId="0" applyFont="1" applyAlignment="1">
      <alignment horizontal="center" shrinkToFit="1"/>
    </xf>
    <xf numFmtId="0" fontId="63" fillId="0" borderId="0" xfId="0" applyFont="1" applyAlignment="1">
      <alignment horizontal="center" vertical="center" shrinkToFit="1"/>
    </xf>
    <xf numFmtId="0" fontId="63" fillId="0" borderId="0" xfId="0" applyFont="1" applyFill="1" applyAlignment="1">
      <alignment horizontal="center" vertical="center" shrinkToFit="1"/>
    </xf>
    <xf numFmtId="176" fontId="63" fillId="0" borderId="0" xfId="0" applyNumberFormat="1" applyFont="1" applyAlignment="1">
      <alignment horizontal="center" vertical="center" shrinkToFit="1"/>
    </xf>
    <xf numFmtId="0" fontId="59" fillId="0" borderId="0" xfId="0" applyFont="1" applyAlignment="1">
      <alignment horizontal="center" vertical="center" wrapText="1"/>
    </xf>
    <xf numFmtId="0" fontId="65" fillId="34" borderId="0" xfId="0" applyFont="1" applyFill="1" applyAlignment="1">
      <alignment shrinkToFit="1"/>
    </xf>
    <xf numFmtId="0" fontId="65" fillId="34" borderId="0" xfId="0" applyFont="1" applyFill="1" applyAlignment="1">
      <alignment horizontal="center" vertical="center" shrinkToFit="1"/>
    </xf>
    <xf numFmtId="176" fontId="65" fillId="34" borderId="0" xfId="0" applyNumberFormat="1" applyFont="1" applyFill="1" applyAlignment="1">
      <alignment horizontal="center" vertical="center" shrinkToFit="1"/>
    </xf>
    <xf numFmtId="8" fontId="65" fillId="34" borderId="0" xfId="0" applyNumberFormat="1" applyFont="1" applyFill="1" applyAlignment="1">
      <alignment horizontal="center" vertical="center" shrinkToFit="1"/>
    </xf>
    <xf numFmtId="1" fontId="59" fillId="0" borderId="0" xfId="0" applyNumberFormat="1" applyFont="1" applyFill="1" applyAlignment="1">
      <alignment horizontal="center"/>
    </xf>
    <xf numFmtId="170" fontId="59" fillId="0" borderId="0" xfId="8" applyNumberFormat="1" applyFont="1" applyFill="1" applyBorder="1" applyAlignment="1" applyProtection="1">
      <alignment horizontal="center" vertical="center"/>
    </xf>
    <xf numFmtId="0" fontId="59" fillId="0" borderId="0" xfId="6" applyFont="1" applyFill="1" applyAlignment="1" applyProtection="1">
      <protection locked="0"/>
    </xf>
    <xf numFmtId="0" fontId="59" fillId="0" borderId="0" xfId="6" applyFont="1" applyFill="1" applyAlignment="1" applyProtection="1">
      <alignment horizontal="center" vertical="center"/>
      <protection locked="0"/>
    </xf>
    <xf numFmtId="164" fontId="6" fillId="0" borderId="11" xfId="0" applyNumberFormat="1" applyFont="1" applyBorder="1" applyAlignment="1">
      <alignment horizontal="right" vertical="center"/>
    </xf>
    <xf numFmtId="165" fontId="6" fillId="0" borderId="27" xfId="0" applyNumberFormat="1" applyFont="1" applyBorder="1" applyAlignment="1">
      <alignment horizontal="right" vertical="center"/>
    </xf>
    <xf numFmtId="164" fontId="67" fillId="0" borderId="3" xfId="0" applyNumberFormat="1" applyFont="1" applyFill="1" applyBorder="1" applyAlignment="1">
      <alignment horizontal="right" vertical="center"/>
    </xf>
    <xf numFmtId="0" fontId="64" fillId="0" borderId="0" xfId="0" applyFont="1" applyFill="1" applyAlignment="1">
      <alignment horizontal="center" vertical="center" wrapText="1"/>
    </xf>
    <xf numFmtId="43" fontId="43" fillId="0" borderId="0" xfId="3" applyFont="1"/>
    <xf numFmtId="43" fontId="0" fillId="0" borderId="0" xfId="0" applyNumberFormat="1"/>
    <xf numFmtId="0" fontId="22" fillId="0" borderId="0" xfId="2" applyFont="1" applyFill="1" applyBorder="1" applyAlignment="1" applyProtection="1">
      <alignment shrinkToFit="1"/>
      <protection locked="0"/>
    </xf>
    <xf numFmtId="0" fontId="22" fillId="0" borderId="0" xfId="2" applyFont="1" applyFill="1" applyBorder="1" applyAlignment="1" applyProtection="1">
      <alignment horizontal="center" vertical="center" shrinkToFit="1"/>
      <protection locked="0"/>
    </xf>
    <xf numFmtId="164" fontId="22" fillId="0" borderId="0" xfId="2" applyNumberFormat="1" applyFont="1" applyFill="1" applyBorder="1" applyAlignment="1" applyProtection="1">
      <alignment horizontal="center" vertical="center" shrinkToFit="1"/>
      <protection locked="0"/>
    </xf>
    <xf numFmtId="0" fontId="11" fillId="0" borderId="0" xfId="2" applyFont="1" applyFill="1" applyBorder="1" applyAlignment="1" applyProtection="1">
      <alignment shrinkToFit="1"/>
      <protection locked="0"/>
    </xf>
    <xf numFmtId="0" fontId="11" fillId="0" borderId="0" xfId="2" applyFont="1" applyFill="1" applyBorder="1" applyAlignment="1" applyProtection="1">
      <alignment horizontal="center" vertical="center" shrinkToFit="1"/>
      <protection locked="0"/>
    </xf>
    <xf numFmtId="178" fontId="11" fillId="0" borderId="0" xfId="2" applyNumberFormat="1" applyFont="1" applyFill="1" applyBorder="1" applyAlignment="1" applyProtection="1">
      <alignment horizontal="center" vertical="center" shrinkToFit="1"/>
      <protection locked="0"/>
    </xf>
    <xf numFmtId="0" fontId="11" fillId="0" borderId="0" xfId="2" applyFont="1" applyFill="1" applyBorder="1" applyAlignment="1" applyProtection="1">
      <alignment shrinkToFit="1"/>
    </xf>
    <xf numFmtId="0" fontId="11" fillId="0" borderId="0" xfId="2" applyFont="1" applyFill="1" applyBorder="1" applyAlignment="1" applyProtection="1">
      <alignment horizontal="center" vertical="center" shrinkToFit="1"/>
    </xf>
    <xf numFmtId="0" fontId="11" fillId="0" borderId="0" xfId="0" applyFont="1"/>
    <xf numFmtId="0" fontId="11" fillId="0" borderId="0" xfId="2" applyFont="1" applyFill="1" applyBorder="1" applyAlignment="1" applyProtection="1">
      <protection locked="0"/>
    </xf>
    <xf numFmtId="164" fontId="11" fillId="0" borderId="0" xfId="2" applyNumberFormat="1" applyFont="1" applyFill="1" applyBorder="1" applyAlignment="1" applyProtection="1">
      <alignment horizontal="center" vertical="center" shrinkToFit="1"/>
    </xf>
    <xf numFmtId="167" fontId="11" fillId="0" borderId="0" xfId="0" applyNumberFormat="1" applyFont="1" applyAlignment="1">
      <alignment horizontal="center"/>
    </xf>
    <xf numFmtId="0" fontId="68" fillId="0" borderId="16" xfId="0" applyFont="1" applyBorder="1"/>
    <xf numFmtId="0" fontId="11" fillId="0" borderId="0" xfId="0" applyFont="1" applyBorder="1" applyAlignment="1">
      <alignment horizontal="center" vertical="center" shrinkToFit="1"/>
    </xf>
    <xf numFmtId="167" fontId="11" fillId="0" borderId="0" xfId="2" applyNumberFormat="1" applyFont="1" applyFill="1" applyBorder="1" applyAlignment="1" applyProtection="1">
      <alignment horizontal="center" vertical="center" shrinkToFit="1"/>
      <protection locked="0"/>
    </xf>
    <xf numFmtId="2" fontId="11" fillId="0" borderId="0" xfId="2" applyNumberFormat="1" applyFont="1" applyFill="1" applyBorder="1" applyAlignment="1" applyProtection="1">
      <alignment horizontal="center" vertical="center" shrinkToFit="1"/>
      <protection locked="0"/>
    </xf>
    <xf numFmtId="179" fontId="11" fillId="0" borderId="0" xfId="2" applyNumberFormat="1" applyFont="1" applyFill="1" applyBorder="1" applyAlignment="1" applyProtection="1">
      <alignment horizontal="center" vertical="center" shrinkToFit="1"/>
      <protection locked="0"/>
    </xf>
    <xf numFmtId="0" fontId="22" fillId="0" borderId="0" xfId="0" applyFont="1"/>
    <xf numFmtId="0" fontId="69" fillId="0" borderId="0" xfId="2" applyFont="1" applyFill="1" applyBorder="1" applyAlignment="1" applyProtection="1">
      <alignment shrinkToFit="1"/>
      <protection locked="0"/>
    </xf>
    <xf numFmtId="0" fontId="69" fillId="0" borderId="0" xfId="2" applyFont="1" applyFill="1" applyBorder="1" applyAlignment="1" applyProtection="1">
      <alignment shrinkToFit="1"/>
    </xf>
    <xf numFmtId="0" fontId="19" fillId="11" borderId="0" xfId="0" applyFont="1" applyFill="1" applyAlignment="1">
      <alignment shrinkToFit="1"/>
    </xf>
    <xf numFmtId="0" fontId="11" fillId="0" borderId="0" xfId="5" applyFont="1" applyFill="1" applyAlignment="1" applyProtection="1">
      <protection locked="0"/>
    </xf>
    <xf numFmtId="0" fontId="9" fillId="0" borderId="0" xfId="2" applyFont="1" applyFill="1" applyBorder="1" applyAlignment="1" applyProtection="1">
      <alignment horizontal="center" vertical="center" shrinkToFit="1"/>
    </xf>
    <xf numFmtId="0" fontId="11" fillId="0" borderId="0" xfId="0" applyFont="1" applyFill="1" applyAlignment="1">
      <alignment horizontal="center" vertical="center" wrapText="1"/>
    </xf>
    <xf numFmtId="0" fontId="9" fillId="13" borderId="2" xfId="2" applyFont="1" applyFill="1" applyBorder="1" applyAlignment="1" applyProtection="1">
      <alignment vertical="center" shrinkToFit="1"/>
    </xf>
    <xf numFmtId="0" fontId="9" fillId="13" borderId="21" xfId="2" applyFont="1" applyFill="1" applyBorder="1" applyAlignment="1" applyProtection="1">
      <alignment vertical="center" shrinkToFit="1"/>
    </xf>
    <xf numFmtId="0" fontId="9" fillId="13" borderId="21" xfId="2" applyFont="1" applyFill="1" applyBorder="1" applyAlignment="1" applyProtection="1">
      <alignment horizontal="center" vertical="center" shrinkToFit="1"/>
    </xf>
    <xf numFmtId="0" fontId="9" fillId="13" borderId="6" xfId="2" applyFont="1" applyFill="1" applyBorder="1" applyAlignment="1" applyProtection="1">
      <alignment horizontal="center" vertical="center" shrinkToFit="1"/>
    </xf>
    <xf numFmtId="0" fontId="67" fillId="0" borderId="45" xfId="0" applyFont="1" applyBorder="1" applyAlignment="1">
      <alignment horizontal="center" vertical="center" wrapText="1"/>
    </xf>
    <xf numFmtId="0" fontId="70" fillId="0" borderId="46" xfId="0" applyFont="1" applyBorder="1" applyAlignment="1">
      <alignment horizontal="justify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6" borderId="3" xfId="0" applyFont="1" applyFill="1" applyBorder="1" applyAlignment="1">
      <alignment vertical="center" wrapText="1"/>
    </xf>
    <xf numFmtId="0" fontId="8" fillId="0" borderId="48" xfId="0" applyFont="1" applyBorder="1" applyAlignment="1">
      <alignment horizontal="left" vertical="center"/>
    </xf>
    <xf numFmtId="0" fontId="8" fillId="9" borderId="20" xfId="0" applyFont="1" applyFill="1" applyBorder="1" applyAlignment="1" applyProtection="1">
      <alignment horizontal="center" vertical="center"/>
      <protection locked="0"/>
    </xf>
    <xf numFmtId="165" fontId="8" fillId="0" borderId="49" xfId="1" applyNumberFormat="1" applyFont="1" applyBorder="1" applyAlignment="1" applyProtection="1">
      <alignment horizontal="center" vertical="center"/>
    </xf>
    <xf numFmtId="165" fontId="10" fillId="0" borderId="3" xfId="1" applyNumberFormat="1" applyFont="1" applyBorder="1" applyAlignment="1" applyProtection="1">
      <alignment horizontal="center" vertical="center"/>
    </xf>
    <xf numFmtId="44" fontId="0" fillId="18" borderId="16" xfId="1" applyNumberFormat="1" applyFont="1" applyFill="1" applyBorder="1"/>
    <xf numFmtId="0" fontId="0" fillId="0" borderId="0" xfId="0" applyBorder="1" applyAlignment="1">
      <alignment vertical="center" wrapText="1"/>
    </xf>
    <xf numFmtId="0" fontId="45" fillId="0" borderId="0" xfId="2" applyFont="1" applyFill="1" applyBorder="1" applyAlignment="1" applyProtection="1">
      <alignment horizontal="right" shrinkToFit="1"/>
    </xf>
    <xf numFmtId="0" fontId="40" fillId="0" borderId="7" xfId="2" applyFont="1" applyFill="1" applyBorder="1" applyAlignment="1" applyProtection="1">
      <alignment vertical="center" shrinkToFit="1"/>
    </xf>
    <xf numFmtId="0" fontId="9" fillId="0" borderId="24" xfId="2" applyFont="1" applyFill="1" applyBorder="1" applyAlignment="1" applyProtection="1">
      <alignment horizontal="center" vertical="center" shrinkToFit="1"/>
    </xf>
    <xf numFmtId="0" fontId="8" fillId="0" borderId="47" xfId="2" applyFont="1" applyFill="1" applyBorder="1" applyAlignment="1" applyProtection="1">
      <alignment horizontal="center" vertical="center" shrinkToFit="1"/>
    </xf>
    <xf numFmtId="0" fontId="9" fillId="0" borderId="9" xfId="2" applyFont="1" applyFill="1" applyBorder="1" applyAlignment="1" applyProtection="1">
      <alignment horizontal="center" vertical="center" shrinkToFit="1"/>
    </xf>
    <xf numFmtId="0" fontId="9" fillId="0" borderId="24" xfId="2" applyFont="1" applyFill="1" applyBorder="1" applyAlignment="1" applyProtection="1">
      <alignment vertical="center" shrinkToFit="1"/>
    </xf>
    <xf numFmtId="0" fontId="8" fillId="0" borderId="9" xfId="2" applyFont="1" applyFill="1" applyBorder="1" applyAlignment="1" applyProtection="1">
      <alignment horizontal="center" vertical="center" shrinkToFit="1"/>
    </xf>
    <xf numFmtId="0" fontId="9" fillId="0" borderId="8" xfId="2" applyFont="1" applyFill="1" applyBorder="1" applyAlignment="1" applyProtection="1">
      <alignment vertical="center" shrinkToFit="1"/>
    </xf>
    <xf numFmtId="0" fontId="8" fillId="0" borderId="4" xfId="2" applyFont="1" applyFill="1" applyBorder="1" applyAlignment="1" applyProtection="1">
      <alignment horizontal="center" vertical="center" shrinkToFit="1"/>
    </xf>
    <xf numFmtId="0" fontId="9" fillId="0" borderId="8" xfId="2" applyFont="1" applyFill="1" applyBorder="1" applyAlignment="1" applyProtection="1">
      <alignment horizontal="center" vertical="center" shrinkToFit="1"/>
    </xf>
    <xf numFmtId="0" fontId="9" fillId="0" borderId="4" xfId="2" applyFont="1" applyFill="1" applyBorder="1" applyAlignment="1" applyProtection="1">
      <alignment horizontal="center" vertical="center" shrinkToFit="1"/>
    </xf>
    <xf numFmtId="0" fontId="9" fillId="26" borderId="3" xfId="2" applyFont="1" applyFill="1" applyBorder="1" applyAlignment="1" applyProtection="1">
      <alignment horizontal="center" vertical="center" wrapText="1" shrinkToFit="1"/>
    </xf>
    <xf numFmtId="0" fontId="9" fillId="26" borderId="21" xfId="2" applyFont="1" applyFill="1" applyBorder="1" applyAlignment="1" applyProtection="1">
      <alignment horizontal="center" vertical="center" wrapText="1" shrinkToFit="1"/>
    </xf>
    <xf numFmtId="0" fontId="38" fillId="0" borderId="0" xfId="2" applyFont="1" applyFill="1" applyBorder="1" applyAlignment="1" applyProtection="1">
      <alignment vertical="center" shrinkToFit="1"/>
    </xf>
    <xf numFmtId="0" fontId="9" fillId="26" borderId="3" xfId="2" applyFont="1" applyFill="1" applyBorder="1" applyAlignment="1" applyProtection="1">
      <alignment horizontal="center" vertical="center" wrapText="1"/>
    </xf>
    <xf numFmtId="0" fontId="20" fillId="35" borderId="0" xfId="2" applyFont="1" applyFill="1" applyBorder="1" applyAlignment="1" applyProtection="1">
      <alignment shrinkToFit="1"/>
    </xf>
    <xf numFmtId="0" fontId="11" fillId="35" borderId="0" xfId="2" applyFont="1" applyFill="1" applyBorder="1" applyAlignment="1" applyProtection="1">
      <alignment shrinkToFit="1"/>
      <protection locked="0"/>
    </xf>
    <xf numFmtId="0" fontId="11" fillId="35" borderId="0" xfId="2" applyFont="1" applyFill="1" applyBorder="1" applyAlignment="1" applyProtection="1">
      <alignment horizontal="center" vertical="center" shrinkToFit="1"/>
      <protection locked="0"/>
    </xf>
    <xf numFmtId="164" fontId="20" fillId="35" borderId="0" xfId="2" applyNumberFormat="1" applyFont="1" applyFill="1" applyBorder="1" applyAlignment="1" applyProtection="1">
      <alignment horizontal="center" vertical="center" shrinkToFit="1"/>
      <protection locked="0"/>
    </xf>
    <xf numFmtId="0" fontId="20" fillId="35" borderId="0" xfId="2" applyFont="1" applyFill="1" applyBorder="1" applyAlignment="1" applyProtection="1">
      <alignment horizontal="center" vertical="center" wrapText="1"/>
      <protection locked="0"/>
    </xf>
    <xf numFmtId="0" fontId="20" fillId="35" borderId="0" xfId="2" applyFont="1" applyFill="1" applyBorder="1" applyAlignment="1" applyProtection="1">
      <protection locked="0"/>
    </xf>
    <xf numFmtId="0" fontId="11" fillId="35" borderId="0" xfId="2" applyFont="1" applyFill="1" applyBorder="1" applyAlignment="1" applyProtection="1">
      <protection locked="0"/>
    </xf>
    <xf numFmtId="164" fontId="20" fillId="35" borderId="0" xfId="2" applyNumberFormat="1" applyFont="1" applyFill="1" applyBorder="1" applyAlignment="1" applyProtection="1">
      <alignment horizontal="center" vertical="center" shrinkToFit="1"/>
    </xf>
    <xf numFmtId="0" fontId="20" fillId="35" borderId="0" xfId="2" applyFont="1" applyFill="1" applyBorder="1" applyAlignment="1" applyProtection="1">
      <alignment horizontal="center" vertical="center" wrapText="1"/>
    </xf>
    <xf numFmtId="0" fontId="20" fillId="35" borderId="0" xfId="2" applyFont="1" applyFill="1" applyBorder="1" applyAlignment="1" applyProtection="1">
      <alignment shrinkToFit="1"/>
      <protection locked="0"/>
    </xf>
    <xf numFmtId="0" fontId="11" fillId="35" borderId="0" xfId="0" applyFont="1" applyFill="1"/>
    <xf numFmtId="0" fontId="11" fillId="35" borderId="0" xfId="2" applyFont="1" applyFill="1" applyBorder="1" applyAlignment="1" applyProtection="1">
      <alignment horizontal="center" vertical="center" shrinkToFit="1"/>
    </xf>
    <xf numFmtId="0" fontId="18" fillId="36" borderId="0" xfId="2" applyFont="1" applyFill="1" applyBorder="1" applyAlignment="1" applyProtection="1">
      <alignment horizontal="center" shrinkToFit="1"/>
      <protection locked="0"/>
    </xf>
    <xf numFmtId="0" fontId="18" fillId="36" borderId="0" xfId="2" applyFont="1" applyFill="1" applyBorder="1" applyAlignment="1" applyProtection="1">
      <alignment horizontal="center" vertical="center" shrinkToFit="1"/>
    </xf>
    <xf numFmtId="0" fontId="18" fillId="36" borderId="0" xfId="2" applyFont="1" applyFill="1" applyBorder="1" applyAlignment="1" applyProtection="1">
      <alignment horizontal="center" vertical="center" shrinkToFit="1"/>
      <protection locked="0"/>
    </xf>
    <xf numFmtId="0" fontId="19" fillId="36" borderId="0" xfId="2" applyFont="1" applyFill="1" applyBorder="1" applyAlignment="1" applyProtection="1">
      <alignment horizontal="center" vertical="center" shrinkToFit="1"/>
    </xf>
    <xf numFmtId="0" fontId="18" fillId="36" borderId="0" xfId="2" applyFont="1" applyFill="1" applyBorder="1" applyAlignment="1" applyProtection="1">
      <alignment horizontal="center" vertical="center" wrapText="1"/>
      <protection locked="0"/>
    </xf>
    <xf numFmtId="164" fontId="8" fillId="39" borderId="16" xfId="1" applyNumberFormat="1" applyFont="1" applyFill="1" applyBorder="1" applyAlignment="1" applyProtection="1">
      <alignment horizontal="center" vertical="center"/>
      <protection locked="0"/>
    </xf>
    <xf numFmtId="164" fontId="8" fillId="39" borderId="20" xfId="1" applyNumberFormat="1" applyFont="1" applyFill="1" applyBorder="1" applyAlignment="1" applyProtection="1">
      <alignment horizontal="center" vertical="center"/>
      <protection locked="0"/>
    </xf>
    <xf numFmtId="10" fontId="0" fillId="18" borderId="16" xfId="4" applyNumberFormat="1" applyFont="1" applyFill="1" applyBorder="1"/>
    <xf numFmtId="0" fontId="0" fillId="18" borderId="16" xfId="0" applyFill="1" applyBorder="1"/>
    <xf numFmtId="44" fontId="46" fillId="0" borderId="16" xfId="0" applyNumberFormat="1" applyFont="1" applyFill="1" applyBorder="1"/>
    <xf numFmtId="44" fontId="0" fillId="18" borderId="16" xfId="1" applyNumberFormat="1" applyFont="1" applyFill="1" applyBorder="1" applyAlignment="1">
      <alignment horizontal="right" vertical="center"/>
    </xf>
    <xf numFmtId="44" fontId="0" fillId="18" borderId="16" xfId="0" applyNumberFormat="1" applyFill="1" applyBorder="1"/>
    <xf numFmtId="172" fontId="51" fillId="18" borderId="16" xfId="0" applyNumberFormat="1" applyFont="1" applyFill="1" applyBorder="1" applyAlignment="1">
      <alignment vertical="center" wrapText="1"/>
    </xf>
    <xf numFmtId="8" fontId="0" fillId="18" borderId="16" xfId="0" applyNumberFormat="1" applyFill="1" applyBorder="1"/>
    <xf numFmtId="164" fontId="11" fillId="18" borderId="0" xfId="2" applyNumberFormat="1" applyFont="1" applyFill="1" applyBorder="1" applyAlignment="1" applyProtection="1">
      <alignment horizontal="center" vertical="center" shrinkToFit="1"/>
      <protection locked="0"/>
    </xf>
    <xf numFmtId="164" fontId="11" fillId="18" borderId="0" xfId="2" applyNumberFormat="1" applyFont="1" applyFill="1" applyBorder="1" applyAlignment="1" applyProtection="1">
      <alignment horizontal="center" vertical="center" shrinkToFit="1"/>
    </xf>
    <xf numFmtId="0" fontId="11" fillId="18" borderId="0" xfId="0" applyFont="1" applyFill="1" applyAlignment="1">
      <alignment shrinkToFit="1"/>
    </xf>
    <xf numFmtId="164" fontId="22" fillId="18" borderId="0" xfId="2" applyNumberFormat="1" applyFont="1" applyFill="1" applyBorder="1" applyAlignment="1" applyProtection="1">
      <alignment horizontal="center" vertical="center" shrinkToFit="1"/>
      <protection locked="0"/>
    </xf>
    <xf numFmtId="169" fontId="59" fillId="18" borderId="0" xfId="8" applyNumberFormat="1" applyFont="1" applyFill="1" applyBorder="1" applyAlignment="1" applyProtection="1">
      <alignment horizontal="center" vertical="center" shrinkToFit="1"/>
      <protection locked="0"/>
    </xf>
    <xf numFmtId="169" fontId="59" fillId="18" borderId="0" xfId="8" applyNumberFormat="1" applyFont="1" applyFill="1" applyBorder="1" applyAlignment="1" applyProtection="1">
      <alignment horizontal="center" vertical="center"/>
      <protection locked="0"/>
    </xf>
    <xf numFmtId="170" fontId="59" fillId="18" borderId="0" xfId="7" applyNumberFormat="1" applyFont="1" applyFill="1" applyBorder="1" applyAlignment="1" applyProtection="1">
      <alignment horizontal="center" vertical="center"/>
      <protection locked="0"/>
    </xf>
    <xf numFmtId="170" fontId="20" fillId="18" borderId="0" xfId="2" applyNumberFormat="1" applyFont="1" applyFill="1" applyBorder="1" applyAlignment="1" applyProtection="1">
      <alignment horizontal="center" vertical="center"/>
      <protection locked="0"/>
    </xf>
    <xf numFmtId="8" fontId="59" fillId="18" borderId="0" xfId="5" applyNumberFormat="1" applyFont="1" applyFill="1" applyAlignment="1" applyProtection="1">
      <alignment horizontal="center" vertical="center"/>
      <protection locked="0"/>
    </xf>
    <xf numFmtId="175" fontId="59" fillId="18" borderId="0" xfId="5" applyNumberFormat="1" applyFont="1" applyFill="1" applyAlignment="1" applyProtection="1">
      <alignment horizontal="center" vertical="center"/>
      <protection locked="0"/>
    </xf>
    <xf numFmtId="10" fontId="42" fillId="18" borderId="10" xfId="0" applyNumberFormat="1" applyFont="1" applyFill="1" applyBorder="1" applyAlignment="1">
      <alignment horizontal="center" vertical="center"/>
    </xf>
    <xf numFmtId="164" fontId="6" fillId="18" borderId="10" xfId="0" applyNumberFormat="1" applyFont="1" applyFill="1" applyBorder="1" applyAlignment="1">
      <alignment horizontal="right" vertical="center"/>
    </xf>
    <xf numFmtId="0" fontId="7" fillId="7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 vertical="top" wrapText="1"/>
    </xf>
    <xf numFmtId="0" fontId="7" fillId="0" borderId="3" xfId="0" applyFont="1" applyBorder="1" applyAlignment="1">
      <alignment horizontal="center"/>
    </xf>
    <xf numFmtId="0" fontId="70" fillId="0" borderId="2" xfId="0" applyFont="1" applyBorder="1" applyAlignment="1">
      <alignment horizontal="center" vertical="top" wrapText="1"/>
    </xf>
    <xf numFmtId="0" fontId="70" fillId="0" borderId="6" xfId="0" applyFont="1" applyBorder="1" applyAlignment="1">
      <alignment horizontal="center" vertical="top" wrapText="1"/>
    </xf>
    <xf numFmtId="0" fontId="7" fillId="0" borderId="47" xfId="0" applyFont="1" applyBorder="1" applyAlignment="1">
      <alignment horizontal="center"/>
    </xf>
    <xf numFmtId="0" fontId="9" fillId="0" borderId="18" xfId="0" applyFont="1" applyBorder="1" applyAlignment="1">
      <alignment horizontal="right" vertical="center"/>
    </xf>
    <xf numFmtId="0" fontId="9" fillId="8" borderId="3" xfId="0" applyFont="1" applyFill="1" applyBorder="1" applyAlignment="1">
      <alignment horizontal="center" vertical="center"/>
    </xf>
    <xf numFmtId="0" fontId="9" fillId="0" borderId="2" xfId="0" applyFont="1" applyBorder="1" applyAlignment="1">
      <alignment horizontal="right" vertical="center"/>
    </xf>
    <xf numFmtId="0" fontId="84" fillId="18" borderId="56" xfId="9" applyFont="1" applyFill="1" applyBorder="1" applyAlignment="1">
      <alignment horizontal="center" vertical="center"/>
    </xf>
    <xf numFmtId="0" fontId="84" fillId="18" borderId="57" xfId="9" applyFont="1" applyFill="1" applyBorder="1" applyAlignment="1">
      <alignment horizontal="center" vertical="center"/>
    </xf>
    <xf numFmtId="0" fontId="84" fillId="18" borderId="58" xfId="9" applyFont="1" applyFill="1" applyBorder="1" applyAlignment="1">
      <alignment horizontal="center" vertical="center"/>
    </xf>
    <xf numFmtId="0" fontId="9" fillId="8" borderId="2" xfId="0" applyFont="1" applyFill="1" applyBorder="1" applyAlignment="1">
      <alignment horizontal="center" vertical="center"/>
    </xf>
    <xf numFmtId="0" fontId="9" fillId="8" borderId="21" xfId="0" applyFont="1" applyFill="1" applyBorder="1" applyAlignment="1">
      <alignment horizontal="center" vertical="center"/>
    </xf>
    <xf numFmtId="0" fontId="9" fillId="8" borderId="6" xfId="0" applyFont="1" applyFill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46" fillId="19" borderId="16" xfId="0" applyFont="1" applyFill="1" applyBorder="1" applyAlignment="1">
      <alignment horizontal="left"/>
    </xf>
    <xf numFmtId="0" fontId="46" fillId="19" borderId="16" xfId="0" applyFont="1" applyFill="1" applyBorder="1" applyAlignment="1">
      <alignment horizontal="center" wrapText="1"/>
    </xf>
    <xf numFmtId="0" fontId="46" fillId="19" borderId="28" xfId="0" applyFont="1" applyFill="1" applyBorder="1" applyAlignment="1">
      <alignment horizontal="left" wrapText="1"/>
    </xf>
    <xf numFmtId="0" fontId="46" fillId="19" borderId="29" xfId="0" applyFont="1" applyFill="1" applyBorder="1" applyAlignment="1">
      <alignment horizontal="left" wrapText="1"/>
    </xf>
    <xf numFmtId="0" fontId="46" fillId="19" borderId="30" xfId="0" applyFont="1" applyFill="1" applyBorder="1" applyAlignment="1">
      <alignment horizontal="left" wrapText="1"/>
    </xf>
    <xf numFmtId="0" fontId="46" fillId="19" borderId="28" xfId="0" applyFont="1" applyFill="1" applyBorder="1" applyAlignment="1">
      <alignment horizontal="center" wrapText="1"/>
    </xf>
    <xf numFmtId="0" fontId="46" fillId="19" borderId="29" xfId="0" applyFont="1" applyFill="1" applyBorder="1" applyAlignment="1">
      <alignment horizontal="center" wrapText="1"/>
    </xf>
    <xf numFmtId="0" fontId="46" fillId="19" borderId="30" xfId="0" applyFont="1" applyFill="1" applyBorder="1" applyAlignment="1">
      <alignment horizontal="center" wrapText="1"/>
    </xf>
    <xf numFmtId="0" fontId="46" fillId="22" borderId="16" xfId="0" applyFont="1" applyFill="1" applyBorder="1" applyAlignment="1">
      <alignment horizontal="left"/>
    </xf>
    <xf numFmtId="0" fontId="46" fillId="19" borderId="28" xfId="0" applyFont="1" applyFill="1" applyBorder="1" applyAlignment="1">
      <alignment horizontal="left"/>
    </xf>
    <xf numFmtId="0" fontId="46" fillId="19" borderId="30" xfId="0" applyFont="1" applyFill="1" applyBorder="1" applyAlignment="1">
      <alignment horizontal="left"/>
    </xf>
    <xf numFmtId="0" fontId="0" fillId="0" borderId="16" xfId="0" applyBorder="1" applyAlignment="1">
      <alignment horizontal="left" vertical="top" wrapText="1"/>
    </xf>
    <xf numFmtId="0" fontId="57" fillId="27" borderId="28" xfId="0" applyFont="1" applyFill="1" applyBorder="1" applyAlignment="1">
      <alignment horizontal="center"/>
    </xf>
    <xf numFmtId="0" fontId="57" fillId="27" borderId="29" xfId="0" applyFont="1" applyFill="1" applyBorder="1" applyAlignment="1">
      <alignment horizontal="center"/>
    </xf>
    <xf numFmtId="0" fontId="57" fillId="27" borderId="30" xfId="0" applyFont="1" applyFill="1" applyBorder="1" applyAlignment="1">
      <alignment horizontal="center"/>
    </xf>
    <xf numFmtId="0" fontId="46" fillId="19" borderId="16" xfId="0" applyFont="1" applyFill="1" applyBorder="1" applyAlignment="1">
      <alignment horizontal="center"/>
    </xf>
    <xf numFmtId="0" fontId="0" fillId="0" borderId="16" xfId="0" applyBorder="1" applyAlignment="1">
      <alignment horizontal="left" vertical="center"/>
    </xf>
    <xf numFmtId="0" fontId="0" fillId="0" borderId="0" xfId="0" applyBorder="1" applyAlignment="1">
      <alignment horizontal="left" vertical="center" wrapText="1"/>
    </xf>
    <xf numFmtId="0" fontId="0" fillId="0" borderId="16" xfId="0" applyBorder="1" applyAlignment="1">
      <alignment horizontal="left"/>
    </xf>
    <xf numFmtId="0" fontId="56" fillId="24" borderId="16" xfId="0" applyFont="1" applyFill="1" applyBorder="1" applyAlignment="1">
      <alignment horizontal="left"/>
    </xf>
    <xf numFmtId="10" fontId="0" fillId="0" borderId="16" xfId="4" applyNumberFormat="1" applyFont="1" applyBorder="1" applyAlignment="1">
      <alignment horizontal="right" vertical="center"/>
    </xf>
    <xf numFmtId="0" fontId="46" fillId="19" borderId="28" xfId="0" applyFont="1" applyFill="1" applyBorder="1" applyAlignment="1">
      <alignment horizontal="left" vertical="center"/>
    </xf>
    <xf numFmtId="0" fontId="46" fillId="19" borderId="29" xfId="0" applyFont="1" applyFill="1" applyBorder="1" applyAlignment="1">
      <alignment horizontal="left" vertical="center"/>
    </xf>
    <xf numFmtId="0" fontId="46" fillId="19" borderId="30" xfId="0" applyFont="1" applyFill="1" applyBorder="1" applyAlignment="1">
      <alignment horizontal="left" vertic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 wrapText="1"/>
    </xf>
    <xf numFmtId="0" fontId="46" fillId="0" borderId="16" xfId="0" applyFont="1" applyBorder="1" applyAlignment="1">
      <alignment horizontal="left"/>
    </xf>
    <xf numFmtId="0" fontId="46" fillId="17" borderId="16" xfId="0" applyFont="1" applyFill="1" applyBorder="1" applyAlignment="1">
      <alignment horizontal="left" vertical="center"/>
    </xf>
    <xf numFmtId="0" fontId="0" fillId="0" borderId="16" xfId="0" applyFill="1" applyBorder="1" applyAlignment="1">
      <alignment horizontal="left" vertical="center" wrapText="1"/>
    </xf>
    <xf numFmtId="0" fontId="0" fillId="0" borderId="28" xfId="0" applyBorder="1" applyAlignment="1">
      <alignment horizontal="left"/>
    </xf>
    <xf numFmtId="0" fontId="0" fillId="0" borderId="30" xfId="0" applyBorder="1" applyAlignment="1">
      <alignment horizontal="left"/>
    </xf>
    <xf numFmtId="0" fontId="46" fillId="22" borderId="28" xfId="0" applyFont="1" applyFill="1" applyBorder="1" applyAlignment="1">
      <alignment horizontal="left"/>
    </xf>
    <xf numFmtId="0" fontId="46" fillId="22" borderId="30" xfId="0" applyFont="1" applyFill="1" applyBorder="1" applyAlignment="1">
      <alignment horizontal="left"/>
    </xf>
    <xf numFmtId="0" fontId="46" fillId="19" borderId="16" xfId="0" applyFont="1" applyFill="1" applyBorder="1" applyAlignment="1">
      <alignment horizontal="left" vertical="center"/>
    </xf>
    <xf numFmtId="0" fontId="46" fillId="19" borderId="16" xfId="0" applyFont="1" applyFill="1" applyBorder="1" applyAlignment="1">
      <alignment horizontal="left" vertical="center" wrapText="1"/>
    </xf>
    <xf numFmtId="0" fontId="0" fillId="0" borderId="16" xfId="0" applyFont="1" applyFill="1" applyBorder="1" applyAlignment="1">
      <alignment horizontal="left" vertical="center"/>
    </xf>
    <xf numFmtId="0" fontId="46" fillId="22" borderId="28" xfId="0" applyFont="1" applyFill="1" applyBorder="1" applyAlignment="1">
      <alignment horizontal="left" vertical="center"/>
    </xf>
    <xf numFmtId="0" fontId="46" fillId="22" borderId="29" xfId="0" applyFont="1" applyFill="1" applyBorder="1" applyAlignment="1">
      <alignment horizontal="left" vertical="center"/>
    </xf>
    <xf numFmtId="0" fontId="46" fillId="22" borderId="30" xfId="0" applyFont="1" applyFill="1" applyBorder="1" applyAlignment="1">
      <alignment horizontal="left" vertical="center"/>
    </xf>
    <xf numFmtId="0" fontId="46" fillId="22" borderId="28" xfId="0" applyFont="1" applyFill="1" applyBorder="1" applyAlignment="1">
      <alignment horizontal="left" vertical="center" wrapText="1"/>
    </xf>
    <xf numFmtId="0" fontId="46" fillId="22" borderId="29" xfId="0" applyFont="1" applyFill="1" applyBorder="1" applyAlignment="1">
      <alignment horizontal="left" vertical="center" wrapText="1"/>
    </xf>
    <xf numFmtId="0" fontId="46" fillId="22" borderId="30" xfId="0" applyFont="1" applyFill="1" applyBorder="1" applyAlignment="1">
      <alignment horizontal="left" vertical="center" wrapText="1"/>
    </xf>
    <xf numFmtId="0" fontId="46" fillId="17" borderId="28" xfId="0" applyFont="1" applyFill="1" applyBorder="1" applyAlignment="1">
      <alignment horizontal="left" vertical="center"/>
    </xf>
    <xf numFmtId="0" fontId="46" fillId="17" borderId="29" xfId="0" applyFont="1" applyFill="1" applyBorder="1" applyAlignment="1">
      <alignment horizontal="left" vertical="center"/>
    </xf>
    <xf numFmtId="0" fontId="46" fillId="23" borderId="16" xfId="0" applyFont="1" applyFill="1" applyBorder="1" applyAlignment="1">
      <alignment horizontal="center"/>
    </xf>
    <xf numFmtId="0" fontId="0" fillId="0" borderId="28" xfId="0" applyFill="1" applyBorder="1" applyAlignment="1">
      <alignment horizontal="left"/>
    </xf>
    <xf numFmtId="0" fontId="0" fillId="0" borderId="30" xfId="0" applyFill="1" applyBorder="1" applyAlignment="1">
      <alignment horizontal="left"/>
    </xf>
    <xf numFmtId="0" fontId="0" fillId="0" borderId="28" xfId="0" applyFill="1" applyBorder="1" applyAlignment="1">
      <alignment horizontal="left" vertical="center" wrapText="1"/>
    </xf>
    <xf numFmtId="0" fontId="0" fillId="0" borderId="30" xfId="0" applyFill="1" applyBorder="1" applyAlignment="1">
      <alignment horizontal="left" vertical="center" wrapText="1"/>
    </xf>
    <xf numFmtId="0" fontId="0" fillId="0" borderId="28" xfId="0" applyFill="1" applyBorder="1" applyAlignment="1">
      <alignment horizontal="left" vertical="center"/>
    </xf>
    <xf numFmtId="0" fontId="0" fillId="0" borderId="30" xfId="0" applyFill="1" applyBorder="1" applyAlignment="1">
      <alignment horizontal="left" vertical="center"/>
    </xf>
    <xf numFmtId="174" fontId="0" fillId="0" borderId="28" xfId="0" applyNumberFormat="1" applyFill="1" applyBorder="1" applyAlignment="1">
      <alignment horizontal="right" vertical="center"/>
    </xf>
    <xf numFmtId="174" fontId="0" fillId="0" borderId="30" xfId="0" applyNumberFormat="1" applyFill="1" applyBorder="1" applyAlignment="1">
      <alignment horizontal="right" vertical="center"/>
    </xf>
    <xf numFmtId="0" fontId="0" fillId="0" borderId="28" xfId="0" applyBorder="1" applyAlignment="1">
      <alignment horizontal="left" vertical="center"/>
    </xf>
    <xf numFmtId="0" fontId="0" fillId="0" borderId="30" xfId="0" applyBorder="1" applyAlignment="1">
      <alignment horizontal="left" vertical="center"/>
    </xf>
    <xf numFmtId="0" fontId="46" fillId="17" borderId="28" xfId="0" applyFont="1" applyFill="1" applyBorder="1" applyAlignment="1">
      <alignment horizontal="center" vertical="center"/>
    </xf>
    <xf numFmtId="0" fontId="46" fillId="17" borderId="29" xfId="0" applyFont="1" applyFill="1" applyBorder="1" applyAlignment="1">
      <alignment horizontal="center" vertical="center"/>
    </xf>
    <xf numFmtId="0" fontId="46" fillId="17" borderId="30" xfId="0" applyFont="1" applyFill="1" applyBorder="1" applyAlignment="1">
      <alignment horizontal="center" vertical="center"/>
    </xf>
    <xf numFmtId="0" fontId="46" fillId="0" borderId="28" xfId="0" applyFont="1" applyFill="1" applyBorder="1" applyAlignment="1">
      <alignment horizontal="center" vertical="center" wrapText="1"/>
    </xf>
    <xf numFmtId="0" fontId="46" fillId="0" borderId="30" xfId="0" applyFont="1" applyFill="1" applyBorder="1" applyAlignment="1">
      <alignment horizontal="center" vertical="center" wrapText="1"/>
    </xf>
    <xf numFmtId="0" fontId="0" fillId="0" borderId="28" xfId="0" applyFill="1" applyBorder="1" applyAlignment="1">
      <alignment horizontal="right" vertical="center"/>
    </xf>
    <xf numFmtId="0" fontId="0" fillId="0" borderId="30" xfId="0" applyFill="1" applyBorder="1" applyAlignment="1">
      <alignment horizontal="right" vertical="center"/>
    </xf>
    <xf numFmtId="44" fontId="0" fillId="0" borderId="16" xfId="1" applyNumberFormat="1" applyFont="1" applyFill="1" applyBorder="1" applyAlignment="1">
      <alignment horizontal="left" vertical="center"/>
    </xf>
    <xf numFmtId="0" fontId="46" fillId="19" borderId="29" xfId="0" applyFont="1" applyFill="1" applyBorder="1" applyAlignment="1">
      <alignment horizontal="left"/>
    </xf>
    <xf numFmtId="0" fontId="0" fillId="0" borderId="50" xfId="0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51" xfId="0" applyBorder="1" applyAlignment="1">
      <alignment horizontal="left" vertical="top" wrapText="1"/>
    </xf>
    <xf numFmtId="0" fontId="0" fillId="0" borderId="52" xfId="0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53" xfId="0" applyBorder="1" applyAlignment="1">
      <alignment horizontal="left" vertical="top" wrapText="1"/>
    </xf>
    <xf numFmtId="0" fontId="0" fillId="0" borderId="54" xfId="0" applyBorder="1" applyAlignment="1">
      <alignment horizontal="left" vertical="top" wrapText="1"/>
    </xf>
    <xf numFmtId="0" fontId="0" fillId="0" borderId="31" xfId="0" applyBorder="1" applyAlignment="1">
      <alignment horizontal="left" vertical="top" wrapText="1"/>
    </xf>
    <xf numFmtId="0" fontId="0" fillId="0" borderId="32" xfId="0" applyBorder="1" applyAlignment="1">
      <alignment horizontal="left" vertical="top" wrapText="1"/>
    </xf>
    <xf numFmtId="0" fontId="46" fillId="19" borderId="28" xfId="0" applyFont="1" applyFill="1" applyBorder="1" applyAlignment="1">
      <alignment horizontal="center"/>
    </xf>
    <xf numFmtId="0" fontId="46" fillId="19" borderId="29" xfId="0" applyFont="1" applyFill="1" applyBorder="1" applyAlignment="1">
      <alignment horizontal="center"/>
    </xf>
    <xf numFmtId="0" fontId="46" fillId="19" borderId="30" xfId="0" applyFont="1" applyFill="1" applyBorder="1" applyAlignment="1">
      <alignment horizontal="center"/>
    </xf>
    <xf numFmtId="0" fontId="57" fillId="18" borderId="28" xfId="0" applyFont="1" applyFill="1" applyBorder="1" applyAlignment="1">
      <alignment horizontal="center"/>
    </xf>
    <xf numFmtId="0" fontId="57" fillId="18" borderId="29" xfId="0" applyFont="1" applyFill="1" applyBorder="1" applyAlignment="1">
      <alignment horizontal="center"/>
    </xf>
    <xf numFmtId="0" fontId="57" fillId="18" borderId="30" xfId="0" applyFont="1" applyFill="1" applyBorder="1" applyAlignment="1">
      <alignment horizontal="center"/>
    </xf>
    <xf numFmtId="0" fontId="56" fillId="24" borderId="0" xfId="0" applyFont="1" applyFill="1" applyAlignment="1">
      <alignment horizontal="left"/>
    </xf>
    <xf numFmtId="0" fontId="46" fillId="17" borderId="30" xfId="0" applyFont="1" applyFill="1" applyBorder="1" applyAlignment="1">
      <alignment horizontal="left" vertical="center"/>
    </xf>
    <xf numFmtId="0" fontId="57" fillId="29" borderId="28" xfId="0" applyFont="1" applyFill="1" applyBorder="1" applyAlignment="1">
      <alignment horizontal="center"/>
    </xf>
    <xf numFmtId="0" fontId="57" fillId="29" borderId="29" xfId="0" applyFont="1" applyFill="1" applyBorder="1" applyAlignment="1">
      <alignment horizontal="center"/>
    </xf>
    <xf numFmtId="0" fontId="57" fillId="29" borderId="30" xfId="0" applyFont="1" applyFill="1" applyBorder="1" applyAlignment="1">
      <alignment horizontal="center"/>
    </xf>
    <xf numFmtId="0" fontId="57" fillId="28" borderId="28" xfId="0" applyFont="1" applyFill="1" applyBorder="1" applyAlignment="1">
      <alignment horizontal="center"/>
    </xf>
    <xf numFmtId="0" fontId="57" fillId="28" borderId="29" xfId="0" applyFont="1" applyFill="1" applyBorder="1" applyAlignment="1">
      <alignment horizontal="center"/>
    </xf>
    <xf numFmtId="0" fontId="57" fillId="28" borderId="30" xfId="0" applyFont="1" applyFill="1" applyBorder="1" applyAlignment="1">
      <alignment horizontal="center"/>
    </xf>
    <xf numFmtId="0" fontId="45" fillId="0" borderId="28" xfId="2" applyFont="1" applyFill="1" applyBorder="1" applyAlignment="1" applyProtection="1">
      <alignment horizontal="center" shrinkToFit="1"/>
    </xf>
    <xf numFmtId="0" fontId="45" fillId="0" borderId="29" xfId="2" applyFont="1" applyFill="1" applyBorder="1" applyAlignment="1" applyProtection="1">
      <alignment horizontal="center" shrinkToFit="1"/>
    </xf>
    <xf numFmtId="0" fontId="45" fillId="0" borderId="30" xfId="2" applyFont="1" applyFill="1" applyBorder="1" applyAlignment="1" applyProtection="1">
      <alignment horizontal="center" shrinkToFit="1"/>
    </xf>
    <xf numFmtId="0" fontId="45" fillId="0" borderId="0" xfId="2" applyFont="1" applyFill="1" applyBorder="1" applyAlignment="1" applyProtection="1">
      <alignment horizontal="right" shrinkToFit="1"/>
    </xf>
    <xf numFmtId="0" fontId="45" fillId="0" borderId="28" xfId="2" applyFont="1" applyFill="1" applyBorder="1" applyAlignment="1" applyProtection="1">
      <alignment horizontal="center" shrinkToFit="1"/>
      <protection locked="0"/>
    </xf>
    <xf numFmtId="0" fontId="45" fillId="0" borderId="29" xfId="2" applyFont="1" applyFill="1" applyBorder="1" applyAlignment="1" applyProtection="1">
      <alignment horizontal="center" shrinkToFit="1"/>
      <protection locked="0"/>
    </xf>
    <xf numFmtId="0" fontId="45" fillId="0" borderId="30" xfId="2" applyFont="1" applyFill="1" applyBorder="1" applyAlignment="1" applyProtection="1">
      <alignment horizontal="center" shrinkToFit="1"/>
      <protection locked="0"/>
    </xf>
    <xf numFmtId="0" fontId="65" fillId="34" borderId="0" xfId="0" applyFont="1" applyFill="1" applyAlignment="1">
      <alignment horizontal="center" vertical="center" wrapText="1" shrinkToFit="1"/>
    </xf>
    <xf numFmtId="0" fontId="66" fillId="10" borderId="0" xfId="2" applyFont="1" applyFill="1" applyBorder="1" applyAlignment="1" applyProtection="1">
      <alignment horizontal="center" vertical="center" wrapText="1" shrinkToFit="1"/>
    </xf>
    <xf numFmtId="0" fontId="10" fillId="2" borderId="0" xfId="0" applyFont="1" applyFill="1" applyBorder="1" applyAlignment="1">
      <alignment horizontal="center" vertical="center" wrapText="1" shrinkToFit="1"/>
    </xf>
    <xf numFmtId="164" fontId="25" fillId="2" borderId="0" xfId="0" applyNumberFormat="1" applyFont="1" applyFill="1" applyBorder="1" applyAlignment="1">
      <alignment horizontal="center" vertical="center" shrinkToFit="1"/>
    </xf>
    <xf numFmtId="0" fontId="28" fillId="0" borderId="0" xfId="2" applyFont="1" applyFill="1" applyBorder="1" applyAlignment="1" applyProtection="1">
      <alignment horizontal="center" vertical="center" wrapText="1"/>
      <protection locked="0"/>
    </xf>
    <xf numFmtId="0" fontId="22" fillId="2" borderId="0" xfId="0" applyFont="1" applyFill="1" applyBorder="1" applyAlignment="1">
      <alignment horizontal="center" vertical="center" wrapText="1"/>
    </xf>
    <xf numFmtId="0" fontId="31" fillId="0" borderId="0" xfId="2" applyFont="1" applyFill="1" applyBorder="1" applyAlignment="1" applyProtection="1">
      <alignment horizontal="center" vertical="center" shrinkToFit="1"/>
      <protection locked="0"/>
    </xf>
    <xf numFmtId="0" fontId="25" fillId="2" borderId="0" xfId="0" applyFont="1" applyFill="1" applyBorder="1" applyAlignment="1">
      <alignment horizontal="center" vertical="center" wrapText="1" shrinkToFit="1"/>
    </xf>
    <xf numFmtId="170" fontId="25" fillId="2" borderId="0" xfId="0" applyNumberFormat="1" applyFont="1" applyFill="1" applyBorder="1" applyAlignment="1">
      <alignment horizontal="center" vertical="center" shrinkToFit="1"/>
    </xf>
    <xf numFmtId="0" fontId="19" fillId="0" borderId="0" xfId="2" applyFont="1" applyFill="1" applyBorder="1" applyAlignment="1" applyProtection="1">
      <alignment horizontal="right" shrinkToFit="1"/>
    </xf>
    <xf numFmtId="0" fontId="12" fillId="3" borderId="0" xfId="2" applyFont="1" applyFill="1" applyBorder="1" applyAlignment="1" applyProtection="1">
      <alignment horizontal="center" wrapText="1"/>
    </xf>
    <xf numFmtId="0" fontId="15" fillId="10" borderId="0" xfId="2" applyFont="1" applyFill="1" applyBorder="1" applyAlignment="1" applyProtection="1">
      <alignment horizontal="center" wrapText="1" shrinkToFit="1"/>
    </xf>
    <xf numFmtId="0" fontId="9" fillId="0" borderId="0" xfId="0" applyFont="1" applyBorder="1" applyAlignment="1">
      <alignment horizontal="center" vertical="center" wrapText="1" shrinkToFit="1"/>
    </xf>
    <xf numFmtId="0" fontId="26" fillId="10" borderId="0" xfId="2" applyFont="1" applyFill="1" applyBorder="1" applyAlignment="1" applyProtection="1">
      <alignment horizontal="center" vertical="center" wrapText="1" shrinkToFit="1"/>
    </xf>
    <xf numFmtId="0" fontId="9" fillId="0" borderId="0" xfId="0" applyFont="1" applyBorder="1" applyAlignment="1">
      <alignment horizontal="center" vertical="center" wrapText="1"/>
    </xf>
    <xf numFmtId="0" fontId="33" fillId="10" borderId="0" xfId="0" applyFont="1" applyFill="1" applyBorder="1" applyAlignment="1">
      <alignment horizontal="center" shrinkToFit="1"/>
    </xf>
    <xf numFmtId="0" fontId="9" fillId="10" borderId="0" xfId="0" applyFont="1" applyFill="1" applyBorder="1" applyAlignment="1">
      <alignment horizontal="left" shrinkToFit="1"/>
    </xf>
    <xf numFmtId="164" fontId="34" fillId="10" borderId="0" xfId="0" applyNumberFormat="1" applyFont="1" applyFill="1" applyBorder="1" applyAlignment="1">
      <alignment horizontal="center" vertical="center" shrinkToFit="1"/>
    </xf>
    <xf numFmtId="0" fontId="33" fillId="12" borderId="0" xfId="0" applyFont="1" applyFill="1" applyBorder="1" applyAlignment="1">
      <alignment horizontal="center" vertical="center" wrapText="1" shrinkToFit="1"/>
    </xf>
    <xf numFmtId="164" fontId="37" fillId="12" borderId="0" xfId="0" applyNumberFormat="1" applyFont="1" applyFill="1" applyBorder="1" applyAlignment="1">
      <alignment horizontal="center" vertical="center" shrinkToFit="1"/>
    </xf>
    <xf numFmtId="0" fontId="38" fillId="13" borderId="2" xfId="2" applyFont="1" applyFill="1" applyBorder="1" applyAlignment="1" applyProtection="1">
      <alignment horizontal="center" vertical="center" shrinkToFit="1"/>
    </xf>
    <xf numFmtId="0" fontId="38" fillId="13" borderId="21" xfId="2" applyFont="1" applyFill="1" applyBorder="1" applyAlignment="1" applyProtection="1">
      <alignment horizontal="center" vertical="center" shrinkToFit="1"/>
    </xf>
    <xf numFmtId="0" fontId="38" fillId="13" borderId="6" xfId="2" applyFont="1" applyFill="1" applyBorder="1" applyAlignment="1" applyProtection="1">
      <alignment horizontal="center" vertical="center" shrinkToFit="1"/>
    </xf>
    <xf numFmtId="0" fontId="18" fillId="16" borderId="0" xfId="2" applyFont="1" applyFill="1" applyBorder="1" applyAlignment="1" applyProtection="1">
      <alignment horizontal="center" vertical="center" wrapText="1" shrinkToFit="1"/>
    </xf>
    <xf numFmtId="164" fontId="37" fillId="2" borderId="0" xfId="0" applyNumberFormat="1" applyFont="1" applyFill="1" applyBorder="1" applyAlignment="1">
      <alignment horizontal="center" vertical="center" shrinkToFit="1"/>
    </xf>
    <xf numFmtId="0" fontId="11" fillId="0" borderId="0" xfId="0" applyFont="1" applyBorder="1" applyAlignment="1">
      <alignment horizontal="center" vertical="center" shrinkToFit="1"/>
    </xf>
    <xf numFmtId="0" fontId="26" fillId="14" borderId="0" xfId="2" applyFont="1" applyFill="1" applyBorder="1" applyAlignment="1" applyProtection="1">
      <alignment horizontal="center" vertical="center" wrapText="1" shrinkToFit="1"/>
    </xf>
    <xf numFmtId="0" fontId="7" fillId="0" borderId="10" xfId="0" applyFont="1" applyBorder="1" applyAlignment="1">
      <alignment horizontal="center"/>
    </xf>
    <xf numFmtId="0" fontId="6" fillId="7" borderId="10" xfId="0" applyFont="1" applyFill="1" applyBorder="1" applyAlignment="1"/>
    <xf numFmtId="0" fontId="7" fillId="0" borderId="10" xfId="0" applyFont="1" applyBorder="1" applyAlignment="1"/>
    <xf numFmtId="0" fontId="6" fillId="0" borderId="10" xfId="0" applyFont="1" applyBorder="1" applyAlignment="1">
      <alignment wrapText="1"/>
    </xf>
    <xf numFmtId="0" fontId="6" fillId="0" borderId="10" xfId="0" applyFont="1" applyBorder="1" applyAlignment="1"/>
    <xf numFmtId="0" fontId="7" fillId="0" borderId="10" xfId="0" applyFont="1" applyBorder="1" applyAlignment="1">
      <alignment horizontal="center" vertical="center" wrapText="1"/>
    </xf>
    <xf numFmtId="0" fontId="7" fillId="0" borderId="10" xfId="0" applyFont="1" applyBorder="1" applyAlignment="1">
      <alignment wrapText="1"/>
    </xf>
    <xf numFmtId="0" fontId="6" fillId="0" borderId="10" xfId="0" applyFont="1" applyBorder="1" applyAlignment="1">
      <alignment horizontal="justify" vertical="center" wrapText="1"/>
    </xf>
    <xf numFmtId="0" fontId="7" fillId="6" borderId="10" xfId="0" applyFont="1" applyFill="1" applyBorder="1" applyAlignment="1">
      <alignment horizontal="left"/>
    </xf>
    <xf numFmtId="0" fontId="6" fillId="7" borderId="10" xfId="0" applyFont="1" applyFill="1" applyBorder="1" applyAlignment="1">
      <alignment horizontal="center"/>
    </xf>
    <xf numFmtId="164" fontId="6" fillId="7" borderId="10" xfId="0" applyNumberFormat="1" applyFont="1" applyFill="1" applyBorder="1" applyAlignment="1">
      <alignment horizontal="center" wrapText="1"/>
    </xf>
    <xf numFmtId="0" fontId="6" fillId="7" borderId="10" xfId="0" applyFont="1" applyFill="1" applyBorder="1" applyAlignment="1">
      <alignment horizontal="center" vertical="center" wrapText="1"/>
    </xf>
    <xf numFmtId="0" fontId="6" fillId="7" borderId="36" xfId="0" applyFont="1" applyFill="1" applyBorder="1" applyAlignment="1">
      <alignment horizontal="center" vertical="center" wrapText="1"/>
    </xf>
    <xf numFmtId="0" fontId="67" fillId="0" borderId="34" xfId="0" applyFont="1" applyFill="1" applyBorder="1" applyAlignment="1">
      <alignment horizontal="left" vertical="center" wrapText="1"/>
    </xf>
    <xf numFmtId="0" fontId="67" fillId="0" borderId="35" xfId="0" applyFont="1" applyFill="1" applyBorder="1" applyAlignment="1">
      <alignment horizontal="left" vertical="center" wrapText="1"/>
    </xf>
    <xf numFmtId="0" fontId="7" fillId="7" borderId="10" xfId="0" applyFont="1" applyFill="1" applyBorder="1" applyAlignment="1">
      <alignment horizontal="center"/>
    </xf>
    <xf numFmtId="0" fontId="6" fillId="0" borderId="10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0" borderId="38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left" wrapText="1"/>
    </xf>
    <xf numFmtId="0" fontId="7" fillId="7" borderId="10" xfId="0" applyFont="1" applyFill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center" vertical="center"/>
    </xf>
    <xf numFmtId="0" fontId="7" fillId="0" borderId="10" xfId="0" applyFont="1" applyBorder="1" applyAlignment="1">
      <alignment horizontal="left"/>
    </xf>
    <xf numFmtId="0" fontId="7" fillId="0" borderId="26" xfId="0" applyFont="1" applyBorder="1" applyAlignment="1">
      <alignment horizontal="left"/>
    </xf>
    <xf numFmtId="0" fontId="7" fillId="7" borderId="11" xfId="0" applyFont="1" applyFill="1" applyBorder="1" applyAlignment="1">
      <alignment horizontal="center" vertical="center" wrapText="1"/>
    </xf>
    <xf numFmtId="164" fontId="7" fillId="0" borderId="11" xfId="0" applyNumberFormat="1" applyFont="1" applyBorder="1" applyAlignment="1">
      <alignment horizontal="center" vertical="center"/>
    </xf>
    <xf numFmtId="0" fontId="6" fillId="6" borderId="10" xfId="0" applyFont="1" applyFill="1" applyBorder="1" applyAlignment="1">
      <alignment horizontal="center"/>
    </xf>
    <xf numFmtId="0" fontId="7" fillId="0" borderId="39" xfId="0" applyFont="1" applyBorder="1" applyAlignment="1">
      <alignment horizontal="center" vertical="center"/>
    </xf>
    <xf numFmtId="0" fontId="7" fillId="0" borderId="40" xfId="0" applyFont="1" applyBorder="1" applyAlignment="1">
      <alignment horizontal="center" vertical="center"/>
    </xf>
    <xf numFmtId="0" fontId="7" fillId="0" borderId="41" xfId="0" applyFont="1" applyBorder="1" applyAlignment="1">
      <alignment horizontal="center" vertical="center"/>
    </xf>
    <xf numFmtId="0" fontId="7" fillId="0" borderId="42" xfId="0" applyFont="1" applyBorder="1" applyAlignment="1">
      <alignment horizontal="center" vertical="center"/>
    </xf>
    <xf numFmtId="0" fontId="7" fillId="0" borderId="43" xfId="0" applyFont="1" applyBorder="1" applyAlignment="1">
      <alignment horizontal="center" vertical="center"/>
    </xf>
    <xf numFmtId="0" fontId="7" fillId="0" borderId="44" xfId="0" applyFont="1" applyBorder="1" applyAlignment="1">
      <alignment horizontal="center" vertical="center"/>
    </xf>
  </cellXfs>
  <cellStyles count="34">
    <cellStyle name="20% - Ênfase2" xfId="6" builtinId="34"/>
    <cellStyle name="20% - Ênfase2 2" xfId="27" xr:uid="{49C5F050-4A7B-40F4-8554-067EFECC342E}"/>
    <cellStyle name="20% - Ênfase6" xfId="5" builtinId="50"/>
    <cellStyle name="20% - Ênfase6 2" xfId="29" xr:uid="{0E4A57B8-B156-420E-A184-0931609024A2}"/>
    <cellStyle name="60% - Ênfase2 2" xfId="31" xr:uid="{8C111269-B4BC-40D4-95BD-1F75EE6AA6A3}"/>
    <cellStyle name="60% - Ênfase4 2" xfId="28" xr:uid="{CF25249A-84D7-463C-8608-A70633BB2234}"/>
    <cellStyle name="Accent" xfId="10" xr:uid="{3F9BBBE0-9C36-4867-8804-6F44254C454F}"/>
    <cellStyle name="Accent 1" xfId="11" xr:uid="{9184E582-4E9E-4EB9-9488-1AD410A5B178}"/>
    <cellStyle name="Accent 2" xfId="12" xr:uid="{2C4A65E5-8476-400B-8BE6-D0D0EBE7519D}"/>
    <cellStyle name="Accent 3" xfId="13" xr:uid="{6DA95C54-335F-41B9-B8C5-DB319E571268}"/>
    <cellStyle name="Bad" xfId="14" xr:uid="{9EE14E24-EA64-4157-834F-5163966B078B}"/>
    <cellStyle name="Error" xfId="15" xr:uid="{8900086E-87DC-4CA7-BFC7-DB6247556C35}"/>
    <cellStyle name="Excel_BuiltIn_20% - Ênfase2" xfId="8" xr:uid="{00000000-0005-0000-0000-000002000000}"/>
    <cellStyle name="Excel_BuiltIn_20% - Ênfase6" xfId="7" xr:uid="{00000000-0005-0000-0000-000003000000}"/>
    <cellStyle name="Footnote" xfId="16" xr:uid="{A1E72037-1BDD-4943-9E36-FA373A4BEDA5}"/>
    <cellStyle name="Good" xfId="17" xr:uid="{D9145BC0-9CB6-4FA8-896F-E20B400A6D48}"/>
    <cellStyle name="Heading" xfId="18" xr:uid="{6006BC83-472E-467F-818C-90DCF810C677}"/>
    <cellStyle name="Heading 1" xfId="19" xr:uid="{73612A7A-3019-4FF9-8B8B-4E13E8857511}"/>
    <cellStyle name="Heading 2" xfId="20" xr:uid="{1E193FBA-AFB7-4C20-AB0F-FA376090F737}"/>
    <cellStyle name="Moeda" xfId="1" builtinId="4"/>
    <cellStyle name="Moeda 2" xfId="21" xr:uid="{87ECFED6-FA1D-44AC-9FC2-D85970E7E9C6}"/>
    <cellStyle name="Neutral" xfId="22" xr:uid="{BA9AC44A-C5CE-4664-956C-B445377B25B8}"/>
    <cellStyle name="Normal" xfId="0" builtinId="0"/>
    <cellStyle name="Normal 2" xfId="32" xr:uid="{A8B0ED26-E666-47EC-870A-0B0C39108226}"/>
    <cellStyle name="Normal 3" xfId="33" xr:uid="{A40E81EC-1B8F-4565-A0D5-00D583505B94}"/>
    <cellStyle name="Normal 4" xfId="9" xr:uid="{EFF41846-CEAD-4E20-95B4-2208F5E52A07}"/>
    <cellStyle name="Note" xfId="23" xr:uid="{5C4C20C5-76AC-4C70-9372-44FE227E09CE}"/>
    <cellStyle name="Porcentagem" xfId="4" builtinId="5"/>
    <cellStyle name="Status" xfId="24" xr:uid="{F58610A8-EEF6-43F0-85E9-6207B8EA2AFC}"/>
    <cellStyle name="Text" xfId="25" xr:uid="{32A00087-5F84-4ACA-A553-A388A0DC5000}"/>
    <cellStyle name="Texto Explicativo" xfId="2" builtinId="53" customBuiltin="1"/>
    <cellStyle name="Vírgula" xfId="3" builtinId="3"/>
    <cellStyle name="Vírgula 2" xfId="30" xr:uid="{51881394-4379-4BB5-A856-C09CD9DB6CA9}"/>
    <cellStyle name="Warning" xfId="26" xr:uid="{B095E90B-C418-4F38-8C8D-1CD21717C6F7}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CC0000"/>
      <rgbColor rgb="FF006600"/>
      <rgbColor rgb="FF000080"/>
      <rgbColor rgb="FF808000"/>
      <rgbColor rgb="FF800080"/>
      <rgbColor rgb="FF008080"/>
      <rgbColor rgb="FFC0C0C0"/>
      <rgbColor rgb="FF808080"/>
      <rgbColor rgb="FFD99694"/>
      <rgbColor rgb="FFC0504D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DEADA"/>
      <rgbColor rgb="FF00FFFF"/>
      <rgbColor rgb="FF800080"/>
      <rgbColor rgb="FF800000"/>
      <rgbColor rgb="FF008080"/>
      <rgbColor rgb="FF0000FF"/>
      <rgbColor rgb="FF00CCFF"/>
      <rgbColor rgb="FFDDDDDD"/>
      <rgbColor rgb="FFCCFFCC"/>
      <rgbColor rgb="FFFFFF99"/>
      <rgbColor rgb="FF99CCFF"/>
      <rgbColor rgb="FFFF99CC"/>
      <rgbColor rgb="FFCC99FF"/>
      <rgbColor rgb="FFFFCCCC"/>
      <rgbColor rgb="FF3366FF"/>
      <rgbColor rgb="FF33CCCC"/>
      <rgbColor rgb="FF9BBB59"/>
      <rgbColor rgb="FFFFCC00"/>
      <rgbColor rgb="FFFF9900"/>
      <rgbColor rgb="FFE6B9B8"/>
      <rgbColor rgb="FF8064A2"/>
      <rgbColor rgb="FF948A54"/>
      <rgbColor rgb="FF003366"/>
      <rgbColor rgb="FF339966"/>
      <rgbColor rgb="FF003300"/>
      <rgbColor rgb="FF333300"/>
      <rgbColor rgb="FF9966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40"/>
  <sheetViews>
    <sheetView workbookViewId="0">
      <selection activeCell="D17" sqref="D17"/>
    </sheetView>
  </sheetViews>
  <sheetFormatPr defaultRowHeight="12.75"/>
  <cols>
    <col min="1" max="1" width="23" style="1" customWidth="1"/>
    <col min="2" max="2" width="19.28515625" style="2" customWidth="1"/>
    <col min="3" max="3" width="35.85546875" style="1" customWidth="1"/>
    <col min="4" max="1020" width="8.7109375" customWidth="1"/>
  </cols>
  <sheetData>
    <row r="1" spans="1:4" ht="13.5" thickBot="1">
      <c r="A1" s="384"/>
      <c r="B1" s="384"/>
      <c r="C1" s="384"/>
    </row>
    <row r="2" spans="1:4" ht="13.5" thickBot="1">
      <c r="A2" s="3"/>
      <c r="B2" s="4" t="s">
        <v>0</v>
      </c>
      <c r="C2" s="5"/>
    </row>
    <row r="3" spans="1:4" ht="13.5" thickBot="1">
      <c r="A3" s="3"/>
      <c r="B3" s="318" t="s">
        <v>585</v>
      </c>
      <c r="C3" s="5"/>
    </row>
    <row r="4" spans="1:4" ht="13.5" customHeight="1" thickBot="1">
      <c r="A4" s="385" t="s">
        <v>1</v>
      </c>
      <c r="B4" s="385"/>
      <c r="C4" s="385"/>
    </row>
    <row r="5" spans="1:4" ht="13.5" thickBot="1">
      <c r="A5" s="6"/>
      <c r="B5" s="7"/>
      <c r="C5" s="6"/>
    </row>
    <row r="6" spans="1:4" ht="13.5" thickBot="1">
      <c r="A6" s="386" t="s">
        <v>2</v>
      </c>
      <c r="B6" s="386"/>
      <c r="C6" s="386"/>
    </row>
    <row r="7" spans="1:4" ht="34.5" thickBot="1">
      <c r="A7" s="8" t="s">
        <v>3</v>
      </c>
      <c r="B7" s="9" t="s">
        <v>4</v>
      </c>
      <c r="C7" s="8"/>
    </row>
    <row r="8" spans="1:4" ht="13.5" thickBot="1">
      <c r="A8" s="10" t="s">
        <v>5</v>
      </c>
      <c r="B8" s="11" t="s">
        <v>6</v>
      </c>
      <c r="C8" s="12" t="s">
        <v>7</v>
      </c>
    </row>
    <row r="9" spans="1:4" ht="169.5" customHeight="1" thickBot="1">
      <c r="A9" s="13" t="s">
        <v>8</v>
      </c>
      <c r="B9" s="11" t="s">
        <v>9</v>
      </c>
      <c r="C9" s="319" t="s">
        <v>597</v>
      </c>
    </row>
    <row r="10" spans="1:4" ht="23.25" thickBot="1">
      <c r="A10" s="14" t="s">
        <v>10</v>
      </c>
      <c r="B10" s="15" t="s">
        <v>11</v>
      </c>
      <c r="C10" s="15">
        <v>12</v>
      </c>
    </row>
    <row r="11" spans="1:4" ht="81" customHeight="1" thickBot="1">
      <c r="A11" s="10" t="s">
        <v>12</v>
      </c>
      <c r="B11" s="387" t="s">
        <v>586</v>
      </c>
      <c r="C11" s="388"/>
    </row>
    <row r="12" spans="1:4" ht="13.5" thickBot="1">
      <c r="A12" s="386" t="s">
        <v>13</v>
      </c>
      <c r="B12" s="386"/>
      <c r="C12" s="389"/>
    </row>
    <row r="13" spans="1:4" ht="39" customHeight="1" thickBot="1">
      <c r="A13" s="381" t="s">
        <v>14</v>
      </c>
      <c r="B13" s="381"/>
      <c r="C13" s="321" t="s">
        <v>598</v>
      </c>
    </row>
    <row r="14" spans="1:4" ht="45.75" thickBot="1">
      <c r="A14" s="17" t="s">
        <v>15</v>
      </c>
      <c r="B14" s="18" t="s">
        <v>16</v>
      </c>
      <c r="C14" s="19" t="s">
        <v>596</v>
      </c>
      <c r="D14" s="16" t="s">
        <v>17</v>
      </c>
    </row>
    <row r="15" spans="1:4" ht="13.5" thickBot="1">
      <c r="A15" s="13" t="s">
        <v>18</v>
      </c>
      <c r="B15" s="11" t="s">
        <v>19</v>
      </c>
      <c r="C15" s="11">
        <v>1</v>
      </c>
      <c r="D15" s="257">
        <f>C15</f>
        <v>1</v>
      </c>
    </row>
    <row r="16" spans="1:4" ht="13.5" thickBot="1">
      <c r="A16" s="13" t="s">
        <v>21</v>
      </c>
      <c r="B16" s="11" t="s">
        <v>20</v>
      </c>
      <c r="C16" s="11">
        <v>1</v>
      </c>
      <c r="D16" s="320">
        <f t="shared" ref="D16:D18" si="0">C16</f>
        <v>1</v>
      </c>
    </row>
    <row r="17" spans="1:4" ht="13.5" thickBot="1">
      <c r="A17" s="13" t="s">
        <v>22</v>
      </c>
      <c r="B17" s="11" t="s">
        <v>23</v>
      </c>
      <c r="C17" s="11">
        <v>2</v>
      </c>
      <c r="D17" s="320">
        <f t="shared" si="0"/>
        <v>2</v>
      </c>
    </row>
    <row r="18" spans="1:4" ht="13.5" thickBot="1">
      <c r="A18" s="13" t="s">
        <v>24</v>
      </c>
      <c r="B18" s="11" t="s">
        <v>25</v>
      </c>
      <c r="C18" s="11">
        <v>2</v>
      </c>
      <c r="D18" s="320">
        <f t="shared" si="0"/>
        <v>2</v>
      </c>
    </row>
    <row r="19" spans="1:4" ht="13.5" customHeight="1" thickBot="1">
      <c r="A19" s="382" t="s">
        <v>17</v>
      </c>
      <c r="B19" s="382"/>
      <c r="C19" s="11">
        <f>SUM(C15:C18)</f>
        <v>6</v>
      </c>
      <c r="D19" s="320">
        <f>SUM(D15:D18)</f>
        <v>6</v>
      </c>
    </row>
    <row r="21" spans="1:4">
      <c r="A21" s="20"/>
      <c r="B21" s="21"/>
      <c r="C21" s="20"/>
      <c r="D21" s="22"/>
    </row>
    <row r="22" spans="1:4">
      <c r="A22" s="23"/>
      <c r="B22" s="24"/>
      <c r="C22" s="24"/>
      <c r="D22" s="22"/>
    </row>
    <row r="23" spans="1:4">
      <c r="A23" s="23"/>
      <c r="B23" s="24"/>
      <c r="C23" s="24"/>
      <c r="D23" s="22"/>
    </row>
    <row r="24" spans="1:4">
      <c r="A24" s="23"/>
      <c r="B24" s="24"/>
      <c r="C24" s="24"/>
      <c r="D24" s="22"/>
    </row>
    <row r="25" spans="1:4">
      <c r="A25" s="23"/>
      <c r="B25" s="24"/>
      <c r="C25" s="24"/>
      <c r="D25" s="22"/>
    </row>
    <row r="26" spans="1:4">
      <c r="A26" s="23"/>
      <c r="B26" s="24"/>
      <c r="C26" s="24"/>
      <c r="D26" s="22"/>
    </row>
    <row r="27" spans="1:4">
      <c r="A27" s="23"/>
      <c r="B27" s="24"/>
      <c r="C27" s="24"/>
      <c r="D27" s="22"/>
    </row>
    <row r="28" spans="1:4">
      <c r="A28" s="23"/>
      <c r="B28" s="24"/>
      <c r="C28" s="24"/>
      <c r="D28" s="22"/>
    </row>
    <row r="29" spans="1:4">
      <c r="A29" s="23"/>
      <c r="B29" s="24"/>
      <c r="C29" s="24"/>
      <c r="D29" s="22"/>
    </row>
    <row r="30" spans="1:4">
      <c r="A30" s="23"/>
      <c r="B30" s="24"/>
      <c r="C30" s="24"/>
      <c r="D30" s="22"/>
    </row>
    <row r="31" spans="1:4">
      <c r="A31" s="23"/>
      <c r="B31" s="24"/>
      <c r="C31" s="24"/>
      <c r="D31" s="22"/>
    </row>
    <row r="32" spans="1:4">
      <c r="A32" s="23"/>
      <c r="B32" s="24"/>
      <c r="C32" s="24"/>
      <c r="D32" s="22"/>
    </row>
    <row r="33" spans="1:4">
      <c r="A33" s="23"/>
      <c r="B33" s="24"/>
      <c r="C33" s="24"/>
      <c r="D33" s="22"/>
    </row>
    <row r="34" spans="1:4">
      <c r="A34" s="23"/>
      <c r="B34" s="24"/>
      <c r="C34" s="24"/>
      <c r="D34" s="22"/>
    </row>
    <row r="35" spans="1:4">
      <c r="A35" s="23"/>
      <c r="B35" s="24"/>
      <c r="C35" s="24"/>
      <c r="D35" s="22"/>
    </row>
    <row r="36" spans="1:4">
      <c r="A36" s="23"/>
      <c r="B36" s="24"/>
      <c r="C36" s="24"/>
      <c r="D36" s="22"/>
    </row>
    <row r="37" spans="1:4">
      <c r="A37" s="23"/>
      <c r="B37" s="24"/>
      <c r="C37" s="24"/>
      <c r="D37" s="22"/>
    </row>
    <row r="38" spans="1:4">
      <c r="A38" s="25"/>
      <c r="B38" s="24"/>
      <c r="C38" s="24"/>
      <c r="D38" s="22"/>
    </row>
    <row r="39" spans="1:4">
      <c r="A39" s="23"/>
      <c r="B39" s="24"/>
      <c r="C39" s="24"/>
      <c r="D39" s="22"/>
    </row>
    <row r="40" spans="1:4">
      <c r="A40" s="383"/>
      <c r="B40" s="383"/>
      <c r="C40" s="24"/>
      <c r="D40" s="22"/>
    </row>
  </sheetData>
  <mergeCells count="8">
    <mergeCell ref="A13:B13"/>
    <mergeCell ref="A19:B19"/>
    <mergeCell ref="A40:B40"/>
    <mergeCell ref="A1:C1"/>
    <mergeCell ref="A4:C4"/>
    <mergeCell ref="A6:C6"/>
    <mergeCell ref="B11:C11"/>
    <mergeCell ref="A12:C12"/>
  </mergeCells>
  <printOptions horizontalCentered="1" verticalCentered="1"/>
  <pageMargins left="0.59027777777777801" right="0.59027777777777801" top="0.59027777777777801" bottom="0.59027777777777801" header="0.51180555555555496" footer="0.51180555555555496"/>
  <pageSetup paperSize="9" scale="93" firstPageNumber="0" orientation="portrait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C000"/>
  </sheetPr>
  <dimension ref="A1:H188"/>
  <sheetViews>
    <sheetView workbookViewId="0">
      <selection activeCell="E2" sqref="E2:H2"/>
    </sheetView>
  </sheetViews>
  <sheetFormatPr defaultRowHeight="12.75"/>
  <cols>
    <col min="1" max="1" width="5.5703125" customWidth="1"/>
    <col min="2" max="2" width="50.140625" customWidth="1"/>
    <col min="3" max="3" width="9.42578125" bestFit="1" customWidth="1"/>
    <col min="4" max="4" width="15.5703125" customWidth="1"/>
    <col min="5" max="5" width="40.42578125" customWidth="1"/>
  </cols>
  <sheetData>
    <row r="1" spans="1:8" ht="13.5" thickBot="1">
      <c r="A1" s="455" t="s">
        <v>349</v>
      </c>
      <c r="B1" s="456"/>
      <c r="C1" s="456"/>
      <c r="D1" s="457"/>
      <c r="E1" s="148"/>
      <c r="F1" s="148"/>
    </row>
    <row r="2" spans="1:8" ht="13.5" thickBot="1">
      <c r="E2" s="393" t="s">
        <v>617</v>
      </c>
      <c r="F2" s="394"/>
      <c r="G2" s="394"/>
      <c r="H2" s="395"/>
    </row>
    <row r="3" spans="1:8">
      <c r="A3" s="442" t="s">
        <v>350</v>
      </c>
      <c r="B3" s="443"/>
      <c r="C3" s="443"/>
      <c r="D3" s="480"/>
    </row>
    <row r="4" spans="1:8" s="149" customFormat="1" ht="39.75" customHeight="1">
      <c r="A4" s="186">
        <v>1</v>
      </c>
      <c r="B4" s="254" t="s">
        <v>351</v>
      </c>
      <c r="C4" s="458" t="s">
        <v>348</v>
      </c>
      <c r="D4" s="459"/>
    </row>
    <row r="5" spans="1:8" s="149" customFormat="1">
      <c r="A5" s="186">
        <v>2</v>
      </c>
      <c r="B5" s="254" t="s">
        <v>352</v>
      </c>
      <c r="C5" s="460"/>
      <c r="D5" s="461"/>
    </row>
    <row r="6" spans="1:8" s="149" customFormat="1">
      <c r="A6" s="186">
        <v>3</v>
      </c>
      <c r="B6" s="254" t="s">
        <v>353</v>
      </c>
      <c r="C6" s="462">
        <v>1234.2</v>
      </c>
      <c r="D6" s="462"/>
      <c r="E6" s="247" t="s">
        <v>345</v>
      </c>
    </row>
    <row r="7" spans="1:8" s="149" customFormat="1" ht="42.75" customHeight="1">
      <c r="A7" s="186">
        <v>4</v>
      </c>
      <c r="B7" s="254" t="s">
        <v>354</v>
      </c>
      <c r="C7" s="447" t="s">
        <v>26</v>
      </c>
      <c r="D7" s="448"/>
    </row>
    <row r="8" spans="1:8" s="149" customFormat="1">
      <c r="A8" s="186">
        <v>5</v>
      </c>
      <c r="B8" s="254" t="s">
        <v>355</v>
      </c>
      <c r="C8" s="451">
        <v>43101</v>
      </c>
      <c r="D8" s="452"/>
    </row>
    <row r="9" spans="1:8">
      <c r="D9" s="150"/>
    </row>
    <row r="10" spans="1:8">
      <c r="A10" s="433" t="s">
        <v>356</v>
      </c>
      <c r="B10" s="433"/>
      <c r="C10" s="433"/>
      <c r="D10" s="433"/>
    </row>
    <row r="11" spans="1:8">
      <c r="A11" s="151">
        <v>1</v>
      </c>
      <c r="B11" s="152" t="s">
        <v>27</v>
      </c>
      <c r="C11" s="153" t="s">
        <v>55</v>
      </c>
      <c r="D11" s="154" t="s">
        <v>28</v>
      </c>
    </row>
    <row r="12" spans="1:8" ht="75.75" customHeight="1">
      <c r="A12" s="155" t="s">
        <v>3</v>
      </c>
      <c r="B12" s="416" t="s">
        <v>357</v>
      </c>
      <c r="C12" s="416"/>
      <c r="D12" s="365">
        <v>0</v>
      </c>
      <c r="E12" s="248" t="s">
        <v>346</v>
      </c>
    </row>
    <row r="13" spans="1:8">
      <c r="A13" s="155" t="s">
        <v>5</v>
      </c>
      <c r="B13" s="157" t="s">
        <v>358</v>
      </c>
      <c r="C13" s="158">
        <v>0</v>
      </c>
      <c r="D13" s="156">
        <f>+C13*D12</f>
        <v>0</v>
      </c>
      <c r="E13" s="159"/>
    </row>
    <row r="14" spans="1:8">
      <c r="A14" s="155" t="s">
        <v>8</v>
      </c>
      <c r="B14" s="157" t="s">
        <v>359</v>
      </c>
      <c r="C14" s="158"/>
      <c r="D14" s="156"/>
    </row>
    <row r="15" spans="1:8">
      <c r="A15" s="155" t="s">
        <v>10</v>
      </c>
      <c r="B15" s="416" t="s">
        <v>360</v>
      </c>
      <c r="C15" s="416"/>
      <c r="D15" s="156"/>
    </row>
    <row r="16" spans="1:8">
      <c r="A16" s="155" t="s">
        <v>30</v>
      </c>
      <c r="B16" s="416" t="s">
        <v>361</v>
      </c>
      <c r="C16" s="416"/>
      <c r="D16" s="156"/>
    </row>
    <row r="17" spans="1:6">
      <c r="A17" s="155" t="s">
        <v>32</v>
      </c>
      <c r="B17" s="453" t="s">
        <v>362</v>
      </c>
      <c r="C17" s="454"/>
      <c r="D17" s="156"/>
    </row>
    <row r="18" spans="1:6">
      <c r="A18" s="155" t="s">
        <v>34</v>
      </c>
      <c r="B18" s="416" t="s">
        <v>363</v>
      </c>
      <c r="C18" s="416"/>
      <c r="D18" s="156"/>
    </row>
    <row r="19" spans="1:6">
      <c r="A19" s="155" t="s">
        <v>36</v>
      </c>
      <c r="B19" s="453" t="s">
        <v>364</v>
      </c>
      <c r="C19" s="454"/>
      <c r="D19" s="160"/>
    </row>
    <row r="20" spans="1:6">
      <c r="A20" s="155" t="s">
        <v>37</v>
      </c>
      <c r="B20" s="157" t="s">
        <v>365</v>
      </c>
      <c r="C20" s="158"/>
      <c r="D20" s="156"/>
    </row>
    <row r="21" spans="1:6">
      <c r="A21" s="155" t="s">
        <v>366</v>
      </c>
      <c r="B21" s="416" t="s">
        <v>367</v>
      </c>
      <c r="C21" s="416"/>
      <c r="D21" s="161"/>
      <c r="F21" s="162"/>
    </row>
    <row r="22" spans="1:6">
      <c r="A22" s="155" t="s">
        <v>368</v>
      </c>
      <c r="B22" s="416" t="s">
        <v>38</v>
      </c>
      <c r="C22" s="416"/>
      <c r="D22" s="161"/>
    </row>
    <row r="23" spans="1:6">
      <c r="A23" s="427" t="s">
        <v>61</v>
      </c>
      <c r="B23" s="427"/>
      <c r="C23" s="427"/>
      <c r="D23" s="163">
        <f>SUM(D12:D22)</f>
        <v>0</v>
      </c>
    </row>
    <row r="25" spans="1:6">
      <c r="A25" s="433" t="s">
        <v>369</v>
      </c>
      <c r="B25" s="433"/>
      <c r="C25" s="433"/>
      <c r="D25" s="433"/>
    </row>
    <row r="27" spans="1:6">
      <c r="A27" s="433" t="s">
        <v>370</v>
      </c>
      <c r="B27" s="433"/>
      <c r="C27" s="433"/>
      <c r="D27" s="433"/>
    </row>
    <row r="28" spans="1:6">
      <c r="A28" s="164" t="s">
        <v>371</v>
      </c>
      <c r="B28" s="165" t="s">
        <v>372</v>
      </c>
      <c r="C28" s="166" t="s">
        <v>55</v>
      </c>
      <c r="D28" s="167" t="s">
        <v>28</v>
      </c>
    </row>
    <row r="29" spans="1:6">
      <c r="A29" s="155" t="s">
        <v>3</v>
      </c>
      <c r="B29" s="168" t="s">
        <v>373</v>
      </c>
      <c r="C29" s="169" t="e">
        <f>ROUND(+D29/$D$23,4)</f>
        <v>#DIV/0!</v>
      </c>
      <c r="D29" s="161">
        <f>ROUND(+D23/12,2)</f>
        <v>0</v>
      </c>
    </row>
    <row r="30" spans="1:6">
      <c r="A30" s="170" t="s">
        <v>5</v>
      </c>
      <c r="B30" s="199" t="s">
        <v>374</v>
      </c>
      <c r="C30" s="242" t="e">
        <f>ROUND(+D30/$D$23,4)</f>
        <v>#DIV/0!</v>
      </c>
      <c r="D30" s="243">
        <f>+D31+D32</f>
        <v>0</v>
      </c>
    </row>
    <row r="31" spans="1:6">
      <c r="A31" s="155" t="s">
        <v>43</v>
      </c>
      <c r="B31" s="229" t="s">
        <v>375</v>
      </c>
      <c r="C31" s="175" t="e">
        <f>ROUND(+D31/$D$23,4)</f>
        <v>#DIV/0!</v>
      </c>
      <c r="D31" s="244">
        <f>ROUND(+D23/12,2)</f>
        <v>0</v>
      </c>
    </row>
    <row r="32" spans="1:6">
      <c r="A32" s="155" t="s">
        <v>376</v>
      </c>
      <c r="B32" s="174" t="s">
        <v>63</v>
      </c>
      <c r="C32" s="175" t="e">
        <f>ROUND(+D32/$D$23,4)</f>
        <v>#DIV/0!</v>
      </c>
      <c r="D32" s="244">
        <f>ROUND(+(D23*1/3)/12,2)</f>
        <v>0</v>
      </c>
    </row>
    <row r="33" spans="1:4">
      <c r="A33" s="427" t="s">
        <v>61</v>
      </c>
      <c r="B33" s="427"/>
      <c r="C33" s="427"/>
      <c r="D33" s="163">
        <f>+D30+D29</f>
        <v>0</v>
      </c>
    </row>
    <row r="35" spans="1:4">
      <c r="A35" s="434" t="s">
        <v>377</v>
      </c>
      <c r="B35" s="434"/>
      <c r="C35" s="434"/>
      <c r="D35" s="434"/>
    </row>
    <row r="36" spans="1:4">
      <c r="A36" s="164" t="s">
        <v>378</v>
      </c>
      <c r="B36" s="177" t="s">
        <v>379</v>
      </c>
      <c r="C36" s="166" t="s">
        <v>55</v>
      </c>
      <c r="D36" s="167" t="s">
        <v>28</v>
      </c>
    </row>
    <row r="37" spans="1:4">
      <c r="A37" s="155" t="s">
        <v>3</v>
      </c>
      <c r="B37" s="168" t="s">
        <v>56</v>
      </c>
      <c r="C37" s="178">
        <v>0.2</v>
      </c>
      <c r="D37" s="179">
        <f>ROUND(C37*($D$23+$D$33),2)</f>
        <v>0</v>
      </c>
    </row>
    <row r="38" spans="1:4">
      <c r="A38" s="155" t="s">
        <v>5</v>
      </c>
      <c r="B38" s="168" t="s">
        <v>58</v>
      </c>
      <c r="C38" s="178">
        <v>2.5000000000000001E-2</v>
      </c>
      <c r="D38" s="179">
        <f t="shared" ref="D38:D43" si="0">ROUND(C38*($D$23+$D$33),2)</f>
        <v>0</v>
      </c>
    </row>
    <row r="39" spans="1:4">
      <c r="A39" s="155" t="s">
        <v>8</v>
      </c>
      <c r="B39" s="168" t="s">
        <v>380</v>
      </c>
      <c r="C39" s="178">
        <v>0.03</v>
      </c>
      <c r="D39" s="179">
        <f t="shared" si="0"/>
        <v>0</v>
      </c>
    </row>
    <row r="40" spans="1:4">
      <c r="A40" s="155" t="s">
        <v>10</v>
      </c>
      <c r="B40" s="168" t="s">
        <v>381</v>
      </c>
      <c r="C40" s="178">
        <v>1.4999999999999999E-2</v>
      </c>
      <c r="D40" s="179">
        <f t="shared" si="0"/>
        <v>0</v>
      </c>
    </row>
    <row r="41" spans="1:4">
      <c r="A41" s="155" t="s">
        <v>30</v>
      </c>
      <c r="B41" s="168" t="s">
        <v>382</v>
      </c>
      <c r="C41" s="178">
        <v>0.01</v>
      </c>
      <c r="D41" s="179">
        <f t="shared" si="0"/>
        <v>0</v>
      </c>
    </row>
    <row r="42" spans="1:4">
      <c r="A42" s="155" t="s">
        <v>32</v>
      </c>
      <c r="B42" s="168" t="s">
        <v>60</v>
      </c>
      <c r="C42" s="178">
        <v>6.0000000000000001E-3</v>
      </c>
      <c r="D42" s="179">
        <f t="shared" si="0"/>
        <v>0</v>
      </c>
    </row>
    <row r="43" spans="1:4">
      <c r="A43" s="155" t="s">
        <v>34</v>
      </c>
      <c r="B43" s="168" t="s">
        <v>57</v>
      </c>
      <c r="C43" s="178">
        <v>2E-3</v>
      </c>
      <c r="D43" s="179">
        <f t="shared" si="0"/>
        <v>0</v>
      </c>
    </row>
    <row r="44" spans="1:4">
      <c r="A44" s="155" t="s">
        <v>36</v>
      </c>
      <c r="B44" s="168" t="s">
        <v>59</v>
      </c>
      <c r="C44" s="178">
        <v>0.08</v>
      </c>
      <c r="D44" s="179">
        <f>ROUND(C44*($D$23+$D$33),2)</f>
        <v>0</v>
      </c>
    </row>
    <row r="45" spans="1:4">
      <c r="A45" s="180" t="s">
        <v>61</v>
      </c>
      <c r="B45" s="181"/>
      <c r="C45" s="182">
        <f>SUM(C37:C44)</f>
        <v>0.36800000000000005</v>
      </c>
      <c r="D45" s="183">
        <f>SUM(D37:D44)</f>
        <v>0</v>
      </c>
    </row>
    <row r="46" spans="1:4">
      <c r="A46" s="184"/>
      <c r="B46" s="184"/>
      <c r="C46" s="184"/>
      <c r="D46" s="184"/>
    </row>
    <row r="47" spans="1:4">
      <c r="A47" s="434" t="s">
        <v>383</v>
      </c>
      <c r="B47" s="434"/>
      <c r="C47" s="434"/>
      <c r="D47" s="434"/>
    </row>
    <row r="48" spans="1:4">
      <c r="A48" s="164" t="s">
        <v>384</v>
      </c>
      <c r="B48" s="177" t="s">
        <v>385</v>
      </c>
      <c r="C48" s="166"/>
      <c r="D48" s="167" t="s">
        <v>28</v>
      </c>
    </row>
    <row r="49" spans="1:6">
      <c r="A49" s="155" t="s">
        <v>3</v>
      </c>
      <c r="B49" s="168" t="s">
        <v>40</v>
      </c>
      <c r="C49" s="185"/>
      <c r="D49" s="179">
        <f>'Memória Cálculo Copeiro 12x36h'!C18</f>
        <v>0</v>
      </c>
    </row>
    <row r="50" spans="1:6" s="189" customFormat="1">
      <c r="A50" s="186" t="s">
        <v>41</v>
      </c>
      <c r="B50" s="187" t="s">
        <v>42</v>
      </c>
      <c r="C50" s="169">
        <v>9.6500000000000002E-2</v>
      </c>
      <c r="D50" s="188">
        <f>+(C50*D49)*-1</f>
        <v>0</v>
      </c>
      <c r="F50" s="190"/>
    </row>
    <row r="51" spans="1:6" s="189" customFormat="1">
      <c r="A51" s="186" t="s">
        <v>5</v>
      </c>
      <c r="B51" s="246" t="s">
        <v>518</v>
      </c>
      <c r="C51" s="185"/>
      <c r="D51" s="368">
        <v>0</v>
      </c>
      <c r="F51" s="190"/>
    </row>
    <row r="52" spans="1:6" s="189" customFormat="1">
      <c r="A52" s="186" t="s">
        <v>43</v>
      </c>
      <c r="B52" s="187" t="s">
        <v>42</v>
      </c>
      <c r="C52" s="169">
        <v>9.6500000000000002E-2</v>
      </c>
      <c r="D52" s="188">
        <f>+(C52*D51)*-1</f>
        <v>0</v>
      </c>
      <c r="F52" s="190"/>
    </row>
    <row r="53" spans="1:6">
      <c r="A53" s="191" t="s">
        <v>8</v>
      </c>
      <c r="B53" s="168" t="s">
        <v>386</v>
      </c>
      <c r="C53" s="185"/>
      <c r="D53" s="366">
        <v>0</v>
      </c>
      <c r="F53" s="22"/>
    </row>
    <row r="54" spans="1:6" s="189" customFormat="1">
      <c r="A54" s="192" t="s">
        <v>44</v>
      </c>
      <c r="B54" s="187" t="s">
        <v>42</v>
      </c>
      <c r="C54" s="169">
        <v>9.6500000000000002E-2</v>
      </c>
      <c r="D54" s="188">
        <f>+(C54*D53)*-1</f>
        <v>0</v>
      </c>
      <c r="F54" s="193"/>
    </row>
    <row r="55" spans="1:6">
      <c r="A55" s="168" t="s">
        <v>10</v>
      </c>
      <c r="B55" s="168" t="s">
        <v>387</v>
      </c>
      <c r="C55" s="185"/>
      <c r="D55" s="366">
        <v>0</v>
      </c>
      <c r="F55" s="22"/>
    </row>
    <row r="56" spans="1:6">
      <c r="A56" s="192" t="s">
        <v>53</v>
      </c>
      <c r="B56" s="187" t="s">
        <v>42</v>
      </c>
      <c r="C56" s="169">
        <v>9.6500000000000002E-2</v>
      </c>
      <c r="D56" s="188">
        <f>+(C56*D55)*-1</f>
        <v>0</v>
      </c>
      <c r="F56" s="22"/>
    </row>
    <row r="57" spans="1:6">
      <c r="A57" s="168" t="s">
        <v>30</v>
      </c>
      <c r="B57" s="168" t="s">
        <v>45</v>
      </c>
      <c r="C57" s="185"/>
      <c r="D57" s="366">
        <v>0</v>
      </c>
      <c r="F57" s="22"/>
    </row>
    <row r="58" spans="1:6">
      <c r="A58" s="192" t="s">
        <v>46</v>
      </c>
      <c r="B58" s="187" t="s">
        <v>42</v>
      </c>
      <c r="C58" s="169">
        <v>9.6500000000000002E-2</v>
      </c>
      <c r="D58" s="188">
        <f>+(C58*D57)*-1</f>
        <v>0</v>
      </c>
      <c r="F58" s="22"/>
    </row>
    <row r="59" spans="1:6">
      <c r="A59" s="168" t="s">
        <v>32</v>
      </c>
      <c r="B59" s="168" t="s">
        <v>388</v>
      </c>
      <c r="C59" s="185"/>
      <c r="D59" s="367">
        <v>0</v>
      </c>
      <c r="F59" s="194"/>
    </row>
    <row r="60" spans="1:6">
      <c r="A60" s="186" t="s">
        <v>48</v>
      </c>
      <c r="B60" s="187" t="s">
        <v>42</v>
      </c>
      <c r="C60" s="169">
        <v>0</v>
      </c>
      <c r="D60" s="188">
        <f>+(C60*D59)*-1</f>
        <v>0</v>
      </c>
    </row>
    <row r="61" spans="1:6">
      <c r="A61" s="168" t="s">
        <v>34</v>
      </c>
      <c r="B61" s="187" t="s">
        <v>47</v>
      </c>
      <c r="C61" s="195"/>
      <c r="D61" s="368">
        <v>0</v>
      </c>
    </row>
    <row r="62" spans="1:6">
      <c r="A62" s="192" t="s">
        <v>74</v>
      </c>
      <c r="B62" s="187" t="s">
        <v>42</v>
      </c>
      <c r="C62" s="169">
        <v>9.6500000000000002E-2</v>
      </c>
      <c r="D62" s="188">
        <f>+(C62*D61)*-1</f>
        <v>0</v>
      </c>
    </row>
    <row r="63" spans="1:6">
      <c r="A63" s="168" t="s">
        <v>36</v>
      </c>
      <c r="B63" s="157" t="s">
        <v>389</v>
      </c>
      <c r="C63" s="195"/>
      <c r="D63" s="203">
        <v>0</v>
      </c>
    </row>
    <row r="64" spans="1:6">
      <c r="A64" s="192" t="s">
        <v>390</v>
      </c>
      <c r="B64" s="187" t="s">
        <v>42</v>
      </c>
      <c r="C64" s="169">
        <v>9.6500000000000002E-2</v>
      </c>
      <c r="D64" s="188">
        <f>+(C64*D63)*-1</f>
        <v>0</v>
      </c>
    </row>
    <row r="65" spans="1:4">
      <c r="A65" s="442" t="s">
        <v>61</v>
      </c>
      <c r="B65" s="480"/>
      <c r="C65" s="196"/>
      <c r="D65" s="163">
        <f>SUM(D49:D64)</f>
        <v>0</v>
      </c>
    </row>
    <row r="67" spans="1:4">
      <c r="A67" s="433" t="s">
        <v>391</v>
      </c>
      <c r="B67" s="433"/>
      <c r="C67" s="433"/>
      <c r="D67" s="433"/>
    </row>
    <row r="68" spans="1:4">
      <c r="A68" s="197">
        <v>2</v>
      </c>
      <c r="B68" s="433" t="s">
        <v>392</v>
      </c>
      <c r="C68" s="433"/>
      <c r="D68" s="198" t="s">
        <v>28</v>
      </c>
    </row>
    <row r="69" spans="1:4">
      <c r="A69" s="199" t="s">
        <v>371</v>
      </c>
      <c r="B69" s="435" t="s">
        <v>372</v>
      </c>
      <c r="C69" s="435"/>
      <c r="D69" s="179">
        <f>+D33</f>
        <v>0</v>
      </c>
    </row>
    <row r="70" spans="1:4">
      <c r="A70" s="199" t="s">
        <v>378</v>
      </c>
      <c r="B70" s="435" t="s">
        <v>379</v>
      </c>
      <c r="C70" s="435"/>
      <c r="D70" s="179">
        <f>+D45</f>
        <v>0</v>
      </c>
    </row>
    <row r="71" spans="1:4">
      <c r="A71" s="199" t="s">
        <v>384</v>
      </c>
      <c r="B71" s="435" t="s">
        <v>385</v>
      </c>
      <c r="C71" s="435"/>
      <c r="D71" s="200">
        <f>+D65</f>
        <v>0</v>
      </c>
    </row>
    <row r="72" spans="1:4">
      <c r="A72" s="433" t="s">
        <v>61</v>
      </c>
      <c r="B72" s="433"/>
      <c r="C72" s="433"/>
      <c r="D72" s="201">
        <f>SUM(D69:D71)</f>
        <v>0</v>
      </c>
    </row>
    <row r="74" spans="1:4">
      <c r="A74" s="433" t="s">
        <v>393</v>
      </c>
      <c r="B74" s="433"/>
      <c r="C74" s="433"/>
      <c r="D74" s="433"/>
    </row>
    <row r="76" spans="1:4">
      <c r="A76" s="202">
        <v>3</v>
      </c>
      <c r="B76" s="165" t="s">
        <v>64</v>
      </c>
      <c r="C76" s="153" t="s">
        <v>55</v>
      </c>
      <c r="D76" s="153" t="s">
        <v>28</v>
      </c>
    </row>
    <row r="77" spans="1:4">
      <c r="A77" s="155" t="s">
        <v>3</v>
      </c>
      <c r="B77" s="187" t="s">
        <v>394</v>
      </c>
      <c r="C77" s="169" t="e">
        <f>+D77/$D$23</f>
        <v>#DIV/0!</v>
      </c>
      <c r="D77" s="203">
        <f>'Memória Cálculo Copeiro 12x36h'!C33</f>
        <v>0</v>
      </c>
    </row>
    <row r="78" spans="1:4">
      <c r="A78" s="155" t="s">
        <v>5</v>
      </c>
      <c r="B78" s="168" t="s">
        <v>395</v>
      </c>
      <c r="C78" s="204"/>
      <c r="D78" s="161">
        <f>ROUND(+D77*$C$44,2)</f>
        <v>0</v>
      </c>
    </row>
    <row r="79" spans="1:4" ht="25.5">
      <c r="A79" s="155" t="s">
        <v>8</v>
      </c>
      <c r="B79" s="205" t="s">
        <v>396</v>
      </c>
      <c r="C79" s="178" t="e">
        <f>+D79/$D$23</f>
        <v>#DIV/0!</v>
      </c>
      <c r="D79" s="161">
        <f>'Memória Cálculo Copeiro 12x36h'!C47</f>
        <v>0</v>
      </c>
    </row>
    <row r="80" spans="1:4">
      <c r="A80" s="186" t="s">
        <v>10</v>
      </c>
      <c r="B80" s="168" t="s">
        <v>397</v>
      </c>
      <c r="C80" s="178" t="e">
        <f>+D80/$D$23</f>
        <v>#DIV/0!</v>
      </c>
      <c r="D80" s="161">
        <f>'Memória Cálculo Copeiro 12x36h'!C55</f>
        <v>0</v>
      </c>
    </row>
    <row r="81" spans="1:5" ht="25.5">
      <c r="A81" s="186" t="s">
        <v>30</v>
      </c>
      <c r="B81" s="205" t="s">
        <v>398</v>
      </c>
      <c r="C81" s="204"/>
      <c r="D81" s="207"/>
      <c r="E81" t="s">
        <v>594</v>
      </c>
    </row>
    <row r="82" spans="1:5" ht="25.5">
      <c r="A82" s="186" t="s">
        <v>32</v>
      </c>
      <c r="B82" s="205" t="s">
        <v>399</v>
      </c>
      <c r="C82" s="178" t="e">
        <f>+D82/$D$23</f>
        <v>#DIV/0!</v>
      </c>
      <c r="D82" s="179">
        <f>'Memória Cálculo Copeiro 12x36h'!C69</f>
        <v>0</v>
      </c>
    </row>
    <row r="83" spans="1:5">
      <c r="A83" s="442" t="s">
        <v>61</v>
      </c>
      <c r="B83" s="443"/>
      <c r="C83" s="480"/>
      <c r="D83" s="206">
        <f>SUM(D77:D82)</f>
        <v>0</v>
      </c>
    </row>
    <row r="85" spans="1:5">
      <c r="A85" s="433" t="s">
        <v>400</v>
      </c>
      <c r="B85" s="433"/>
      <c r="C85" s="433"/>
      <c r="D85" s="433"/>
    </row>
    <row r="87" spans="1:5">
      <c r="A87" s="434" t="s">
        <v>401</v>
      </c>
      <c r="B87" s="434"/>
      <c r="C87" s="434"/>
      <c r="D87" s="434"/>
    </row>
    <row r="88" spans="1:5">
      <c r="A88" s="202" t="s">
        <v>54</v>
      </c>
      <c r="B88" s="442" t="s">
        <v>402</v>
      </c>
      <c r="C88" s="480"/>
      <c r="D88" s="153" t="s">
        <v>28</v>
      </c>
    </row>
    <row r="89" spans="1:5">
      <c r="A89" s="168" t="s">
        <v>3</v>
      </c>
      <c r="B89" s="429" t="s">
        <v>65</v>
      </c>
      <c r="C89" s="430"/>
      <c r="D89" s="161">
        <v>0</v>
      </c>
    </row>
    <row r="90" spans="1:5">
      <c r="A90" s="187" t="s">
        <v>5</v>
      </c>
      <c r="B90" s="445" t="s">
        <v>402</v>
      </c>
      <c r="C90" s="446"/>
      <c r="D90" s="207">
        <f>'Memória Cálculo Copeiro 12x36h'!C82</f>
        <v>0</v>
      </c>
    </row>
    <row r="91" spans="1:5" s="189" customFormat="1">
      <c r="A91" s="187" t="s">
        <v>8</v>
      </c>
      <c r="B91" s="445" t="s">
        <v>403</v>
      </c>
      <c r="C91" s="446"/>
      <c r="D91" s="207">
        <f>'Memória Cálculo Copeiro 12x36h'!C91</f>
        <v>0</v>
      </c>
    </row>
    <row r="92" spans="1:5" s="189" customFormat="1">
      <c r="A92" s="187" t="s">
        <v>10</v>
      </c>
      <c r="B92" s="445" t="s">
        <v>404</v>
      </c>
      <c r="C92" s="446"/>
      <c r="D92" s="207">
        <f>'Memória Cálculo Copeiro 12x36h'!C99</f>
        <v>0</v>
      </c>
    </row>
    <row r="93" spans="1:5" s="189" customFormat="1" ht="13.5">
      <c r="A93" s="187" t="s">
        <v>30</v>
      </c>
      <c r="B93" s="445" t="s">
        <v>405</v>
      </c>
      <c r="C93" s="446"/>
      <c r="D93" s="207">
        <v>0</v>
      </c>
    </row>
    <row r="94" spans="1:5" s="189" customFormat="1">
      <c r="A94" s="187" t="s">
        <v>32</v>
      </c>
      <c r="B94" s="445" t="s">
        <v>406</v>
      </c>
      <c r="C94" s="446"/>
      <c r="D94" s="207">
        <f>'Memória Cálculo Copeiro 12x36h'!C107</f>
        <v>0</v>
      </c>
    </row>
    <row r="95" spans="1:5">
      <c r="A95" s="168" t="s">
        <v>34</v>
      </c>
      <c r="B95" s="429" t="s">
        <v>38</v>
      </c>
      <c r="C95" s="430"/>
      <c r="D95" s="161">
        <v>0</v>
      </c>
    </row>
    <row r="96" spans="1:5">
      <c r="A96" s="168" t="s">
        <v>36</v>
      </c>
      <c r="B96" s="429" t="s">
        <v>407</v>
      </c>
      <c r="C96" s="430"/>
      <c r="D96" s="207"/>
      <c r="E96" t="s">
        <v>594</v>
      </c>
    </row>
    <row r="97" spans="1:5">
      <c r="A97" s="427" t="s">
        <v>61</v>
      </c>
      <c r="B97" s="427"/>
      <c r="C97" s="427"/>
      <c r="D97" s="163">
        <f>SUM(D89:D96)</f>
        <v>0</v>
      </c>
    </row>
    <row r="98" spans="1:5">
      <c r="D98" s="208"/>
    </row>
    <row r="99" spans="1:5">
      <c r="A99" s="202" t="s">
        <v>408</v>
      </c>
      <c r="B99" s="442" t="s">
        <v>409</v>
      </c>
      <c r="C99" s="480"/>
      <c r="D99" s="153" t="s">
        <v>28</v>
      </c>
    </row>
    <row r="100" spans="1:5" s="189" customFormat="1">
      <c r="A100" s="187" t="s">
        <v>3</v>
      </c>
      <c r="B100" s="449" t="s">
        <v>410</v>
      </c>
      <c r="C100" s="450"/>
      <c r="D100" s="207">
        <f>'Memória Cálculo Copeiro 12x36h'!C118</f>
        <v>0</v>
      </c>
    </row>
    <row r="101" spans="1:5" s="189" customFormat="1" ht="25.5" customHeight="1">
      <c r="A101" s="187" t="s">
        <v>5</v>
      </c>
      <c r="B101" s="447" t="s">
        <v>411</v>
      </c>
      <c r="C101" s="448"/>
      <c r="D101" s="207"/>
      <c r="E101" t="s">
        <v>594</v>
      </c>
    </row>
    <row r="102" spans="1:5" s="189" customFormat="1" ht="29.25" customHeight="1">
      <c r="A102" s="187" t="s">
        <v>8</v>
      </c>
      <c r="B102" s="447" t="s">
        <v>412</v>
      </c>
      <c r="C102" s="448"/>
      <c r="D102" s="207"/>
      <c r="E102" t="s">
        <v>594</v>
      </c>
    </row>
    <row r="103" spans="1:5">
      <c r="A103" s="168" t="s">
        <v>10</v>
      </c>
      <c r="B103" s="429" t="s">
        <v>38</v>
      </c>
      <c r="C103" s="430"/>
      <c r="D103" s="161"/>
    </row>
    <row r="104" spans="1:5">
      <c r="A104" s="427" t="s">
        <v>61</v>
      </c>
      <c r="B104" s="427"/>
      <c r="C104" s="427"/>
      <c r="D104" s="163">
        <f>SUM(D100:D103)</f>
        <v>0</v>
      </c>
    </row>
    <row r="105" spans="1:5">
      <c r="D105" s="208"/>
    </row>
    <row r="106" spans="1:5">
      <c r="A106" s="202" t="s">
        <v>62</v>
      </c>
      <c r="B106" s="427" t="s">
        <v>35</v>
      </c>
      <c r="C106" s="427"/>
      <c r="D106" s="153" t="s">
        <v>28</v>
      </c>
    </row>
    <row r="107" spans="1:5" s="210" customFormat="1" ht="30" customHeight="1">
      <c r="A107" s="186" t="s">
        <v>3</v>
      </c>
      <c r="B107" s="428" t="s">
        <v>595</v>
      </c>
      <c r="C107" s="428"/>
      <c r="D107" s="209">
        <v>0</v>
      </c>
    </row>
    <row r="108" spans="1:5">
      <c r="A108" s="427" t="s">
        <v>61</v>
      </c>
      <c r="B108" s="427"/>
      <c r="C108" s="427"/>
      <c r="D108" s="163">
        <f>SUM(D107:D107)</f>
        <v>0</v>
      </c>
    </row>
    <row r="110" spans="1:5">
      <c r="A110" s="211" t="s">
        <v>413</v>
      </c>
      <c r="B110" s="211"/>
      <c r="C110" s="211"/>
      <c r="D110" s="211"/>
    </row>
    <row r="111" spans="1:5">
      <c r="A111" s="168" t="s">
        <v>54</v>
      </c>
      <c r="B111" s="429" t="s">
        <v>402</v>
      </c>
      <c r="C111" s="430"/>
      <c r="D111" s="179">
        <f>+D97</f>
        <v>0</v>
      </c>
    </row>
    <row r="112" spans="1:5">
      <c r="A112" s="168" t="s">
        <v>408</v>
      </c>
      <c r="B112" s="429" t="s">
        <v>409</v>
      </c>
      <c r="C112" s="430"/>
      <c r="D112" s="179">
        <f>+D104</f>
        <v>0</v>
      </c>
    </row>
    <row r="113" spans="1:4">
      <c r="A113" s="212"/>
      <c r="B113" s="431" t="s">
        <v>414</v>
      </c>
      <c r="C113" s="432"/>
      <c r="D113" s="213">
        <f>+D112+D111</f>
        <v>0</v>
      </c>
    </row>
    <row r="114" spans="1:4">
      <c r="A114" s="168" t="s">
        <v>62</v>
      </c>
      <c r="B114" s="429" t="s">
        <v>35</v>
      </c>
      <c r="C114" s="430"/>
      <c r="D114" s="179">
        <f>+D108</f>
        <v>0</v>
      </c>
    </row>
    <row r="115" spans="1:4">
      <c r="A115" s="400" t="s">
        <v>61</v>
      </c>
      <c r="B115" s="400"/>
      <c r="C115" s="400"/>
      <c r="D115" s="214">
        <f>+D114+D113</f>
        <v>0</v>
      </c>
    </row>
    <row r="117" spans="1:4">
      <c r="A117" s="433" t="s">
        <v>415</v>
      </c>
      <c r="B117" s="433"/>
      <c r="C117" s="433"/>
      <c r="D117" s="433"/>
    </row>
    <row r="119" spans="1:4">
      <c r="A119" s="202">
        <v>5</v>
      </c>
      <c r="B119" s="442" t="s">
        <v>49</v>
      </c>
      <c r="C119" s="480"/>
      <c r="D119" s="153" t="s">
        <v>28</v>
      </c>
    </row>
    <row r="120" spans="1:4">
      <c r="A120" s="168" t="s">
        <v>3</v>
      </c>
      <c r="B120" s="416" t="s">
        <v>50</v>
      </c>
      <c r="C120" s="416"/>
      <c r="D120" s="161">
        <f>Uniformes!E41</f>
        <v>0</v>
      </c>
    </row>
    <row r="121" spans="1:4">
      <c r="A121" s="168" t="s">
        <v>41</v>
      </c>
      <c r="B121" s="187" t="s">
        <v>42</v>
      </c>
      <c r="C121" s="169">
        <f>+$C$139+$C$140</f>
        <v>9.2499999999999999E-2</v>
      </c>
      <c r="D121" s="188">
        <f>+(C121*D120)*-1</f>
        <v>0</v>
      </c>
    </row>
    <row r="122" spans="1:4">
      <c r="A122" s="168" t="s">
        <v>5</v>
      </c>
      <c r="B122" s="416" t="s">
        <v>51</v>
      </c>
      <c r="C122" s="416"/>
      <c r="D122" s="161"/>
    </row>
    <row r="123" spans="1:4">
      <c r="A123" s="168" t="s">
        <v>43</v>
      </c>
      <c r="B123" s="187" t="s">
        <v>42</v>
      </c>
      <c r="C123" s="169">
        <f>+$C$139+$C$140</f>
        <v>9.2499999999999999E-2</v>
      </c>
      <c r="D123" s="188">
        <f>+(C123*D122)*-1</f>
        <v>0</v>
      </c>
    </row>
    <row r="124" spans="1:4">
      <c r="A124" s="168" t="s">
        <v>8</v>
      </c>
      <c r="B124" s="416" t="s">
        <v>52</v>
      </c>
      <c r="C124" s="416"/>
      <c r="D124" s="161">
        <v>0</v>
      </c>
    </row>
    <row r="125" spans="1:4">
      <c r="A125" s="168" t="s">
        <v>44</v>
      </c>
      <c r="B125" s="187" t="s">
        <v>42</v>
      </c>
      <c r="C125" s="169">
        <f>+$C$139+$C$140</f>
        <v>9.2499999999999999E-2</v>
      </c>
      <c r="D125" s="188">
        <f>+(C125*D124)*-1</f>
        <v>0</v>
      </c>
    </row>
    <row r="126" spans="1:4">
      <c r="A126" s="168" t="s">
        <v>10</v>
      </c>
      <c r="B126" s="416" t="s">
        <v>38</v>
      </c>
      <c r="C126" s="416"/>
      <c r="D126" s="161"/>
    </row>
    <row r="127" spans="1:4">
      <c r="A127" s="168" t="s">
        <v>53</v>
      </c>
      <c r="B127" s="187" t="s">
        <v>42</v>
      </c>
      <c r="C127" s="169">
        <f>+$C$139+$C$140</f>
        <v>9.2499999999999999E-2</v>
      </c>
      <c r="D127" s="188">
        <f>+(C127*D126)*-1</f>
        <v>0</v>
      </c>
    </row>
    <row r="128" spans="1:4">
      <c r="A128" s="427" t="s">
        <v>61</v>
      </c>
      <c r="B128" s="427"/>
      <c r="C128" s="427"/>
      <c r="D128" s="163">
        <f>SUM(D120:D126)</f>
        <v>0</v>
      </c>
    </row>
    <row r="130" spans="1:4">
      <c r="A130" s="433" t="s">
        <v>416</v>
      </c>
      <c r="B130" s="433"/>
      <c r="C130" s="433"/>
      <c r="D130" s="433"/>
    </row>
    <row r="132" spans="1:4">
      <c r="A132" s="202">
        <v>6</v>
      </c>
      <c r="B132" s="165" t="s">
        <v>66</v>
      </c>
      <c r="C132" s="215" t="s">
        <v>55</v>
      </c>
      <c r="D132" s="153" t="s">
        <v>28</v>
      </c>
    </row>
    <row r="133" spans="1:4">
      <c r="A133" s="168" t="s">
        <v>3</v>
      </c>
      <c r="B133" s="168" t="s">
        <v>67</v>
      </c>
      <c r="C133" s="178">
        <f>'Nutricionista 44h'!C130</f>
        <v>0</v>
      </c>
      <c r="D133" s="179">
        <f>($D$128+$D$115+$D$83+$D$72+$D$23)*C133</f>
        <v>0</v>
      </c>
    </row>
    <row r="134" spans="1:4">
      <c r="A134" s="168" t="s">
        <v>5</v>
      </c>
      <c r="B134" s="168" t="s">
        <v>68</v>
      </c>
      <c r="C134" s="178">
        <f>'Nutricionista 44h'!C131</f>
        <v>0</v>
      </c>
      <c r="D134" s="179">
        <f>($D$128+$D$115+$D$83+$D$72+$D$23+D133)*C134</f>
        <v>0</v>
      </c>
    </row>
    <row r="135" spans="1:4" s="217" customFormat="1" ht="24" customHeight="1">
      <c r="A135" s="436" t="s">
        <v>69</v>
      </c>
      <c r="B135" s="437"/>
      <c r="C135" s="438"/>
      <c r="D135" s="216">
        <f>++D134+D133+D128+D115+D83+D72+D23</f>
        <v>0</v>
      </c>
    </row>
    <row r="136" spans="1:4" s="217" customFormat="1" ht="24" customHeight="1">
      <c r="A136" s="439" t="s">
        <v>70</v>
      </c>
      <c r="B136" s="440"/>
      <c r="C136" s="441"/>
      <c r="D136" s="216">
        <f>ROUND(D135/(1-(C139+C140+C142+C144+C145)),2)</f>
        <v>0</v>
      </c>
    </row>
    <row r="137" spans="1:4">
      <c r="A137" s="168" t="s">
        <v>8</v>
      </c>
      <c r="B137" s="168" t="s">
        <v>71</v>
      </c>
      <c r="C137" s="178"/>
      <c r="D137" s="168"/>
    </row>
    <row r="138" spans="1:4">
      <c r="A138" s="168" t="s">
        <v>44</v>
      </c>
      <c r="B138" s="168" t="s">
        <v>417</v>
      </c>
      <c r="C138" s="178"/>
      <c r="D138" s="168"/>
    </row>
    <row r="139" spans="1:4">
      <c r="A139" s="168" t="s">
        <v>418</v>
      </c>
      <c r="B139" s="168" t="s">
        <v>72</v>
      </c>
      <c r="C139" s="178">
        <v>1.6500000000000001E-2</v>
      </c>
      <c r="D139" s="179">
        <f>ROUND(C139*$D$136,2)</f>
        <v>0</v>
      </c>
    </row>
    <row r="140" spans="1:4">
      <c r="A140" s="168" t="s">
        <v>419</v>
      </c>
      <c r="B140" s="168" t="s">
        <v>73</v>
      </c>
      <c r="C140" s="178">
        <v>7.5999999999999998E-2</v>
      </c>
      <c r="D140" s="179">
        <f>ROUND(C140*$D$136,2)</f>
        <v>0</v>
      </c>
    </row>
    <row r="141" spans="1:4">
      <c r="A141" s="168" t="s">
        <v>420</v>
      </c>
      <c r="B141" s="168" t="s">
        <v>421</v>
      </c>
      <c r="C141" s="178"/>
      <c r="D141" s="179"/>
    </row>
    <row r="142" spans="1:4">
      <c r="A142" s="168" t="s">
        <v>422</v>
      </c>
      <c r="B142" s="168" t="s">
        <v>423</v>
      </c>
      <c r="C142" s="178"/>
      <c r="D142" s="168"/>
    </row>
    <row r="143" spans="1:4">
      <c r="A143" s="168" t="s">
        <v>424</v>
      </c>
      <c r="B143" s="168" t="s">
        <v>425</v>
      </c>
      <c r="C143" s="178"/>
      <c r="D143" s="168"/>
    </row>
    <row r="144" spans="1:4">
      <c r="A144" s="168" t="s">
        <v>426</v>
      </c>
      <c r="B144" s="168" t="s">
        <v>427</v>
      </c>
      <c r="C144" s="178">
        <v>0.05</v>
      </c>
      <c r="D144" s="179">
        <f>ROUND(C144*$D$136,2)</f>
        <v>0</v>
      </c>
    </row>
    <row r="145" spans="1:4">
      <c r="A145" s="168" t="s">
        <v>428</v>
      </c>
      <c r="B145" s="168" t="s">
        <v>429</v>
      </c>
      <c r="C145" s="178"/>
      <c r="D145" s="168"/>
    </row>
    <row r="146" spans="1:4">
      <c r="A146" s="442" t="s">
        <v>61</v>
      </c>
      <c r="B146" s="443"/>
      <c r="C146" s="218">
        <f>+C145+C144+C142+C140+C139+C134+C133</f>
        <v>0.14250000000000002</v>
      </c>
      <c r="D146" s="163">
        <f>+D144+D142+D140+D139+D134+D133</f>
        <v>0</v>
      </c>
    </row>
    <row r="148" spans="1:4">
      <c r="A148" s="444" t="s">
        <v>430</v>
      </c>
      <c r="B148" s="444"/>
      <c r="C148" s="444"/>
      <c r="D148" s="444"/>
    </row>
    <row r="149" spans="1:4">
      <c r="A149" s="168" t="s">
        <v>3</v>
      </c>
      <c r="B149" s="418" t="s">
        <v>431</v>
      </c>
      <c r="C149" s="418"/>
      <c r="D149" s="161">
        <f>+D23</f>
        <v>0</v>
      </c>
    </row>
    <row r="150" spans="1:4">
      <c r="A150" s="168" t="s">
        <v>432</v>
      </c>
      <c r="B150" s="418" t="s">
        <v>433</v>
      </c>
      <c r="C150" s="418"/>
      <c r="D150" s="161">
        <f>+D72</f>
        <v>0</v>
      </c>
    </row>
    <row r="151" spans="1:4">
      <c r="A151" s="168" t="s">
        <v>8</v>
      </c>
      <c r="B151" s="418" t="s">
        <v>434</v>
      </c>
      <c r="C151" s="418"/>
      <c r="D151" s="161">
        <f>+D83</f>
        <v>0</v>
      </c>
    </row>
    <row r="152" spans="1:4">
      <c r="A152" s="168" t="s">
        <v>10</v>
      </c>
      <c r="B152" s="418" t="s">
        <v>435</v>
      </c>
      <c r="C152" s="418"/>
      <c r="D152" s="161">
        <f>+D115</f>
        <v>0</v>
      </c>
    </row>
    <row r="153" spans="1:4">
      <c r="A153" s="168" t="s">
        <v>30</v>
      </c>
      <c r="B153" s="418" t="s">
        <v>436</v>
      </c>
      <c r="C153" s="418"/>
      <c r="D153" s="161">
        <f>+D128</f>
        <v>0</v>
      </c>
    </row>
    <row r="154" spans="1:4">
      <c r="B154" s="426" t="s">
        <v>437</v>
      </c>
      <c r="C154" s="426"/>
      <c r="D154" s="219">
        <f>SUM(D149:D153)</f>
        <v>0</v>
      </c>
    </row>
    <row r="155" spans="1:4">
      <c r="A155" s="168" t="s">
        <v>32</v>
      </c>
      <c r="B155" s="418" t="s">
        <v>438</v>
      </c>
      <c r="C155" s="418"/>
      <c r="D155" s="161">
        <f>+D146</f>
        <v>0</v>
      </c>
    </row>
    <row r="157" spans="1:4">
      <c r="A157" s="479" t="s">
        <v>439</v>
      </c>
      <c r="B157" s="479"/>
      <c r="C157" s="479"/>
      <c r="D157" s="220">
        <f>ROUND(+D155+D154,2)</f>
        <v>0</v>
      </c>
    </row>
    <row r="159" spans="1:4">
      <c r="A159" s="415" t="s">
        <v>440</v>
      </c>
      <c r="B159" s="415"/>
      <c r="C159" s="415"/>
      <c r="D159" s="415"/>
    </row>
    <row r="161" spans="1:5">
      <c r="A161" s="168" t="s">
        <v>3</v>
      </c>
      <c r="B161" s="168" t="s">
        <v>373</v>
      </c>
      <c r="C161" s="221" t="e">
        <f>+C29</f>
        <v>#DIV/0!</v>
      </c>
      <c r="D161" s="161">
        <f>+D29</f>
        <v>0</v>
      </c>
    </row>
    <row r="162" spans="1:5">
      <c r="A162" s="168" t="s">
        <v>5</v>
      </c>
      <c r="B162" s="168" t="s">
        <v>375</v>
      </c>
      <c r="C162" s="221" t="e">
        <f>+C31</f>
        <v>#DIV/0!</v>
      </c>
      <c r="D162" s="161">
        <f>+D31</f>
        <v>0</v>
      </c>
    </row>
    <row r="163" spans="1:5">
      <c r="A163" s="168" t="s">
        <v>8</v>
      </c>
      <c r="B163" s="168" t="s">
        <v>63</v>
      </c>
      <c r="C163" s="221" t="e">
        <f>+C32</f>
        <v>#DIV/0!</v>
      </c>
      <c r="D163" s="161">
        <f>+D32</f>
        <v>0</v>
      </c>
    </row>
    <row r="164" spans="1:5" ht="25.5">
      <c r="A164" s="168" t="s">
        <v>10</v>
      </c>
      <c r="B164" s="205" t="s">
        <v>396</v>
      </c>
      <c r="C164" s="178" t="e">
        <f>+C79</f>
        <v>#DIV/0!</v>
      </c>
      <c r="D164" s="161">
        <f>+D79</f>
        <v>0</v>
      </c>
    </row>
    <row r="165" spans="1:5" ht="25.5">
      <c r="A165" s="168" t="s">
        <v>30</v>
      </c>
      <c r="B165" s="205" t="s">
        <v>399</v>
      </c>
      <c r="C165" s="221" t="e">
        <f>+C82</f>
        <v>#DIV/0!</v>
      </c>
      <c r="D165" s="179">
        <f>+D82</f>
        <v>0</v>
      </c>
    </row>
    <row r="166" spans="1:5">
      <c r="A166" s="168" t="s">
        <v>48</v>
      </c>
      <c r="B166" s="187" t="s">
        <v>441</v>
      </c>
      <c r="C166" s="420" t="e">
        <f>+(D166+D167+D168)/D23</f>
        <v>#DIV/0!</v>
      </c>
      <c r="D166" s="161">
        <f>ROUND(D29*(SUM($C$37:$C$44)),2)</f>
        <v>0</v>
      </c>
    </row>
    <row r="167" spans="1:5">
      <c r="A167" s="168" t="s">
        <v>442</v>
      </c>
      <c r="B167" s="187" t="s">
        <v>443</v>
      </c>
      <c r="C167" s="420"/>
      <c r="D167" s="161">
        <f>ROUND(D31*(SUM($C$37:$C$44)),2)</f>
        <v>0</v>
      </c>
    </row>
    <row r="168" spans="1:5">
      <c r="A168" s="168" t="s">
        <v>444</v>
      </c>
      <c r="B168" s="187" t="s">
        <v>445</v>
      </c>
      <c r="C168" s="420"/>
      <c r="D168" s="161">
        <f>ROUND(D32*(SUM($C$37:$C$44)),2)</f>
        <v>0</v>
      </c>
    </row>
    <row r="169" spans="1:5">
      <c r="A169" s="421" t="s">
        <v>61</v>
      </c>
      <c r="B169" s="422"/>
      <c r="C169" s="423"/>
      <c r="D169" s="222">
        <f>SUM(D161:D168)</f>
        <v>0</v>
      </c>
    </row>
    <row r="170" spans="1:5">
      <c r="B170" s="223"/>
      <c r="C170" s="223"/>
      <c r="D170" s="223"/>
    </row>
    <row r="171" spans="1:5" s="225" customFormat="1" ht="40.5" customHeight="1">
      <c r="A171" s="424" t="s">
        <v>446</v>
      </c>
      <c r="B171" s="424"/>
      <c r="C171" s="424"/>
      <c r="D171" s="424"/>
      <c r="E171" s="224"/>
    </row>
    <row r="172" spans="1:5">
      <c r="A172" s="226"/>
      <c r="B172" s="226"/>
      <c r="C172" s="226"/>
      <c r="D172" s="226"/>
      <c r="E172" s="226"/>
    </row>
    <row r="173" spans="1:5" ht="39.75" customHeight="1">
      <c r="A173" s="425"/>
      <c r="B173" s="425"/>
      <c r="C173" s="425"/>
      <c r="D173" s="425"/>
      <c r="E173" s="226"/>
    </row>
    <row r="174" spans="1:5">
      <c r="A174" s="226"/>
      <c r="B174" s="226"/>
      <c r="C174" s="226"/>
      <c r="D174" s="226"/>
      <c r="E174" s="226"/>
    </row>
    <row r="175" spans="1:5" ht="27" customHeight="1">
      <c r="A175" s="417"/>
      <c r="B175" s="417"/>
      <c r="C175" s="417"/>
      <c r="D175" s="417"/>
      <c r="E175" s="226"/>
    </row>
    <row r="176" spans="1:5">
      <c r="A176" s="226"/>
      <c r="B176" s="226"/>
      <c r="C176" s="226"/>
      <c r="D176" s="226"/>
      <c r="E176" s="226"/>
    </row>
    <row r="177" spans="1:5">
      <c r="A177" s="226"/>
      <c r="B177" s="226"/>
      <c r="C177" s="226"/>
      <c r="D177" s="226"/>
      <c r="E177" s="226"/>
    </row>
    <row r="178" spans="1:5">
      <c r="A178" s="226"/>
      <c r="B178" s="226"/>
      <c r="C178" s="226"/>
      <c r="D178" s="226"/>
      <c r="E178" s="226"/>
    </row>
    <row r="179" spans="1:5">
      <c r="A179" s="226"/>
      <c r="B179" s="226"/>
      <c r="C179" s="226"/>
      <c r="D179" s="226"/>
      <c r="E179" s="226"/>
    </row>
    <row r="180" spans="1:5">
      <c r="A180" s="226"/>
      <c r="B180" s="226"/>
      <c r="C180" s="226"/>
      <c r="D180" s="226"/>
      <c r="E180" s="226"/>
    </row>
    <row r="181" spans="1:5">
      <c r="A181" s="226"/>
      <c r="B181" s="226"/>
      <c r="C181" s="226"/>
      <c r="D181" s="226"/>
      <c r="E181" s="226"/>
    </row>
    <row r="182" spans="1:5">
      <c r="A182" s="226"/>
      <c r="B182" s="226"/>
      <c r="C182" s="226"/>
      <c r="D182" s="226"/>
      <c r="E182" s="226"/>
    </row>
    <row r="183" spans="1:5">
      <c r="A183" s="226"/>
      <c r="B183" s="226"/>
      <c r="C183" s="226"/>
      <c r="D183" s="226"/>
      <c r="E183" s="226"/>
    </row>
    <row r="184" spans="1:5">
      <c r="A184" s="226"/>
      <c r="B184" s="226"/>
      <c r="C184" s="226"/>
      <c r="D184" s="226"/>
      <c r="E184" s="226"/>
    </row>
    <row r="185" spans="1:5">
      <c r="A185" s="226"/>
      <c r="B185" s="226"/>
      <c r="C185" s="226"/>
      <c r="D185" s="226"/>
      <c r="E185" s="226"/>
    </row>
    <row r="186" spans="1:5">
      <c r="A186" s="226"/>
      <c r="B186" s="226"/>
      <c r="C186" s="226"/>
      <c r="D186" s="226"/>
      <c r="E186" s="226"/>
    </row>
    <row r="187" spans="1:5">
      <c r="A187" s="226"/>
      <c r="B187" s="226"/>
      <c r="C187" s="226"/>
      <c r="D187" s="226"/>
      <c r="E187" s="226"/>
    </row>
    <row r="188" spans="1:5">
      <c r="A188" s="226"/>
      <c r="B188" s="226"/>
      <c r="C188" s="226"/>
      <c r="D188" s="226"/>
      <c r="E188" s="226"/>
    </row>
  </sheetData>
  <mergeCells count="84">
    <mergeCell ref="E2:H2"/>
    <mergeCell ref="A47:D47"/>
    <mergeCell ref="A1:D1"/>
    <mergeCell ref="A3:D3"/>
    <mergeCell ref="C4:D4"/>
    <mergeCell ref="C5:D5"/>
    <mergeCell ref="C6:D6"/>
    <mergeCell ref="C7:D7"/>
    <mergeCell ref="C8:D8"/>
    <mergeCell ref="A10:D10"/>
    <mergeCell ref="B12:C12"/>
    <mergeCell ref="B15:C15"/>
    <mergeCell ref="B16:C16"/>
    <mergeCell ref="B17:C17"/>
    <mergeCell ref="B18:C18"/>
    <mergeCell ref="B19:C19"/>
    <mergeCell ref="B21:C21"/>
    <mergeCell ref="B93:C93"/>
    <mergeCell ref="B94:C94"/>
    <mergeCell ref="B95:C95"/>
    <mergeCell ref="B96:C96"/>
    <mergeCell ref="B111:C111"/>
    <mergeCell ref="B102:C102"/>
    <mergeCell ref="B103:C103"/>
    <mergeCell ref="A104:C104"/>
    <mergeCell ref="B106:C106"/>
    <mergeCell ref="B107:C107"/>
    <mergeCell ref="A108:C108"/>
    <mergeCell ref="A87:D87"/>
    <mergeCell ref="B88:C88"/>
    <mergeCell ref="B89:C89"/>
    <mergeCell ref="B90:C90"/>
    <mergeCell ref="B91:C91"/>
    <mergeCell ref="B22:C22"/>
    <mergeCell ref="A23:C23"/>
    <mergeCell ref="A25:D25"/>
    <mergeCell ref="A27:D27"/>
    <mergeCell ref="A33:C33"/>
    <mergeCell ref="A35:D35"/>
    <mergeCell ref="A97:C97"/>
    <mergeCell ref="B99:C99"/>
    <mergeCell ref="B100:C100"/>
    <mergeCell ref="B101:C101"/>
    <mergeCell ref="A65:B65"/>
    <mergeCell ref="A83:C83"/>
    <mergeCell ref="A85:D85"/>
    <mergeCell ref="A74:D74"/>
    <mergeCell ref="A67:D67"/>
    <mergeCell ref="B68:C68"/>
    <mergeCell ref="B69:C69"/>
    <mergeCell ref="B70:C70"/>
    <mergeCell ref="B71:C71"/>
    <mergeCell ref="A72:C72"/>
    <mergeCell ref="B92:C92"/>
    <mergeCell ref="A130:D130"/>
    <mergeCell ref="A135:C135"/>
    <mergeCell ref="A136:C136"/>
    <mergeCell ref="A146:B146"/>
    <mergeCell ref="B119:C119"/>
    <mergeCell ref="B120:C120"/>
    <mergeCell ref="B122:C122"/>
    <mergeCell ref="B124:C124"/>
    <mergeCell ref="A117:D117"/>
    <mergeCell ref="B126:C126"/>
    <mergeCell ref="A128:C128"/>
    <mergeCell ref="B112:C112"/>
    <mergeCell ref="B113:C113"/>
    <mergeCell ref="B114:C114"/>
    <mergeCell ref="A115:C115"/>
    <mergeCell ref="A148:D148"/>
    <mergeCell ref="B149:C149"/>
    <mergeCell ref="B150:C150"/>
    <mergeCell ref="B151:C151"/>
    <mergeCell ref="B152:C152"/>
    <mergeCell ref="B153:C153"/>
    <mergeCell ref="A169:C169"/>
    <mergeCell ref="A171:D171"/>
    <mergeCell ref="A173:D173"/>
    <mergeCell ref="A175:D175"/>
    <mergeCell ref="B154:C154"/>
    <mergeCell ref="B155:C155"/>
    <mergeCell ref="A157:C157"/>
    <mergeCell ref="A159:D159"/>
    <mergeCell ref="C166:C168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firstPageNumber="0" fitToWidth="3" fitToHeight="3" orientation="portrait" r:id="rId1"/>
  <ignoredErrors>
    <ignoredError sqref="D114" 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LY844"/>
  <sheetViews>
    <sheetView zoomScaleNormal="100" workbookViewId="0">
      <selection activeCell="J5" sqref="J5"/>
    </sheetView>
  </sheetViews>
  <sheetFormatPr defaultRowHeight="12.75"/>
  <cols>
    <col min="1" max="1" width="30.85546875" style="103" customWidth="1"/>
    <col min="2" max="2" width="27.42578125" style="103" customWidth="1"/>
    <col min="3" max="3" width="11.42578125" style="103" customWidth="1"/>
    <col min="4" max="4" width="11.28515625" style="80" customWidth="1"/>
    <col min="5" max="5" width="10.140625" style="80" customWidth="1"/>
    <col min="6" max="6" width="9.85546875" style="80" customWidth="1"/>
    <col min="7" max="7" width="9.140625" style="80"/>
    <col min="8" max="8" width="17.140625" style="36" customWidth="1"/>
    <col min="9" max="1013" width="11.42578125" style="103" customWidth="1"/>
  </cols>
  <sheetData>
    <row r="1" spans="1:13" s="37" customFormat="1" ht="41.25" customHeight="1" thickBot="1">
      <c r="A1" s="504" t="s">
        <v>95</v>
      </c>
      <c r="B1" s="504"/>
      <c r="C1" s="504"/>
      <c r="D1" s="504"/>
      <c r="E1" s="504"/>
      <c r="F1" s="504"/>
      <c r="G1" s="504"/>
      <c r="H1" s="504"/>
      <c r="I1" s="290"/>
      <c r="J1" s="85"/>
      <c r="K1" s="291"/>
      <c r="L1" s="292"/>
    </row>
    <row r="2" spans="1:13" s="37" customFormat="1" ht="26.25" customHeight="1" thickBot="1">
      <c r="A2" s="38"/>
      <c r="B2" s="38"/>
      <c r="C2" s="38"/>
      <c r="D2" s="38"/>
      <c r="E2" s="38"/>
      <c r="F2" s="38"/>
      <c r="G2" s="38"/>
      <c r="H2" s="38"/>
      <c r="J2" s="393" t="s">
        <v>617</v>
      </c>
      <c r="K2" s="394"/>
      <c r="L2" s="394"/>
      <c r="M2" s="395"/>
    </row>
    <row r="3" spans="1:13" s="39" customFormat="1" ht="51.75" customHeight="1">
      <c r="A3" s="505" t="s">
        <v>550</v>
      </c>
      <c r="B3" s="505"/>
      <c r="C3" s="505"/>
      <c r="D3" s="505"/>
      <c r="E3" s="505"/>
      <c r="F3" s="505"/>
      <c r="G3" s="505"/>
      <c r="H3" s="505"/>
    </row>
    <row r="4" spans="1:13" s="39" customFormat="1" ht="27.75" customHeight="1">
      <c r="A4" s="40"/>
      <c r="B4" s="40"/>
      <c r="C4" s="40"/>
      <c r="D4" s="40"/>
      <c r="E4" s="40"/>
      <c r="F4" s="40"/>
      <c r="G4" s="40"/>
      <c r="H4" s="40"/>
    </row>
    <row r="5" spans="1:13" ht="45" customHeight="1">
      <c r="A5" s="506" t="s">
        <v>96</v>
      </c>
      <c r="B5" s="506"/>
      <c r="C5" s="506"/>
      <c r="D5" s="506"/>
      <c r="E5" s="506"/>
      <c r="F5" s="506"/>
      <c r="G5" s="506"/>
      <c r="H5" s="506"/>
    </row>
    <row r="6" spans="1:13" s="41" customFormat="1" ht="15">
      <c r="A6" s="355" t="s">
        <v>97</v>
      </c>
      <c r="B6" s="355"/>
      <c r="C6" s="355"/>
      <c r="D6" s="356" t="s">
        <v>98</v>
      </c>
      <c r="E6" s="356" t="s">
        <v>99</v>
      </c>
      <c r="F6" s="357" t="s">
        <v>100</v>
      </c>
      <c r="G6" s="358" t="s">
        <v>101</v>
      </c>
      <c r="H6" s="359"/>
    </row>
    <row r="7" spans="1:13">
      <c r="A7" s="491" t="s">
        <v>102</v>
      </c>
      <c r="B7" s="492"/>
      <c r="C7" s="492"/>
      <c r="D7" s="492"/>
      <c r="E7" s="492"/>
      <c r="F7" s="492"/>
      <c r="G7" s="492"/>
      <c r="H7" s="493"/>
    </row>
    <row r="8" spans="1:13">
      <c r="A8" s="42"/>
      <c r="B8" s="293" t="s">
        <v>103</v>
      </c>
      <c r="C8" s="293"/>
      <c r="D8" s="294" t="s">
        <v>104</v>
      </c>
      <c r="E8" s="369"/>
      <c r="F8" s="304">
        <v>0.1</v>
      </c>
      <c r="G8" s="67">
        <f t="shared" ref="G8:G26" si="0">F8*E8</f>
        <v>0</v>
      </c>
      <c r="H8" s="46"/>
    </row>
    <row r="9" spans="1:13">
      <c r="A9" s="42"/>
      <c r="B9" s="293" t="s">
        <v>604</v>
      </c>
      <c r="C9" s="293"/>
      <c r="D9" s="294" t="s">
        <v>605</v>
      </c>
      <c r="E9" s="369"/>
      <c r="F9" s="305">
        <v>0.01</v>
      </c>
      <c r="G9" s="67">
        <f>F9*E9</f>
        <v>0</v>
      </c>
      <c r="H9" s="46"/>
    </row>
    <row r="10" spans="1:13">
      <c r="A10" s="42"/>
      <c r="B10" s="293" t="s">
        <v>552</v>
      </c>
      <c r="C10" s="293"/>
      <c r="D10" s="294" t="s">
        <v>104</v>
      </c>
      <c r="E10" s="369"/>
      <c r="F10" s="294">
        <v>0.03</v>
      </c>
      <c r="G10" s="67">
        <f t="shared" si="0"/>
        <v>0</v>
      </c>
      <c r="H10" s="46"/>
    </row>
    <row r="11" spans="1:13">
      <c r="A11" s="42"/>
      <c r="B11" s="293" t="s">
        <v>105</v>
      </c>
      <c r="C11" s="293"/>
      <c r="D11" s="294" t="s">
        <v>104</v>
      </c>
      <c r="E11" s="369"/>
      <c r="F11" s="294">
        <v>0.15</v>
      </c>
      <c r="G11" s="67">
        <f t="shared" si="0"/>
        <v>0</v>
      </c>
      <c r="H11" s="46"/>
    </row>
    <row r="12" spans="1:13">
      <c r="A12" s="85"/>
      <c r="B12" s="296" t="s">
        <v>106</v>
      </c>
      <c r="C12" s="296"/>
      <c r="D12" s="297" t="s">
        <v>104</v>
      </c>
      <c r="E12" s="369"/>
      <c r="F12" s="294">
        <v>0.02</v>
      </c>
      <c r="G12" s="67">
        <f t="shared" si="0"/>
        <v>0</v>
      </c>
      <c r="H12" s="45"/>
    </row>
    <row r="13" spans="1:13">
      <c r="A13" s="42"/>
      <c r="B13" s="293" t="s">
        <v>553</v>
      </c>
      <c r="C13" s="293"/>
      <c r="D13" s="294" t="s">
        <v>107</v>
      </c>
      <c r="E13" s="369"/>
      <c r="F13" s="294">
        <v>0.2</v>
      </c>
      <c r="G13" s="67">
        <f t="shared" si="0"/>
        <v>0</v>
      </c>
      <c r="H13" s="46"/>
    </row>
    <row r="14" spans="1:13">
      <c r="A14" s="42"/>
      <c r="B14" s="293" t="s">
        <v>108</v>
      </c>
      <c r="C14" s="293"/>
      <c r="D14" s="294" t="s">
        <v>104</v>
      </c>
      <c r="E14" s="369"/>
      <c r="F14" s="294">
        <v>0.03</v>
      </c>
      <c r="G14" s="67">
        <f t="shared" si="0"/>
        <v>0</v>
      </c>
      <c r="H14" s="46"/>
    </row>
    <row r="15" spans="1:13">
      <c r="A15" s="42"/>
      <c r="B15" s="296" t="s">
        <v>109</v>
      </c>
      <c r="C15" s="296"/>
      <c r="D15" s="294" t="s">
        <v>107</v>
      </c>
      <c r="E15" s="369"/>
      <c r="F15" s="294">
        <v>1E-3</v>
      </c>
      <c r="G15" s="67">
        <f t="shared" si="0"/>
        <v>0</v>
      </c>
      <c r="H15" s="46"/>
    </row>
    <row r="16" spans="1:13">
      <c r="A16" s="490" t="s">
        <v>277</v>
      </c>
      <c r="B16" s="490"/>
      <c r="C16" s="490"/>
      <c r="D16" s="490"/>
      <c r="E16" s="490"/>
      <c r="F16" s="490"/>
      <c r="G16" s="144">
        <f>SUM(G8:G15)</f>
        <v>0</v>
      </c>
      <c r="H16" s="46"/>
    </row>
    <row r="17" spans="1:8">
      <c r="A17" s="145"/>
      <c r="B17" s="145"/>
      <c r="C17" s="145"/>
      <c r="D17" s="145"/>
      <c r="E17" s="145"/>
      <c r="F17" s="145"/>
      <c r="G17" s="144"/>
      <c r="H17" s="46"/>
    </row>
    <row r="18" spans="1:8">
      <c r="A18" s="487" t="s">
        <v>110</v>
      </c>
      <c r="B18" s="488"/>
      <c r="C18" s="488"/>
      <c r="D18" s="488"/>
      <c r="E18" s="488"/>
      <c r="F18" s="488"/>
      <c r="G18" s="488"/>
      <c r="H18" s="489"/>
    </row>
    <row r="19" spans="1:8">
      <c r="A19" s="42"/>
      <c r="B19" s="296" t="s">
        <v>554</v>
      </c>
      <c r="C19" s="296"/>
      <c r="D19" s="297" t="s">
        <v>555</v>
      </c>
      <c r="E19" s="369"/>
      <c r="F19" s="297">
        <v>0.2</v>
      </c>
      <c r="G19" s="67">
        <f t="shared" si="0"/>
        <v>0</v>
      </c>
      <c r="H19" s="45"/>
    </row>
    <row r="20" spans="1:8">
      <c r="A20" s="42"/>
      <c r="B20" s="293" t="s">
        <v>604</v>
      </c>
      <c r="C20" s="293"/>
      <c r="D20" s="294" t="s">
        <v>605</v>
      </c>
      <c r="E20" s="369"/>
      <c r="F20" s="305">
        <v>0.01</v>
      </c>
      <c r="G20" s="67">
        <f>F20*E20</f>
        <v>0</v>
      </c>
      <c r="H20" s="45"/>
    </row>
    <row r="21" spans="1:8">
      <c r="A21" s="42"/>
      <c r="B21" s="293" t="s">
        <v>556</v>
      </c>
      <c r="C21" s="293"/>
      <c r="D21" s="294" t="s">
        <v>555</v>
      </c>
      <c r="E21" s="369"/>
      <c r="F21" s="294">
        <v>0.1</v>
      </c>
      <c r="G21" s="67">
        <f t="shared" si="0"/>
        <v>0</v>
      </c>
      <c r="H21" s="46"/>
    </row>
    <row r="22" spans="1:8">
      <c r="A22" s="343"/>
      <c r="B22" s="344" t="s">
        <v>606</v>
      </c>
      <c r="C22" s="344"/>
      <c r="D22" s="345" t="s">
        <v>607</v>
      </c>
      <c r="E22" s="369"/>
      <c r="F22" s="345">
        <v>0.03</v>
      </c>
      <c r="G22" s="346">
        <f t="shared" si="0"/>
        <v>0</v>
      </c>
      <c r="H22" s="347"/>
    </row>
    <row r="23" spans="1:8">
      <c r="A23" s="85"/>
      <c r="B23" s="290" t="s">
        <v>120</v>
      </c>
      <c r="C23" s="298"/>
      <c r="D23" s="294" t="s">
        <v>114</v>
      </c>
      <c r="E23" s="369"/>
      <c r="F23" s="294">
        <v>0.15</v>
      </c>
      <c r="G23" s="67">
        <f t="shared" si="0"/>
        <v>0</v>
      </c>
      <c r="H23" s="45"/>
    </row>
    <row r="24" spans="1:8">
      <c r="A24" s="42"/>
      <c r="B24" s="293" t="s">
        <v>108</v>
      </c>
      <c r="C24" s="293"/>
      <c r="D24" s="294" t="s">
        <v>104</v>
      </c>
      <c r="E24" s="369"/>
      <c r="F24" s="294">
        <v>0.03</v>
      </c>
      <c r="G24" s="67">
        <f t="shared" si="0"/>
        <v>0</v>
      </c>
      <c r="H24" s="46"/>
    </row>
    <row r="25" spans="1:8">
      <c r="A25" s="85"/>
      <c r="B25" s="296" t="s">
        <v>111</v>
      </c>
      <c r="C25" s="296"/>
      <c r="D25" s="297" t="s">
        <v>104</v>
      </c>
      <c r="E25" s="369"/>
      <c r="F25" s="294">
        <v>0.02</v>
      </c>
      <c r="G25" s="67">
        <f t="shared" si="0"/>
        <v>0</v>
      </c>
      <c r="H25" s="45"/>
    </row>
    <row r="26" spans="1:8">
      <c r="A26" s="42"/>
      <c r="B26" s="293" t="s">
        <v>109</v>
      </c>
      <c r="C26" s="293"/>
      <c r="D26" s="294" t="s">
        <v>107</v>
      </c>
      <c r="E26" s="369"/>
      <c r="F26" s="294">
        <v>1E-3</v>
      </c>
      <c r="G26" s="67">
        <f t="shared" si="0"/>
        <v>0</v>
      </c>
      <c r="H26" s="46"/>
    </row>
    <row r="27" spans="1:8">
      <c r="A27" s="490" t="s">
        <v>279</v>
      </c>
      <c r="B27" s="490"/>
      <c r="C27" s="490"/>
      <c r="D27" s="490"/>
      <c r="E27" s="490"/>
      <c r="F27" s="490"/>
      <c r="G27" s="144">
        <f>SUM(G19:G26)</f>
        <v>0</v>
      </c>
      <c r="H27" s="46"/>
    </row>
    <row r="28" spans="1:8">
      <c r="A28" s="42"/>
      <c r="B28" s="85"/>
      <c r="C28" s="85"/>
      <c r="D28" s="44"/>
      <c r="E28" s="67"/>
      <c r="F28" s="44"/>
      <c r="G28" s="144"/>
      <c r="H28" s="46"/>
    </row>
    <row r="29" spans="1:8" s="51" customFormat="1" ht="13.5" customHeight="1">
      <c r="A29" s="47" t="s">
        <v>278</v>
      </c>
      <c r="B29" s="48"/>
      <c r="C29" s="48"/>
      <c r="D29" s="49"/>
      <c r="E29" s="49"/>
      <c r="F29" s="49"/>
      <c r="G29" s="62">
        <f>ROUND(G16+G27,2)</f>
        <v>0</v>
      </c>
      <c r="H29" s="50"/>
    </row>
    <row r="30" spans="1:8" s="52" customFormat="1" ht="10.5">
      <c r="D30" s="53"/>
      <c r="E30" s="53"/>
      <c r="F30" s="53"/>
      <c r="G30" s="53"/>
      <c r="H30" s="54"/>
    </row>
    <row r="31" spans="1:8" s="41" customFormat="1" ht="15">
      <c r="A31" s="355" t="s">
        <v>112</v>
      </c>
      <c r="B31" s="355"/>
      <c r="C31" s="355"/>
      <c r="D31" s="356" t="s">
        <v>98</v>
      </c>
      <c r="E31" s="356" t="s">
        <v>99</v>
      </c>
      <c r="F31" s="357" t="s">
        <v>100</v>
      </c>
      <c r="G31" s="358" t="s">
        <v>101</v>
      </c>
      <c r="H31" s="359"/>
    </row>
    <row r="32" spans="1:8">
      <c r="A32" s="491" t="s">
        <v>102</v>
      </c>
      <c r="B32" s="492"/>
      <c r="C32" s="492"/>
      <c r="D32" s="492"/>
      <c r="E32" s="492"/>
      <c r="F32" s="492"/>
      <c r="G32" s="492"/>
      <c r="H32" s="493"/>
    </row>
    <row r="33" spans="1:8">
      <c r="A33" s="42"/>
      <c r="B33" s="293" t="s">
        <v>557</v>
      </c>
      <c r="C33" s="293"/>
      <c r="D33" s="294" t="s">
        <v>141</v>
      </c>
      <c r="E33" s="369"/>
      <c r="F33" s="305">
        <v>0.1</v>
      </c>
      <c r="G33" s="67">
        <f t="shared" ref="G33:G51" si="1">F33*E33</f>
        <v>0</v>
      </c>
      <c r="H33" s="46"/>
    </row>
    <row r="34" spans="1:8">
      <c r="A34" s="42"/>
      <c r="B34" s="293" t="s">
        <v>604</v>
      </c>
      <c r="C34" s="293"/>
      <c r="D34" s="294" t="s">
        <v>605</v>
      </c>
      <c r="E34" s="369"/>
      <c r="F34" s="305">
        <v>0.01</v>
      </c>
      <c r="G34" s="67">
        <f t="shared" si="1"/>
        <v>0</v>
      </c>
      <c r="H34" s="46"/>
    </row>
    <row r="35" spans="1:8">
      <c r="A35" s="42"/>
      <c r="B35" s="293" t="s">
        <v>558</v>
      </c>
      <c r="C35" s="293"/>
      <c r="D35" s="294" t="s">
        <v>104</v>
      </c>
      <c r="E35" s="369"/>
      <c r="F35" s="294">
        <v>0.03</v>
      </c>
      <c r="G35" s="67">
        <f t="shared" si="1"/>
        <v>0</v>
      </c>
      <c r="H35" s="46"/>
    </row>
    <row r="36" spans="1:8">
      <c r="A36" s="42"/>
      <c r="B36" s="293" t="s">
        <v>113</v>
      </c>
      <c r="C36" s="293"/>
      <c r="D36" s="294" t="s">
        <v>114</v>
      </c>
      <c r="E36" s="369"/>
      <c r="F36" s="294">
        <v>0.15</v>
      </c>
      <c r="G36" s="67">
        <f t="shared" si="1"/>
        <v>0</v>
      </c>
      <c r="H36" s="46"/>
    </row>
    <row r="37" spans="1:8">
      <c r="A37" s="42"/>
      <c r="B37" s="296" t="s">
        <v>111</v>
      </c>
      <c r="C37" s="293"/>
      <c r="D37" s="297" t="s">
        <v>104</v>
      </c>
      <c r="E37" s="369"/>
      <c r="F37" s="294">
        <v>0.02</v>
      </c>
      <c r="G37" s="67">
        <f t="shared" si="1"/>
        <v>0</v>
      </c>
      <c r="H37" s="46"/>
    </row>
    <row r="38" spans="1:8">
      <c r="A38" s="343"/>
      <c r="B38" s="344" t="s">
        <v>608</v>
      </c>
      <c r="C38" s="344"/>
      <c r="D38" s="345" t="s">
        <v>607</v>
      </c>
      <c r="E38" s="369"/>
      <c r="F38" s="345">
        <v>0.03</v>
      </c>
      <c r="G38" s="346">
        <f t="shared" si="1"/>
        <v>0</v>
      </c>
      <c r="H38" s="347"/>
    </row>
    <row r="39" spans="1:8">
      <c r="A39" s="42"/>
      <c r="B39" s="293" t="s">
        <v>108</v>
      </c>
      <c r="C39" s="293"/>
      <c r="D39" s="294" t="s">
        <v>104</v>
      </c>
      <c r="E39" s="369"/>
      <c r="F39" s="294">
        <v>0.03</v>
      </c>
      <c r="G39" s="67">
        <f t="shared" si="1"/>
        <v>0</v>
      </c>
      <c r="H39" s="55"/>
    </row>
    <row r="40" spans="1:8">
      <c r="A40" s="42"/>
      <c r="B40" s="296" t="s">
        <v>109</v>
      </c>
      <c r="C40" s="293"/>
      <c r="D40" s="294" t="s">
        <v>107</v>
      </c>
      <c r="E40" s="369"/>
      <c r="F40" s="294">
        <v>1E-3</v>
      </c>
      <c r="G40" s="67">
        <f t="shared" si="1"/>
        <v>0</v>
      </c>
      <c r="H40" s="46"/>
    </row>
    <row r="41" spans="1:8">
      <c r="A41" s="490" t="s">
        <v>280</v>
      </c>
      <c r="B41" s="490"/>
      <c r="C41" s="490"/>
      <c r="D41" s="490"/>
      <c r="E41" s="490"/>
      <c r="F41" s="490"/>
      <c r="G41" s="144">
        <f>SUM(G33:G40)</f>
        <v>0</v>
      </c>
      <c r="H41" s="55"/>
    </row>
    <row r="42" spans="1:8">
      <c r="A42" s="328"/>
      <c r="B42" s="328"/>
      <c r="C42" s="328"/>
      <c r="D42" s="328"/>
      <c r="E42" s="328"/>
      <c r="F42" s="328"/>
      <c r="G42" s="144"/>
      <c r="H42" s="55"/>
    </row>
    <row r="43" spans="1:8">
      <c r="A43" s="487" t="s">
        <v>110</v>
      </c>
      <c r="B43" s="488"/>
      <c r="C43" s="488"/>
      <c r="D43" s="488"/>
      <c r="E43" s="488"/>
      <c r="F43" s="488"/>
      <c r="G43" s="488"/>
      <c r="H43" s="489"/>
    </row>
    <row r="44" spans="1:8">
      <c r="A44" s="85"/>
      <c r="B44" s="293" t="s">
        <v>103</v>
      </c>
      <c r="C44" s="293"/>
      <c r="D44" s="294" t="s">
        <v>104</v>
      </c>
      <c r="E44" s="369"/>
      <c r="F44" s="304">
        <v>0.1</v>
      </c>
      <c r="G44" s="67">
        <f t="shared" si="1"/>
        <v>0</v>
      </c>
      <c r="H44" s="46"/>
    </row>
    <row r="45" spans="1:8">
      <c r="A45" s="42"/>
      <c r="B45" s="293" t="s">
        <v>604</v>
      </c>
      <c r="C45" s="293"/>
      <c r="D45" s="294" t="s">
        <v>605</v>
      </c>
      <c r="E45" s="369"/>
      <c r="F45" s="305">
        <v>0.01</v>
      </c>
      <c r="G45" s="67">
        <f t="shared" si="1"/>
        <v>0</v>
      </c>
      <c r="H45" s="55"/>
    </row>
    <row r="46" spans="1:8">
      <c r="A46" s="42"/>
      <c r="B46" s="293" t="s">
        <v>552</v>
      </c>
      <c r="C46" s="293"/>
      <c r="D46" s="294" t="s">
        <v>104</v>
      </c>
      <c r="E46" s="369"/>
      <c r="F46" s="294">
        <v>0.03</v>
      </c>
      <c r="G46" s="67">
        <f t="shared" si="1"/>
        <v>0</v>
      </c>
      <c r="H46" s="46"/>
    </row>
    <row r="47" spans="1:8">
      <c r="A47" s="42"/>
      <c r="B47" s="290" t="s">
        <v>123</v>
      </c>
      <c r="C47" s="298"/>
      <c r="D47" s="294" t="s">
        <v>104</v>
      </c>
      <c r="E47" s="369"/>
      <c r="F47" s="294">
        <v>0.15</v>
      </c>
      <c r="G47" s="67">
        <f t="shared" si="1"/>
        <v>0</v>
      </c>
      <c r="H47" s="46"/>
    </row>
    <row r="48" spans="1:8">
      <c r="A48" s="42"/>
      <c r="B48" s="293" t="s">
        <v>108</v>
      </c>
      <c r="C48" s="293"/>
      <c r="D48" s="294" t="s">
        <v>104</v>
      </c>
      <c r="E48" s="369"/>
      <c r="F48" s="294">
        <v>0.03</v>
      </c>
      <c r="G48" s="67">
        <f t="shared" si="1"/>
        <v>0</v>
      </c>
      <c r="H48" s="55"/>
    </row>
    <row r="49" spans="1:8">
      <c r="A49" s="42"/>
      <c r="B49" s="296" t="s">
        <v>111</v>
      </c>
      <c r="C49" s="296"/>
      <c r="D49" s="297" t="s">
        <v>104</v>
      </c>
      <c r="E49" s="369"/>
      <c r="F49" s="294">
        <v>0.02</v>
      </c>
      <c r="G49" s="67">
        <f t="shared" si="1"/>
        <v>0</v>
      </c>
      <c r="H49" s="46"/>
    </row>
    <row r="50" spans="1:8">
      <c r="A50" s="42"/>
      <c r="B50" s="293" t="s">
        <v>553</v>
      </c>
      <c r="C50" s="293"/>
      <c r="D50" s="294" t="s">
        <v>107</v>
      </c>
      <c r="E50" s="369"/>
      <c r="F50" s="294">
        <v>0.2</v>
      </c>
      <c r="G50" s="67">
        <f t="shared" si="1"/>
        <v>0</v>
      </c>
      <c r="H50" s="46"/>
    </row>
    <row r="51" spans="1:8">
      <c r="A51" s="42"/>
      <c r="B51" s="293" t="s">
        <v>109</v>
      </c>
      <c r="C51" s="293"/>
      <c r="D51" s="294" t="s">
        <v>107</v>
      </c>
      <c r="E51" s="369"/>
      <c r="F51" s="294">
        <v>1E-3</v>
      </c>
      <c r="G51" s="67">
        <f t="shared" si="1"/>
        <v>0</v>
      </c>
      <c r="H51" s="55"/>
    </row>
    <row r="52" spans="1:8">
      <c r="A52" s="490" t="s">
        <v>281</v>
      </c>
      <c r="B52" s="490"/>
      <c r="C52" s="490"/>
      <c r="D52" s="490"/>
      <c r="E52" s="490"/>
      <c r="F52" s="490"/>
      <c r="G52" s="144">
        <f>SUM(G44:G51)</f>
        <v>0</v>
      </c>
      <c r="H52" s="55"/>
    </row>
    <row r="53" spans="1:8">
      <c r="A53" s="42"/>
      <c r="B53" s="85"/>
      <c r="C53" s="85"/>
      <c r="D53" s="44"/>
      <c r="E53" s="67"/>
      <c r="F53" s="44"/>
      <c r="G53" s="67"/>
      <c r="H53" s="55"/>
    </row>
    <row r="54" spans="1:8">
      <c r="A54" s="47" t="s">
        <v>115</v>
      </c>
      <c r="B54" s="48"/>
      <c r="C54" s="48"/>
      <c r="D54" s="49"/>
      <c r="E54" s="49"/>
      <c r="F54" s="49"/>
      <c r="G54" s="62">
        <f>ROUND(G41+G52,2)</f>
        <v>0</v>
      </c>
      <c r="H54" s="57"/>
    </row>
    <row r="55" spans="1:8">
      <c r="B55" s="58"/>
      <c r="C55" s="58"/>
    </row>
    <row r="56" spans="1:8" s="41" customFormat="1" ht="15">
      <c r="A56" s="355" t="s">
        <v>116</v>
      </c>
      <c r="B56" s="355"/>
      <c r="C56" s="355"/>
      <c r="D56" s="356" t="s">
        <v>98</v>
      </c>
      <c r="E56" s="356" t="s">
        <v>99</v>
      </c>
      <c r="F56" s="357" t="s">
        <v>100</v>
      </c>
      <c r="G56" s="358" t="s">
        <v>101</v>
      </c>
      <c r="H56" s="359"/>
    </row>
    <row r="57" spans="1:8">
      <c r="A57" s="491" t="s">
        <v>102</v>
      </c>
      <c r="B57" s="492"/>
      <c r="C57" s="492"/>
      <c r="D57" s="492"/>
      <c r="E57" s="492"/>
      <c r="F57" s="492"/>
      <c r="G57" s="492"/>
      <c r="H57" s="493"/>
    </row>
    <row r="58" spans="1:8">
      <c r="A58" s="42"/>
      <c r="B58" s="296" t="s">
        <v>554</v>
      </c>
      <c r="C58" s="296"/>
      <c r="D58" s="297" t="s">
        <v>555</v>
      </c>
      <c r="E58" s="369"/>
      <c r="F58" s="297">
        <v>0.2</v>
      </c>
      <c r="G58" s="79">
        <f t="shared" ref="G58:G65" si="2">F58*E58</f>
        <v>0</v>
      </c>
      <c r="H58" s="55"/>
    </row>
    <row r="59" spans="1:8">
      <c r="A59" s="42"/>
      <c r="B59" s="293" t="s">
        <v>604</v>
      </c>
      <c r="C59" s="293"/>
      <c r="D59" s="294" t="s">
        <v>605</v>
      </c>
      <c r="E59" s="369"/>
      <c r="F59" s="305">
        <v>0.01</v>
      </c>
      <c r="G59" s="79">
        <f t="shared" si="2"/>
        <v>0</v>
      </c>
      <c r="H59" s="55"/>
    </row>
    <row r="60" spans="1:8">
      <c r="A60" s="85"/>
      <c r="B60" s="293" t="s">
        <v>559</v>
      </c>
      <c r="C60" s="298"/>
      <c r="D60" s="294" t="s">
        <v>104</v>
      </c>
      <c r="E60" s="369"/>
      <c r="F60" s="294">
        <v>0.05</v>
      </c>
      <c r="G60" s="79">
        <f t="shared" si="2"/>
        <v>0</v>
      </c>
      <c r="H60" s="46"/>
    </row>
    <row r="61" spans="1:8">
      <c r="A61" s="42"/>
      <c r="B61" s="293" t="s">
        <v>117</v>
      </c>
      <c r="C61" s="298"/>
      <c r="D61" s="294" t="s">
        <v>114</v>
      </c>
      <c r="E61" s="369"/>
      <c r="F61" s="294">
        <v>0.15</v>
      </c>
      <c r="G61" s="79">
        <f t="shared" si="2"/>
        <v>0</v>
      </c>
      <c r="H61" s="55"/>
    </row>
    <row r="62" spans="1:8">
      <c r="A62" s="85"/>
      <c r="B62" s="296" t="s">
        <v>111</v>
      </c>
      <c r="C62" s="298"/>
      <c r="D62" s="297" t="s">
        <v>104</v>
      </c>
      <c r="E62" s="369"/>
      <c r="F62" s="294">
        <v>0.02</v>
      </c>
      <c r="G62" s="79">
        <f t="shared" si="2"/>
        <v>0</v>
      </c>
      <c r="H62" s="55"/>
    </row>
    <row r="63" spans="1:8">
      <c r="A63" s="42"/>
      <c r="B63" s="293" t="s">
        <v>553</v>
      </c>
      <c r="C63" s="298"/>
      <c r="D63" s="294" t="s">
        <v>107</v>
      </c>
      <c r="E63" s="369"/>
      <c r="F63" s="294">
        <v>0.2</v>
      </c>
      <c r="G63" s="79">
        <f t="shared" si="2"/>
        <v>0</v>
      </c>
      <c r="H63" s="55"/>
    </row>
    <row r="64" spans="1:8">
      <c r="A64" s="42"/>
      <c r="B64" s="293" t="s">
        <v>108</v>
      </c>
      <c r="C64" s="298"/>
      <c r="D64" s="294" t="s">
        <v>104</v>
      </c>
      <c r="E64" s="369"/>
      <c r="F64" s="294">
        <v>0.03</v>
      </c>
      <c r="G64" s="79">
        <f t="shared" si="2"/>
        <v>0</v>
      </c>
      <c r="H64" s="55"/>
    </row>
    <row r="65" spans="1:8">
      <c r="A65" s="42"/>
      <c r="B65" s="296" t="s">
        <v>109</v>
      </c>
      <c r="C65" s="298"/>
      <c r="D65" s="294" t="s">
        <v>107</v>
      </c>
      <c r="E65" s="369"/>
      <c r="F65" s="294">
        <v>1E-3</v>
      </c>
      <c r="G65" s="79">
        <f t="shared" si="2"/>
        <v>0</v>
      </c>
      <c r="H65" s="55"/>
    </row>
    <row r="66" spans="1:8">
      <c r="A66" s="490" t="s">
        <v>282</v>
      </c>
      <c r="B66" s="490"/>
      <c r="C66" s="490"/>
      <c r="D66" s="490"/>
      <c r="E66" s="490"/>
      <c r="F66" s="490"/>
      <c r="G66" s="146">
        <f>SUM(G58:G65)</f>
        <v>0</v>
      </c>
      <c r="H66" s="55"/>
    </row>
    <row r="67" spans="1:8">
      <c r="A67" s="42"/>
      <c r="B67" s="42"/>
      <c r="C67" s="59"/>
      <c r="D67" s="44"/>
      <c r="E67" s="67"/>
      <c r="F67" s="44"/>
      <c r="G67" s="79"/>
      <c r="H67" s="55"/>
    </row>
    <row r="68" spans="1:8">
      <c r="A68" s="487" t="s">
        <v>110</v>
      </c>
      <c r="B68" s="488"/>
      <c r="C68" s="488"/>
      <c r="D68" s="488"/>
      <c r="E68" s="488"/>
      <c r="F68" s="488"/>
      <c r="G68" s="488"/>
      <c r="H68" s="489"/>
    </row>
    <row r="69" spans="1:8">
      <c r="A69" s="42"/>
      <c r="B69" s="293" t="s">
        <v>557</v>
      </c>
      <c r="C69" s="293"/>
      <c r="D69" s="294" t="s">
        <v>141</v>
      </c>
      <c r="E69" s="369"/>
      <c r="F69" s="305">
        <v>0.1</v>
      </c>
      <c r="G69" s="79">
        <f t="shared" ref="G69:G77" si="3">F69*E69</f>
        <v>0</v>
      </c>
      <c r="H69" s="55"/>
    </row>
    <row r="70" spans="1:8">
      <c r="A70" s="42"/>
      <c r="B70" s="293" t="s">
        <v>604</v>
      </c>
      <c r="C70" s="293"/>
      <c r="D70" s="294" t="s">
        <v>605</v>
      </c>
      <c r="E70" s="369"/>
      <c r="F70" s="305">
        <v>0.01</v>
      </c>
      <c r="G70" s="79">
        <f t="shared" si="3"/>
        <v>0</v>
      </c>
      <c r="H70" s="55"/>
    </row>
    <row r="71" spans="1:8">
      <c r="A71" s="85"/>
      <c r="B71" s="293" t="s">
        <v>560</v>
      </c>
      <c r="C71" s="298"/>
      <c r="D71" s="294" t="s">
        <v>104</v>
      </c>
      <c r="E71" s="369"/>
      <c r="F71" s="297">
        <v>1.4999999999999999E-2</v>
      </c>
      <c r="G71" s="79">
        <f t="shared" si="3"/>
        <v>0</v>
      </c>
      <c r="H71" s="55"/>
    </row>
    <row r="72" spans="1:8">
      <c r="A72" s="42"/>
      <c r="B72" s="293" t="s">
        <v>558</v>
      </c>
      <c r="C72" s="293"/>
      <c r="D72" s="294" t="s">
        <v>104</v>
      </c>
      <c r="E72" s="369"/>
      <c r="F72" s="294">
        <v>1.4999999999999999E-2</v>
      </c>
      <c r="G72" s="79">
        <f t="shared" si="3"/>
        <v>0</v>
      </c>
      <c r="H72" s="55"/>
    </row>
    <row r="73" spans="1:8">
      <c r="A73" s="42"/>
      <c r="B73" s="290" t="s">
        <v>146</v>
      </c>
      <c r="C73" s="298"/>
      <c r="D73" s="294" t="s">
        <v>114</v>
      </c>
      <c r="E73" s="369"/>
      <c r="F73" s="294">
        <v>0.15</v>
      </c>
      <c r="G73" s="79">
        <f t="shared" si="3"/>
        <v>0</v>
      </c>
      <c r="H73" s="55"/>
    </row>
    <row r="74" spans="1:8">
      <c r="A74" s="42"/>
      <c r="B74" s="293" t="s">
        <v>108</v>
      </c>
      <c r="C74" s="298"/>
      <c r="D74" s="294" t="s">
        <v>104</v>
      </c>
      <c r="E74" s="369"/>
      <c r="F74" s="294">
        <v>0.03</v>
      </c>
      <c r="G74" s="79">
        <f t="shared" si="3"/>
        <v>0</v>
      </c>
      <c r="H74" s="55"/>
    </row>
    <row r="75" spans="1:8">
      <c r="A75" s="42"/>
      <c r="B75" s="296" t="s">
        <v>111</v>
      </c>
      <c r="C75" s="293"/>
      <c r="D75" s="297" t="s">
        <v>104</v>
      </c>
      <c r="E75" s="369"/>
      <c r="F75" s="294">
        <v>0.02</v>
      </c>
      <c r="G75" s="79">
        <f t="shared" si="3"/>
        <v>0</v>
      </c>
      <c r="H75" s="46"/>
    </row>
    <row r="76" spans="1:8" s="61" customFormat="1" ht="10.5">
      <c r="A76" s="85"/>
      <c r="B76" s="293" t="s">
        <v>109</v>
      </c>
      <c r="C76" s="293"/>
      <c r="D76" s="294" t="s">
        <v>107</v>
      </c>
      <c r="E76" s="369"/>
      <c r="F76" s="301">
        <v>1E-3</v>
      </c>
      <c r="G76" s="79">
        <f t="shared" si="3"/>
        <v>0</v>
      </c>
      <c r="H76" s="46"/>
    </row>
    <row r="77" spans="1:8" s="61" customFormat="1" ht="12.75" customHeight="1">
      <c r="A77" s="348"/>
      <c r="B77" s="349" t="s">
        <v>609</v>
      </c>
      <c r="C77" s="349"/>
      <c r="D77" s="345" t="s">
        <v>607</v>
      </c>
      <c r="E77" s="369"/>
      <c r="F77" s="345">
        <v>0.03</v>
      </c>
      <c r="G77" s="350">
        <f t="shared" si="3"/>
        <v>0</v>
      </c>
      <c r="H77" s="347"/>
    </row>
    <row r="78" spans="1:8" s="61" customFormat="1" ht="10.5">
      <c r="A78" s="490" t="s">
        <v>283</v>
      </c>
      <c r="B78" s="490"/>
      <c r="C78" s="490"/>
      <c r="D78" s="490"/>
      <c r="E78" s="490"/>
      <c r="F78" s="490"/>
      <c r="G78" s="147">
        <f>SUM(G69:G77)</f>
        <v>0</v>
      </c>
      <c r="H78" s="46"/>
    </row>
    <row r="79" spans="1:8" s="61" customFormat="1" ht="10.5">
      <c r="A79" s="95"/>
      <c r="B79" s="95"/>
      <c r="C79" s="95"/>
      <c r="D79" s="92"/>
      <c r="E79" s="93"/>
      <c r="F79" s="60"/>
      <c r="G79" s="94"/>
      <c r="H79" s="46"/>
    </row>
    <row r="80" spans="1:8">
      <c r="A80" s="47" t="s">
        <v>118</v>
      </c>
      <c r="B80" s="48"/>
      <c r="C80" s="48"/>
      <c r="D80" s="49"/>
      <c r="E80" s="49"/>
      <c r="F80" s="49"/>
      <c r="G80" s="62">
        <f>ROUND(G66+G78,2)</f>
        <v>0</v>
      </c>
      <c r="H80" s="57"/>
    </row>
    <row r="81" spans="1:8" s="52" customFormat="1" ht="10.5">
      <c r="A81" s="63"/>
      <c r="B81" s="64"/>
      <c r="C81" s="64"/>
      <c r="D81" s="65"/>
      <c r="E81" s="65"/>
      <c r="F81" s="65"/>
      <c r="G81" s="65"/>
      <c r="H81" s="66"/>
    </row>
    <row r="82" spans="1:8" s="41" customFormat="1" ht="15">
      <c r="A82" s="355" t="s">
        <v>119</v>
      </c>
      <c r="B82" s="355"/>
      <c r="C82" s="355"/>
      <c r="D82" s="356" t="s">
        <v>98</v>
      </c>
      <c r="E82" s="356" t="s">
        <v>99</v>
      </c>
      <c r="F82" s="357" t="s">
        <v>100</v>
      </c>
      <c r="G82" s="358" t="s">
        <v>101</v>
      </c>
      <c r="H82" s="359"/>
    </row>
    <row r="83" spans="1:8">
      <c r="A83" s="491" t="s">
        <v>102</v>
      </c>
      <c r="B83" s="492"/>
      <c r="C83" s="492"/>
      <c r="D83" s="492"/>
      <c r="E83" s="492"/>
      <c r="F83" s="492"/>
      <c r="G83" s="492"/>
      <c r="H83" s="493"/>
    </row>
    <row r="84" spans="1:8">
      <c r="A84" s="42"/>
      <c r="B84" s="293" t="s">
        <v>557</v>
      </c>
      <c r="C84" s="293"/>
      <c r="D84" s="294" t="s">
        <v>141</v>
      </c>
      <c r="E84" s="369"/>
      <c r="F84" s="305">
        <v>0.1</v>
      </c>
      <c r="G84" s="79">
        <f t="shared" ref="G84:G91" si="4">F84*E84</f>
        <v>0</v>
      </c>
      <c r="H84" s="55"/>
    </row>
    <row r="85" spans="1:8">
      <c r="A85" s="42"/>
      <c r="B85" s="293" t="s">
        <v>604</v>
      </c>
      <c r="C85" s="293"/>
      <c r="D85" s="294" t="s">
        <v>605</v>
      </c>
      <c r="E85" s="369"/>
      <c r="F85" s="305">
        <v>0.01</v>
      </c>
      <c r="G85" s="79">
        <f t="shared" si="4"/>
        <v>0</v>
      </c>
      <c r="H85" s="55"/>
    </row>
    <row r="86" spans="1:8">
      <c r="A86" s="42"/>
      <c r="B86" s="293" t="s">
        <v>558</v>
      </c>
      <c r="C86" s="293"/>
      <c r="D86" s="294" t="s">
        <v>104</v>
      </c>
      <c r="E86" s="369"/>
      <c r="F86" s="294">
        <v>0.03</v>
      </c>
      <c r="G86" s="79">
        <f t="shared" si="4"/>
        <v>0</v>
      </c>
      <c r="H86" s="55"/>
    </row>
    <row r="87" spans="1:8">
      <c r="A87" s="42"/>
      <c r="B87" s="293" t="s">
        <v>120</v>
      </c>
      <c r="C87" s="298"/>
      <c r="D87" s="294" t="s">
        <v>114</v>
      </c>
      <c r="E87" s="369"/>
      <c r="F87" s="294">
        <v>0.15</v>
      </c>
      <c r="G87" s="79">
        <f t="shared" si="4"/>
        <v>0</v>
      </c>
      <c r="H87" s="55"/>
    </row>
    <row r="88" spans="1:8">
      <c r="A88" s="85"/>
      <c r="B88" s="296" t="s">
        <v>111</v>
      </c>
      <c r="C88" s="298"/>
      <c r="D88" s="297" t="s">
        <v>104</v>
      </c>
      <c r="E88" s="369"/>
      <c r="F88" s="294">
        <v>0.02</v>
      </c>
      <c r="G88" s="79">
        <f t="shared" si="4"/>
        <v>0</v>
      </c>
      <c r="H88" s="55"/>
    </row>
    <row r="89" spans="1:8">
      <c r="A89" s="42"/>
      <c r="B89" s="293" t="s">
        <v>553</v>
      </c>
      <c r="C89" s="298"/>
      <c r="D89" s="294" t="s">
        <v>107</v>
      </c>
      <c r="E89" s="369"/>
      <c r="F89" s="294">
        <v>0.2</v>
      </c>
      <c r="G89" s="79">
        <f t="shared" si="4"/>
        <v>0</v>
      </c>
      <c r="H89" s="46"/>
    </row>
    <row r="90" spans="1:8">
      <c r="A90" s="42"/>
      <c r="B90" s="293" t="s">
        <v>108</v>
      </c>
      <c r="C90" s="298"/>
      <c r="D90" s="294" t="s">
        <v>104</v>
      </c>
      <c r="E90" s="369"/>
      <c r="F90" s="294">
        <v>0.03</v>
      </c>
      <c r="G90" s="79">
        <f t="shared" si="4"/>
        <v>0</v>
      </c>
      <c r="H90" s="55"/>
    </row>
    <row r="91" spans="1:8">
      <c r="A91" s="42"/>
      <c r="B91" s="296" t="s">
        <v>109</v>
      </c>
      <c r="C91" s="298"/>
      <c r="D91" s="294" t="s">
        <v>107</v>
      </c>
      <c r="E91" s="369"/>
      <c r="F91" s="294">
        <v>1E-3</v>
      </c>
      <c r="G91" s="79">
        <f t="shared" si="4"/>
        <v>0</v>
      </c>
      <c r="H91" s="55"/>
    </row>
    <row r="92" spans="1:8">
      <c r="A92" s="490" t="s">
        <v>284</v>
      </c>
      <c r="B92" s="490"/>
      <c r="C92" s="490"/>
      <c r="D92" s="490"/>
      <c r="E92" s="490"/>
      <c r="F92" s="490"/>
      <c r="G92" s="146">
        <f>SUM(G84:G91)</f>
        <v>0</v>
      </c>
      <c r="H92" s="55"/>
    </row>
    <row r="93" spans="1:8">
      <c r="A93" s="42"/>
      <c r="B93" s="42"/>
      <c r="C93" s="59"/>
      <c r="D93" s="44"/>
      <c r="E93" s="67"/>
      <c r="F93" s="44"/>
      <c r="G93" s="79"/>
      <c r="H93" s="55"/>
    </row>
    <row r="94" spans="1:8">
      <c r="A94" s="487" t="s">
        <v>110</v>
      </c>
      <c r="B94" s="488"/>
      <c r="C94" s="488"/>
      <c r="D94" s="488"/>
      <c r="E94" s="488"/>
      <c r="F94" s="488"/>
      <c r="G94" s="488"/>
      <c r="H94" s="489"/>
    </row>
    <row r="95" spans="1:8">
      <c r="A95" s="42"/>
      <c r="B95" s="293" t="s">
        <v>103</v>
      </c>
      <c r="C95" s="293"/>
      <c r="D95" s="294" t="s">
        <v>104</v>
      </c>
      <c r="E95" s="369"/>
      <c r="F95" s="304">
        <v>0.1</v>
      </c>
      <c r="G95" s="79">
        <f t="shared" ref="G95:G102" si="5">F95*E95</f>
        <v>0</v>
      </c>
      <c r="H95" s="46"/>
    </row>
    <row r="96" spans="1:8">
      <c r="A96" s="42"/>
      <c r="B96" s="293" t="s">
        <v>604</v>
      </c>
      <c r="C96" s="293"/>
      <c r="D96" s="294" t="s">
        <v>605</v>
      </c>
      <c r="E96" s="369"/>
      <c r="F96" s="305">
        <v>0.01</v>
      </c>
      <c r="G96" s="79">
        <f t="shared" si="5"/>
        <v>0</v>
      </c>
      <c r="H96" s="55"/>
    </row>
    <row r="97" spans="1:8">
      <c r="A97" s="42"/>
      <c r="B97" s="293" t="s">
        <v>552</v>
      </c>
      <c r="C97" s="293"/>
      <c r="D97" s="294" t="s">
        <v>104</v>
      </c>
      <c r="E97" s="369"/>
      <c r="F97" s="294">
        <v>0.03</v>
      </c>
      <c r="G97" s="79">
        <f t="shared" si="5"/>
        <v>0</v>
      </c>
      <c r="H97" s="55"/>
    </row>
    <row r="98" spans="1:8">
      <c r="A98" s="42"/>
      <c r="B98" s="290" t="s">
        <v>129</v>
      </c>
      <c r="C98" s="293"/>
      <c r="D98" s="294" t="s">
        <v>114</v>
      </c>
      <c r="E98" s="369"/>
      <c r="F98" s="294">
        <v>0.15</v>
      </c>
      <c r="G98" s="79">
        <f t="shared" si="5"/>
        <v>0</v>
      </c>
      <c r="H98" s="46"/>
    </row>
    <row r="99" spans="1:8">
      <c r="A99" s="85"/>
      <c r="B99" s="293" t="s">
        <v>108</v>
      </c>
      <c r="C99" s="298"/>
      <c r="D99" s="294" t="s">
        <v>104</v>
      </c>
      <c r="E99" s="370"/>
      <c r="F99" s="294">
        <v>0.03</v>
      </c>
      <c r="G99" s="79">
        <f t="shared" si="5"/>
        <v>0</v>
      </c>
      <c r="H99" s="55"/>
    </row>
    <row r="100" spans="1:8">
      <c r="A100" s="42"/>
      <c r="B100" s="296" t="s">
        <v>111</v>
      </c>
      <c r="C100" s="298"/>
      <c r="D100" s="297" t="s">
        <v>104</v>
      </c>
      <c r="E100" s="369"/>
      <c r="F100" s="294">
        <v>0.02</v>
      </c>
      <c r="G100" s="79">
        <f t="shared" si="5"/>
        <v>0</v>
      </c>
      <c r="H100" s="55"/>
    </row>
    <row r="101" spans="1:8">
      <c r="A101" s="343"/>
      <c r="B101" s="349" t="s">
        <v>610</v>
      </c>
      <c r="C101" s="349"/>
      <c r="D101" s="345" t="s">
        <v>607</v>
      </c>
      <c r="E101" s="369"/>
      <c r="F101" s="345">
        <v>0.03</v>
      </c>
      <c r="G101" s="350">
        <f t="shared" si="5"/>
        <v>0</v>
      </c>
      <c r="H101" s="351"/>
    </row>
    <row r="102" spans="1:8">
      <c r="A102" s="85"/>
      <c r="B102" s="293" t="s">
        <v>109</v>
      </c>
      <c r="C102" s="298"/>
      <c r="D102" s="294" t="s">
        <v>107</v>
      </c>
      <c r="E102" s="369"/>
      <c r="F102" s="301">
        <v>1E-3</v>
      </c>
      <c r="G102" s="79">
        <f t="shared" si="5"/>
        <v>0</v>
      </c>
      <c r="H102" s="55"/>
    </row>
    <row r="103" spans="1:8">
      <c r="A103" s="490" t="s">
        <v>285</v>
      </c>
      <c r="B103" s="490"/>
      <c r="C103" s="490"/>
      <c r="D103" s="490"/>
      <c r="E103" s="490"/>
      <c r="F103" s="490"/>
      <c r="G103" s="146">
        <f>SUM(G95:G102)</f>
        <v>0</v>
      </c>
      <c r="H103" s="46"/>
    </row>
    <row r="104" spans="1:8">
      <c r="A104" s="42"/>
      <c r="B104" s="85"/>
      <c r="C104" s="59"/>
      <c r="D104" s="44"/>
      <c r="E104" s="67"/>
      <c r="F104" s="60"/>
      <c r="G104" s="79"/>
      <c r="H104" s="46"/>
    </row>
    <row r="105" spans="1:8">
      <c r="A105" s="47" t="s">
        <v>121</v>
      </c>
      <c r="B105" s="68"/>
      <c r="C105" s="68"/>
      <c r="D105" s="49"/>
      <c r="E105" s="49"/>
      <c r="F105" s="49"/>
      <c r="G105" s="62">
        <f>ROUND(G92+G103,2)</f>
        <v>0</v>
      </c>
      <c r="H105" s="57"/>
    </row>
    <row r="106" spans="1:8" s="52" customFormat="1" ht="10.5">
      <c r="B106" s="69"/>
      <c r="C106" s="69"/>
      <c r="D106" s="70"/>
      <c r="E106" s="70"/>
      <c r="F106" s="70"/>
      <c r="G106" s="53"/>
      <c r="H106" s="54"/>
    </row>
    <row r="107" spans="1:8" s="41" customFormat="1" ht="15">
      <c r="A107" s="355" t="s">
        <v>122</v>
      </c>
      <c r="B107" s="355"/>
      <c r="C107" s="355"/>
      <c r="D107" s="356" t="s">
        <v>98</v>
      </c>
      <c r="E107" s="356" t="s">
        <v>99</v>
      </c>
      <c r="F107" s="357" t="s">
        <v>100</v>
      </c>
      <c r="G107" s="358" t="s">
        <v>101</v>
      </c>
      <c r="H107" s="359"/>
    </row>
    <row r="108" spans="1:8">
      <c r="A108" s="491" t="s">
        <v>102</v>
      </c>
      <c r="B108" s="492"/>
      <c r="C108" s="492"/>
      <c r="D108" s="492"/>
      <c r="E108" s="492"/>
      <c r="F108" s="492"/>
      <c r="G108" s="492"/>
      <c r="H108" s="493"/>
    </row>
    <row r="109" spans="1:8">
      <c r="A109" s="42"/>
      <c r="B109" s="293" t="s">
        <v>561</v>
      </c>
      <c r="C109" s="298"/>
      <c r="D109" s="294" t="s">
        <v>104</v>
      </c>
      <c r="E109" s="369"/>
      <c r="F109" s="305">
        <v>0.1</v>
      </c>
      <c r="G109" s="79">
        <f t="shared" ref="G109:G116" si="6">F109*E109</f>
        <v>0</v>
      </c>
      <c r="H109" s="55"/>
    </row>
    <row r="110" spans="1:8">
      <c r="A110" s="42"/>
      <c r="B110" s="293" t="s">
        <v>604</v>
      </c>
      <c r="C110" s="293"/>
      <c r="D110" s="294" t="s">
        <v>605</v>
      </c>
      <c r="E110" s="369"/>
      <c r="F110" s="305">
        <v>0.01</v>
      </c>
      <c r="G110" s="79">
        <f t="shared" si="6"/>
        <v>0</v>
      </c>
      <c r="H110" s="55"/>
    </row>
    <row r="111" spans="1:8">
      <c r="A111" s="42"/>
      <c r="B111" s="293" t="s">
        <v>560</v>
      </c>
      <c r="C111" s="298"/>
      <c r="D111" s="294" t="s">
        <v>104</v>
      </c>
      <c r="E111" s="369"/>
      <c r="F111" s="294">
        <v>0.03</v>
      </c>
      <c r="G111" s="79">
        <f t="shared" si="6"/>
        <v>0</v>
      </c>
      <c r="H111" s="55"/>
    </row>
    <row r="112" spans="1:8">
      <c r="A112" s="42"/>
      <c r="B112" s="293" t="s">
        <v>123</v>
      </c>
      <c r="C112" s="298"/>
      <c r="D112" s="294" t="s">
        <v>104</v>
      </c>
      <c r="E112" s="369"/>
      <c r="F112" s="294">
        <v>0.15</v>
      </c>
      <c r="G112" s="79">
        <f t="shared" si="6"/>
        <v>0</v>
      </c>
      <c r="H112" s="55"/>
    </row>
    <row r="113" spans="1:8">
      <c r="A113" s="42"/>
      <c r="B113" s="296" t="s">
        <v>111</v>
      </c>
      <c r="C113" s="298"/>
      <c r="D113" s="297" t="s">
        <v>104</v>
      </c>
      <c r="E113" s="369"/>
      <c r="F113" s="294">
        <v>0.02</v>
      </c>
      <c r="G113" s="79">
        <f t="shared" si="6"/>
        <v>0</v>
      </c>
      <c r="H113" s="55"/>
    </row>
    <row r="114" spans="1:8">
      <c r="A114" s="42"/>
      <c r="B114" s="293" t="s">
        <v>553</v>
      </c>
      <c r="C114" s="298"/>
      <c r="D114" s="294" t="s">
        <v>107</v>
      </c>
      <c r="E114" s="369"/>
      <c r="F114" s="294">
        <v>0.2</v>
      </c>
      <c r="G114" s="79">
        <f t="shared" si="6"/>
        <v>0</v>
      </c>
      <c r="H114" s="55"/>
    </row>
    <row r="115" spans="1:8">
      <c r="A115" s="42"/>
      <c r="B115" s="293" t="s">
        <v>108</v>
      </c>
      <c r="C115" s="298"/>
      <c r="D115" s="294" t="s">
        <v>104</v>
      </c>
      <c r="E115" s="369"/>
      <c r="F115" s="294">
        <v>0.03</v>
      </c>
      <c r="G115" s="79">
        <f t="shared" si="6"/>
        <v>0</v>
      </c>
      <c r="H115" s="55"/>
    </row>
    <row r="116" spans="1:8">
      <c r="A116" s="42"/>
      <c r="B116" s="296" t="s">
        <v>109</v>
      </c>
      <c r="C116" s="298"/>
      <c r="D116" s="294" t="s">
        <v>107</v>
      </c>
      <c r="E116" s="369"/>
      <c r="F116" s="294">
        <v>1E-3</v>
      </c>
      <c r="G116" s="79">
        <f t="shared" si="6"/>
        <v>0</v>
      </c>
      <c r="H116" s="55"/>
    </row>
    <row r="117" spans="1:8">
      <c r="A117" s="490" t="s">
        <v>286</v>
      </c>
      <c r="B117" s="490"/>
      <c r="C117" s="490"/>
      <c r="D117" s="490"/>
      <c r="E117" s="490"/>
      <c r="F117" s="490"/>
      <c r="G117" s="146">
        <f>SUM(G109:G116)</f>
        <v>0</v>
      </c>
      <c r="H117" s="55"/>
    </row>
    <row r="118" spans="1:8">
      <c r="A118" s="328"/>
      <c r="B118" s="328"/>
      <c r="C118" s="328"/>
      <c r="D118" s="328"/>
      <c r="E118" s="328"/>
      <c r="F118" s="328"/>
      <c r="G118" s="146"/>
      <c r="H118" s="55"/>
    </row>
    <row r="119" spans="1:8">
      <c r="A119" s="487" t="s">
        <v>110</v>
      </c>
      <c r="B119" s="488"/>
      <c r="C119" s="488"/>
      <c r="D119" s="488"/>
      <c r="E119" s="488"/>
      <c r="F119" s="488"/>
      <c r="G119" s="488"/>
      <c r="H119" s="489"/>
    </row>
    <row r="120" spans="1:8">
      <c r="A120" s="85"/>
      <c r="B120" s="296" t="s">
        <v>554</v>
      </c>
      <c r="C120" s="296"/>
      <c r="D120" s="297" t="s">
        <v>555</v>
      </c>
      <c r="E120" s="369"/>
      <c r="F120" s="297">
        <v>0.2</v>
      </c>
      <c r="G120" s="79">
        <f t="shared" ref="G120:G127" si="7">F120*E120</f>
        <v>0</v>
      </c>
      <c r="H120" s="55"/>
    </row>
    <row r="121" spans="1:8">
      <c r="A121" s="85"/>
      <c r="B121" s="293" t="s">
        <v>604</v>
      </c>
      <c r="C121" s="293"/>
      <c r="D121" s="294" t="s">
        <v>605</v>
      </c>
      <c r="E121" s="369"/>
      <c r="F121" s="305">
        <v>0.01</v>
      </c>
      <c r="G121" s="79">
        <f t="shared" si="7"/>
        <v>0</v>
      </c>
      <c r="H121" s="55"/>
    </row>
    <row r="122" spans="1:8">
      <c r="A122" s="42"/>
      <c r="B122" s="293" t="s">
        <v>559</v>
      </c>
      <c r="C122" s="298"/>
      <c r="D122" s="294" t="s">
        <v>104</v>
      </c>
      <c r="E122" s="369"/>
      <c r="F122" s="294">
        <v>0.05</v>
      </c>
      <c r="G122" s="79">
        <f t="shared" si="7"/>
        <v>0</v>
      </c>
      <c r="H122" s="55"/>
    </row>
    <row r="123" spans="1:8">
      <c r="A123" s="352"/>
      <c r="B123" s="349" t="s">
        <v>611</v>
      </c>
      <c r="C123" s="349"/>
      <c r="D123" s="345" t="s">
        <v>607</v>
      </c>
      <c r="E123" s="369"/>
      <c r="F123" s="345">
        <v>0.03</v>
      </c>
      <c r="G123" s="350">
        <f t="shared" si="7"/>
        <v>0</v>
      </c>
      <c r="H123" s="351"/>
    </row>
    <row r="124" spans="1:8">
      <c r="A124" s="42"/>
      <c r="B124" s="290" t="s">
        <v>105</v>
      </c>
      <c r="C124" s="293"/>
      <c r="D124" s="294" t="s">
        <v>104</v>
      </c>
      <c r="E124" s="369"/>
      <c r="F124" s="294">
        <v>0.15</v>
      </c>
      <c r="G124" s="79">
        <f t="shared" si="7"/>
        <v>0</v>
      </c>
      <c r="H124" s="55"/>
    </row>
    <row r="125" spans="1:8">
      <c r="A125" s="42"/>
      <c r="B125" s="293" t="s">
        <v>108</v>
      </c>
      <c r="C125" s="298"/>
      <c r="D125" s="294" t="s">
        <v>104</v>
      </c>
      <c r="E125" s="370"/>
      <c r="F125" s="294">
        <v>0.03</v>
      </c>
      <c r="G125" s="79">
        <f t="shared" si="7"/>
        <v>0</v>
      </c>
      <c r="H125" s="55"/>
    </row>
    <row r="126" spans="1:8">
      <c r="A126" s="42"/>
      <c r="B126" s="296" t="s">
        <v>111</v>
      </c>
      <c r="C126" s="298"/>
      <c r="D126" s="297" t="s">
        <v>104</v>
      </c>
      <c r="E126" s="369"/>
      <c r="F126" s="294">
        <v>0.02</v>
      </c>
      <c r="G126" s="79">
        <f t="shared" si="7"/>
        <v>0</v>
      </c>
      <c r="H126" s="55"/>
    </row>
    <row r="127" spans="1:8">
      <c r="A127" s="42"/>
      <c r="B127" s="293" t="s">
        <v>109</v>
      </c>
      <c r="C127" s="298"/>
      <c r="D127" s="294" t="s">
        <v>107</v>
      </c>
      <c r="E127" s="369"/>
      <c r="F127" s="301">
        <v>1E-3</v>
      </c>
      <c r="G127" s="79">
        <f t="shared" si="7"/>
        <v>0</v>
      </c>
      <c r="H127" s="55"/>
    </row>
    <row r="128" spans="1:8">
      <c r="A128" s="490" t="s">
        <v>287</v>
      </c>
      <c r="B128" s="490"/>
      <c r="C128" s="490"/>
      <c r="D128" s="490"/>
      <c r="E128" s="490"/>
      <c r="F128" s="490"/>
      <c r="G128" s="146">
        <f>SUM(G120:G127)</f>
        <v>0</v>
      </c>
      <c r="H128" s="55"/>
    </row>
    <row r="129" spans="1:8">
      <c r="A129" s="42"/>
      <c r="B129" s="85"/>
      <c r="C129" s="59"/>
      <c r="D129" s="44"/>
      <c r="E129" s="79"/>
      <c r="F129" s="60"/>
      <c r="G129" s="79"/>
      <c r="H129" s="55"/>
    </row>
    <row r="130" spans="1:8">
      <c r="A130" s="47" t="s">
        <v>124</v>
      </c>
      <c r="B130" s="48"/>
      <c r="C130" s="48"/>
      <c r="D130" s="49"/>
      <c r="E130" s="49"/>
      <c r="F130" s="49"/>
      <c r="G130" s="62">
        <f>ROUND(G117+G128,2)</f>
        <v>0</v>
      </c>
      <c r="H130" s="57"/>
    </row>
    <row r="131" spans="1:8" s="52" customFormat="1" ht="10.5">
      <c r="A131" s="63"/>
      <c r="B131" s="64"/>
      <c r="C131" s="64"/>
      <c r="D131" s="65"/>
      <c r="E131" s="65"/>
      <c r="F131" s="65"/>
      <c r="G131" s="65"/>
      <c r="H131" s="66"/>
    </row>
    <row r="132" spans="1:8" s="41" customFormat="1" ht="15">
      <c r="A132" s="355" t="s">
        <v>125</v>
      </c>
      <c r="B132" s="355"/>
      <c r="C132" s="355"/>
      <c r="D132" s="356" t="s">
        <v>98</v>
      </c>
      <c r="E132" s="356" t="s">
        <v>99</v>
      </c>
      <c r="F132" s="357" t="s">
        <v>100</v>
      </c>
      <c r="G132" s="358" t="s">
        <v>101</v>
      </c>
      <c r="H132" s="359"/>
    </row>
    <row r="133" spans="1:8">
      <c r="A133" s="491" t="s">
        <v>102</v>
      </c>
      <c r="B133" s="492"/>
      <c r="C133" s="492"/>
      <c r="D133" s="492"/>
      <c r="E133" s="492"/>
      <c r="F133" s="492"/>
      <c r="G133" s="492"/>
      <c r="H133" s="493"/>
    </row>
    <row r="134" spans="1:8">
      <c r="A134" s="42"/>
      <c r="B134" s="293" t="s">
        <v>562</v>
      </c>
      <c r="C134" s="293"/>
      <c r="D134" s="294" t="s">
        <v>555</v>
      </c>
      <c r="E134" s="369"/>
      <c r="F134" s="305">
        <v>0.2</v>
      </c>
      <c r="G134" s="79">
        <f>F134*E134</f>
        <v>0</v>
      </c>
      <c r="H134" s="46"/>
    </row>
    <row r="135" spans="1:8">
      <c r="A135" s="42"/>
      <c r="B135" s="293" t="s">
        <v>604</v>
      </c>
      <c r="C135" s="293"/>
      <c r="D135" s="294" t="s">
        <v>605</v>
      </c>
      <c r="E135" s="369"/>
      <c r="F135" s="305">
        <v>0.01</v>
      </c>
      <c r="G135" s="79">
        <f t="shared" ref="G135:G141" si="8">F135*E135</f>
        <v>0</v>
      </c>
      <c r="H135" s="46"/>
    </row>
    <row r="136" spans="1:8">
      <c r="A136" s="42"/>
      <c r="B136" s="293" t="s">
        <v>563</v>
      </c>
      <c r="C136" s="293"/>
      <c r="D136" s="294" t="s">
        <v>551</v>
      </c>
      <c r="E136" s="369"/>
      <c r="F136" s="294">
        <v>0.08</v>
      </c>
      <c r="G136" s="79">
        <f t="shared" si="8"/>
        <v>0</v>
      </c>
      <c r="H136" s="46"/>
    </row>
    <row r="137" spans="1:8">
      <c r="A137" s="42"/>
      <c r="B137" s="293" t="s">
        <v>126</v>
      </c>
      <c r="C137" s="293"/>
      <c r="D137" s="294" t="s">
        <v>104</v>
      </c>
      <c r="E137" s="369"/>
      <c r="F137" s="294">
        <v>0.15</v>
      </c>
      <c r="G137" s="79">
        <f t="shared" si="8"/>
        <v>0</v>
      </c>
      <c r="H137" s="46"/>
    </row>
    <row r="138" spans="1:8">
      <c r="A138" s="42"/>
      <c r="B138" s="296" t="s">
        <v>111</v>
      </c>
      <c r="C138" s="296"/>
      <c r="D138" s="297" t="s">
        <v>104</v>
      </c>
      <c r="E138" s="369"/>
      <c r="F138" s="294">
        <v>0.02</v>
      </c>
      <c r="G138" s="79">
        <f t="shared" si="8"/>
        <v>0</v>
      </c>
      <c r="H138" s="55"/>
    </row>
    <row r="139" spans="1:8">
      <c r="A139" s="85"/>
      <c r="B139" s="293" t="s">
        <v>553</v>
      </c>
      <c r="C139" s="293"/>
      <c r="D139" s="294" t="s">
        <v>107</v>
      </c>
      <c r="E139" s="369"/>
      <c r="F139" s="294">
        <v>0.2</v>
      </c>
      <c r="G139" s="79">
        <f t="shared" si="8"/>
        <v>0</v>
      </c>
      <c r="H139" s="55"/>
    </row>
    <row r="140" spans="1:8">
      <c r="A140" s="42"/>
      <c r="B140" s="293" t="s">
        <v>108</v>
      </c>
      <c r="C140" s="293"/>
      <c r="D140" s="294" t="s">
        <v>104</v>
      </c>
      <c r="E140" s="369"/>
      <c r="F140" s="294">
        <v>0.03</v>
      </c>
      <c r="G140" s="79">
        <f t="shared" si="8"/>
        <v>0</v>
      </c>
      <c r="H140" s="55"/>
    </row>
    <row r="141" spans="1:8">
      <c r="A141" s="42"/>
      <c r="B141" s="296" t="s">
        <v>109</v>
      </c>
      <c r="C141" s="296"/>
      <c r="D141" s="294" t="s">
        <v>107</v>
      </c>
      <c r="E141" s="369"/>
      <c r="F141" s="294">
        <v>1E-3</v>
      </c>
      <c r="G141" s="79">
        <f t="shared" si="8"/>
        <v>0</v>
      </c>
      <c r="H141" s="55"/>
    </row>
    <row r="142" spans="1:8">
      <c r="A142" s="490" t="s">
        <v>288</v>
      </c>
      <c r="B142" s="490"/>
      <c r="C142" s="490"/>
      <c r="D142" s="490"/>
      <c r="E142" s="490"/>
      <c r="F142" s="490"/>
      <c r="G142" s="146">
        <f>SUM(G134:G141)</f>
        <v>0</v>
      </c>
      <c r="H142" s="55"/>
    </row>
    <row r="143" spans="1:8">
      <c r="A143" s="42"/>
      <c r="B143" s="85"/>
      <c r="C143" s="85"/>
      <c r="D143" s="44"/>
      <c r="E143" s="67"/>
      <c r="F143" s="44"/>
      <c r="G143" s="79"/>
      <c r="H143" s="46"/>
    </row>
    <row r="144" spans="1:8">
      <c r="A144" s="487" t="s">
        <v>110</v>
      </c>
      <c r="B144" s="488"/>
      <c r="C144" s="488"/>
      <c r="D144" s="488"/>
      <c r="E144" s="488"/>
      <c r="F144" s="488"/>
      <c r="G144" s="488"/>
      <c r="H144" s="489"/>
    </row>
    <row r="145" spans="1:8">
      <c r="A145" s="42"/>
      <c r="B145" s="293" t="s">
        <v>103</v>
      </c>
      <c r="C145" s="293"/>
      <c r="D145" s="294" t="s">
        <v>104</v>
      </c>
      <c r="E145" s="369"/>
      <c r="F145" s="305">
        <v>0.1</v>
      </c>
      <c r="G145" s="79">
        <f t="shared" ref="G145:G152" si="9">F145*E145</f>
        <v>0</v>
      </c>
      <c r="H145" s="46"/>
    </row>
    <row r="146" spans="1:8">
      <c r="A146" s="42"/>
      <c r="B146" s="293" t="s">
        <v>604</v>
      </c>
      <c r="C146" s="293"/>
      <c r="D146" s="294" t="s">
        <v>605</v>
      </c>
      <c r="E146" s="369"/>
      <c r="F146" s="305">
        <v>0.01</v>
      </c>
      <c r="G146" s="79">
        <f t="shared" si="9"/>
        <v>0</v>
      </c>
      <c r="H146" s="46"/>
    </row>
    <row r="147" spans="1:8">
      <c r="A147" s="42"/>
      <c r="B147" s="293" t="s">
        <v>564</v>
      </c>
      <c r="C147" s="293"/>
      <c r="D147" s="294" t="s">
        <v>551</v>
      </c>
      <c r="E147" s="369"/>
      <c r="F147" s="306">
        <v>6.5000000000000002E-2</v>
      </c>
      <c r="G147" s="79">
        <f t="shared" si="9"/>
        <v>0</v>
      </c>
      <c r="H147" s="55"/>
    </row>
    <row r="148" spans="1:8">
      <c r="A148" s="42"/>
      <c r="B148" s="290" t="s">
        <v>113</v>
      </c>
      <c r="C148" s="293"/>
      <c r="D148" s="294" t="s">
        <v>114</v>
      </c>
      <c r="E148" s="369"/>
      <c r="F148" s="294">
        <v>0.15</v>
      </c>
      <c r="G148" s="79">
        <f t="shared" si="9"/>
        <v>0</v>
      </c>
      <c r="H148" s="55"/>
    </row>
    <row r="149" spans="1:8">
      <c r="A149" s="85"/>
      <c r="B149" s="293" t="s">
        <v>108</v>
      </c>
      <c r="C149" s="293"/>
      <c r="D149" s="294" t="s">
        <v>104</v>
      </c>
      <c r="E149" s="369"/>
      <c r="F149" s="294">
        <v>0.03</v>
      </c>
      <c r="G149" s="79">
        <f t="shared" si="9"/>
        <v>0</v>
      </c>
      <c r="H149" s="55"/>
    </row>
    <row r="150" spans="1:8">
      <c r="A150" s="42"/>
      <c r="B150" s="296" t="s">
        <v>111</v>
      </c>
      <c r="C150" s="296"/>
      <c r="D150" s="297" t="s">
        <v>104</v>
      </c>
      <c r="E150" s="369"/>
      <c r="F150" s="294">
        <v>0.02</v>
      </c>
      <c r="G150" s="79">
        <f t="shared" si="9"/>
        <v>0</v>
      </c>
      <c r="H150" s="55"/>
    </row>
    <row r="151" spans="1:8">
      <c r="A151" s="343"/>
      <c r="B151" s="349" t="s">
        <v>612</v>
      </c>
      <c r="C151" s="349"/>
      <c r="D151" s="345" t="s">
        <v>607</v>
      </c>
      <c r="E151" s="369"/>
      <c r="F151" s="345">
        <v>0.03</v>
      </c>
      <c r="G151" s="350">
        <f t="shared" si="9"/>
        <v>0</v>
      </c>
      <c r="H151" s="351"/>
    </row>
    <row r="152" spans="1:8">
      <c r="A152" s="85"/>
      <c r="B152" s="293" t="s">
        <v>109</v>
      </c>
      <c r="C152" s="293"/>
      <c r="D152" s="294" t="s">
        <v>107</v>
      </c>
      <c r="E152" s="369"/>
      <c r="F152" s="294">
        <v>1E-3</v>
      </c>
      <c r="G152" s="79">
        <f t="shared" si="9"/>
        <v>0</v>
      </c>
      <c r="H152" s="46"/>
    </row>
    <row r="153" spans="1:8">
      <c r="A153" s="490" t="s">
        <v>289</v>
      </c>
      <c r="B153" s="490"/>
      <c r="C153" s="490"/>
      <c r="D153" s="490"/>
      <c r="E153" s="490"/>
      <c r="F153" s="490"/>
      <c r="G153" s="146">
        <f>SUM(G145:G152)</f>
        <v>0</v>
      </c>
      <c r="H153" s="55"/>
    </row>
    <row r="154" spans="1:8">
      <c r="A154" s="42"/>
      <c r="B154" s="85"/>
      <c r="C154" s="85"/>
      <c r="D154" s="44"/>
      <c r="E154" s="67"/>
      <c r="F154" s="44"/>
      <c r="G154" s="79"/>
      <c r="H154" s="55"/>
    </row>
    <row r="155" spans="1:8">
      <c r="A155" s="47" t="s">
        <v>127</v>
      </c>
      <c r="B155" s="48"/>
      <c r="C155" s="48"/>
      <c r="D155" s="49"/>
      <c r="E155" s="49"/>
      <c r="F155" s="49"/>
      <c r="G155" s="62">
        <f>ROUND(G142+G153,2)</f>
        <v>0</v>
      </c>
      <c r="H155" s="57"/>
    </row>
    <row r="156" spans="1:8" s="52" customFormat="1" ht="10.5">
      <c r="D156" s="53"/>
      <c r="E156" s="53"/>
      <c r="F156" s="53"/>
      <c r="G156" s="53"/>
      <c r="H156" s="54"/>
    </row>
    <row r="157" spans="1:8" s="41" customFormat="1" ht="15">
      <c r="A157" s="355" t="s">
        <v>128</v>
      </c>
      <c r="B157" s="355"/>
      <c r="C157" s="355"/>
      <c r="D157" s="356" t="s">
        <v>98</v>
      </c>
      <c r="E157" s="356" t="s">
        <v>99</v>
      </c>
      <c r="F157" s="357" t="s">
        <v>100</v>
      </c>
      <c r="G157" s="358" t="s">
        <v>101</v>
      </c>
      <c r="H157" s="359"/>
    </row>
    <row r="158" spans="1:8">
      <c r="A158" s="491" t="s">
        <v>102</v>
      </c>
      <c r="B158" s="492"/>
      <c r="C158" s="492"/>
      <c r="D158" s="492"/>
      <c r="E158" s="492"/>
      <c r="F158" s="492"/>
      <c r="G158" s="492"/>
      <c r="H158" s="493"/>
    </row>
    <row r="159" spans="1:8">
      <c r="A159" s="85"/>
      <c r="B159" s="293" t="s">
        <v>557</v>
      </c>
      <c r="C159" s="293"/>
      <c r="D159" s="294" t="s">
        <v>141</v>
      </c>
      <c r="E159" s="369"/>
      <c r="F159" s="305">
        <v>0.1</v>
      </c>
      <c r="G159" s="67">
        <f t="shared" ref="G159:G166" si="10">F159*E159</f>
        <v>0</v>
      </c>
      <c r="H159" s="46"/>
    </row>
    <row r="160" spans="1:8">
      <c r="A160" s="85"/>
      <c r="B160" s="293" t="s">
        <v>604</v>
      </c>
      <c r="C160" s="293"/>
      <c r="D160" s="294" t="s">
        <v>605</v>
      </c>
      <c r="E160" s="369"/>
      <c r="F160" s="305">
        <v>0.01</v>
      </c>
      <c r="G160" s="67">
        <f t="shared" si="10"/>
        <v>0</v>
      </c>
      <c r="H160" s="46"/>
    </row>
    <row r="161" spans="1:8">
      <c r="A161" s="42"/>
      <c r="B161" s="293" t="s">
        <v>556</v>
      </c>
      <c r="C161" s="293"/>
      <c r="D161" s="294" t="s">
        <v>555</v>
      </c>
      <c r="E161" s="369"/>
      <c r="F161" s="294">
        <v>0.1</v>
      </c>
      <c r="G161" s="67">
        <f t="shared" si="10"/>
        <v>0</v>
      </c>
      <c r="H161" s="55"/>
    </row>
    <row r="162" spans="1:8">
      <c r="A162" s="42"/>
      <c r="B162" s="293" t="s">
        <v>129</v>
      </c>
      <c r="C162" s="293"/>
      <c r="D162" s="294" t="s">
        <v>114</v>
      </c>
      <c r="E162" s="369"/>
      <c r="F162" s="294">
        <v>0.15</v>
      </c>
      <c r="G162" s="67">
        <f t="shared" si="10"/>
        <v>0</v>
      </c>
      <c r="H162" s="55"/>
    </row>
    <row r="163" spans="1:8">
      <c r="A163" s="42"/>
      <c r="B163" s="296" t="s">
        <v>111</v>
      </c>
      <c r="C163" s="296"/>
      <c r="D163" s="297" t="s">
        <v>104</v>
      </c>
      <c r="E163" s="369"/>
      <c r="F163" s="294">
        <v>0.02</v>
      </c>
      <c r="G163" s="67">
        <f t="shared" si="10"/>
        <v>0</v>
      </c>
      <c r="H163" s="55"/>
    </row>
    <row r="164" spans="1:8">
      <c r="A164" s="42"/>
      <c r="B164" s="293" t="s">
        <v>553</v>
      </c>
      <c r="C164" s="293"/>
      <c r="D164" s="294" t="s">
        <v>107</v>
      </c>
      <c r="E164" s="369"/>
      <c r="F164" s="294">
        <v>0.2</v>
      </c>
      <c r="G164" s="67">
        <f t="shared" si="10"/>
        <v>0</v>
      </c>
      <c r="H164" s="55"/>
    </row>
    <row r="165" spans="1:8">
      <c r="A165" s="42"/>
      <c r="B165" s="293" t="s">
        <v>108</v>
      </c>
      <c r="C165" s="293"/>
      <c r="D165" s="294" t="s">
        <v>104</v>
      </c>
      <c r="E165" s="369"/>
      <c r="F165" s="294">
        <v>0.03</v>
      </c>
      <c r="G165" s="67">
        <f t="shared" si="10"/>
        <v>0</v>
      </c>
      <c r="H165" s="55"/>
    </row>
    <row r="166" spans="1:8">
      <c r="A166" s="85"/>
      <c r="B166" s="296" t="s">
        <v>109</v>
      </c>
      <c r="C166" s="296"/>
      <c r="D166" s="294" t="s">
        <v>107</v>
      </c>
      <c r="E166" s="369"/>
      <c r="F166" s="294">
        <v>1E-3</v>
      </c>
      <c r="G166" s="67">
        <f t="shared" si="10"/>
        <v>0</v>
      </c>
      <c r="H166" s="55"/>
    </row>
    <row r="167" spans="1:8">
      <c r="A167" s="490" t="s">
        <v>290</v>
      </c>
      <c r="B167" s="490"/>
      <c r="C167" s="490"/>
      <c r="D167" s="490"/>
      <c r="E167" s="490"/>
      <c r="F167" s="490"/>
      <c r="G167" s="144">
        <f>SUM(G159:G166)</f>
        <v>0</v>
      </c>
      <c r="H167" s="55"/>
    </row>
    <row r="168" spans="1:8">
      <c r="A168" s="85"/>
      <c r="B168" s="42"/>
      <c r="C168" s="42"/>
      <c r="D168" s="44"/>
      <c r="E168" s="67"/>
      <c r="F168" s="44"/>
      <c r="G168" s="67"/>
      <c r="H168" s="55"/>
    </row>
    <row r="169" spans="1:8">
      <c r="A169" s="487" t="s">
        <v>110</v>
      </c>
      <c r="B169" s="488"/>
      <c r="C169" s="488"/>
      <c r="D169" s="488"/>
      <c r="E169" s="488"/>
      <c r="F169" s="488"/>
      <c r="G169" s="488"/>
      <c r="H169" s="489"/>
    </row>
    <row r="170" spans="1:8">
      <c r="A170" s="42"/>
      <c r="B170" s="293" t="s">
        <v>561</v>
      </c>
      <c r="C170" s="298"/>
      <c r="D170" s="294" t="s">
        <v>104</v>
      </c>
      <c r="E170" s="369"/>
      <c r="F170" s="305">
        <v>0.1</v>
      </c>
      <c r="G170" s="67">
        <f t="shared" ref="G170:G177" si="11">F170*E170</f>
        <v>0</v>
      </c>
      <c r="H170" s="55"/>
    </row>
    <row r="171" spans="1:8">
      <c r="A171" s="42"/>
      <c r="B171" s="293" t="s">
        <v>604</v>
      </c>
      <c r="C171" s="293"/>
      <c r="D171" s="294" t="s">
        <v>605</v>
      </c>
      <c r="E171" s="369"/>
      <c r="F171" s="305">
        <v>0.01</v>
      </c>
      <c r="G171" s="67">
        <f t="shared" si="11"/>
        <v>0</v>
      </c>
      <c r="H171" s="55"/>
    </row>
    <row r="172" spans="1:8">
      <c r="A172" s="42"/>
      <c r="B172" s="293" t="s">
        <v>563</v>
      </c>
      <c r="C172" s="293"/>
      <c r="D172" s="294" t="s">
        <v>551</v>
      </c>
      <c r="E172" s="369"/>
      <c r="F172" s="294">
        <v>0.08</v>
      </c>
      <c r="G172" s="67">
        <f t="shared" si="11"/>
        <v>0</v>
      </c>
      <c r="H172" s="55"/>
    </row>
    <row r="173" spans="1:8">
      <c r="A173" s="42"/>
      <c r="B173" s="290" t="s">
        <v>120</v>
      </c>
      <c r="C173" s="298"/>
      <c r="D173" s="294" t="s">
        <v>114</v>
      </c>
      <c r="E173" s="369"/>
      <c r="F173" s="294">
        <v>0.15</v>
      </c>
      <c r="G173" s="67">
        <f t="shared" si="11"/>
        <v>0</v>
      </c>
      <c r="H173" s="55"/>
    </row>
    <row r="174" spans="1:8">
      <c r="A174" s="85"/>
      <c r="B174" s="293" t="s">
        <v>108</v>
      </c>
      <c r="C174" s="293"/>
      <c r="D174" s="294" t="s">
        <v>104</v>
      </c>
      <c r="E174" s="369"/>
      <c r="F174" s="294">
        <v>0.03</v>
      </c>
      <c r="G174" s="67">
        <f t="shared" si="11"/>
        <v>0</v>
      </c>
      <c r="H174" s="55"/>
    </row>
    <row r="175" spans="1:8">
      <c r="A175" s="42"/>
      <c r="B175" s="296" t="s">
        <v>111</v>
      </c>
      <c r="C175" s="296"/>
      <c r="D175" s="297" t="s">
        <v>104</v>
      </c>
      <c r="E175" s="369"/>
      <c r="F175" s="294">
        <v>0.02</v>
      </c>
      <c r="G175" s="67">
        <f t="shared" si="11"/>
        <v>0</v>
      </c>
      <c r="H175" s="55"/>
    </row>
    <row r="176" spans="1:8">
      <c r="A176" s="85"/>
      <c r="B176" s="293" t="s">
        <v>109</v>
      </c>
      <c r="C176" s="293"/>
      <c r="D176" s="294" t="s">
        <v>107</v>
      </c>
      <c r="E176" s="369"/>
      <c r="F176" s="294">
        <v>1E-3</v>
      </c>
      <c r="G176" s="67">
        <f t="shared" si="11"/>
        <v>0</v>
      </c>
      <c r="H176" s="55"/>
    </row>
    <row r="177" spans="1:8">
      <c r="A177" s="85"/>
      <c r="B177" s="349" t="s">
        <v>606</v>
      </c>
      <c r="C177" s="349"/>
      <c r="D177" s="345" t="s">
        <v>607</v>
      </c>
      <c r="E177" s="369"/>
      <c r="F177" s="345">
        <v>0.03</v>
      </c>
      <c r="G177" s="67">
        <f t="shared" si="11"/>
        <v>0</v>
      </c>
      <c r="H177" s="55"/>
    </row>
    <row r="178" spans="1:8">
      <c r="A178" s="490" t="s">
        <v>291</v>
      </c>
      <c r="B178" s="490"/>
      <c r="C178" s="490"/>
      <c r="D178" s="490"/>
      <c r="E178" s="490"/>
      <c r="F178" s="490"/>
      <c r="G178" s="144">
        <f>SUM(G170:G177)</f>
        <v>0</v>
      </c>
      <c r="H178" s="55"/>
    </row>
    <row r="179" spans="1:8">
      <c r="A179" s="85"/>
      <c r="B179" s="85"/>
      <c r="C179" s="85"/>
      <c r="D179" s="44"/>
      <c r="E179" s="67"/>
      <c r="F179" s="44"/>
      <c r="G179" s="67"/>
      <c r="H179" s="55"/>
    </row>
    <row r="180" spans="1:8">
      <c r="A180" s="47" t="s">
        <v>130</v>
      </c>
      <c r="B180" s="48"/>
      <c r="C180" s="48"/>
      <c r="D180" s="49"/>
      <c r="E180" s="49"/>
      <c r="F180" s="49"/>
      <c r="G180" s="62">
        <f>ROUND(G167+G178,2)</f>
        <v>0</v>
      </c>
      <c r="H180" s="57"/>
    </row>
    <row r="181" spans="1:8" s="52" customFormat="1" ht="10.5">
      <c r="D181" s="53"/>
      <c r="E181" s="53"/>
      <c r="F181" s="53"/>
      <c r="G181" s="53"/>
      <c r="H181" s="54"/>
    </row>
    <row r="182" spans="1:8" s="41" customFormat="1" ht="15">
      <c r="A182" s="355" t="s">
        <v>131</v>
      </c>
      <c r="B182" s="355"/>
      <c r="C182" s="355"/>
      <c r="D182" s="356" t="s">
        <v>98</v>
      </c>
      <c r="E182" s="356" t="s">
        <v>99</v>
      </c>
      <c r="F182" s="357" t="s">
        <v>100</v>
      </c>
      <c r="G182" s="358" t="s">
        <v>101</v>
      </c>
      <c r="H182" s="359"/>
    </row>
    <row r="183" spans="1:8">
      <c r="A183" s="491" t="s">
        <v>102</v>
      </c>
      <c r="B183" s="492"/>
      <c r="C183" s="492"/>
      <c r="D183" s="492"/>
      <c r="E183" s="492"/>
      <c r="F183" s="492"/>
      <c r="G183" s="492"/>
      <c r="H183" s="493"/>
    </row>
    <row r="184" spans="1:8">
      <c r="A184" s="85"/>
      <c r="B184" s="293" t="s">
        <v>557</v>
      </c>
      <c r="C184" s="293"/>
      <c r="D184" s="294" t="s">
        <v>141</v>
      </c>
      <c r="E184" s="369"/>
      <c r="F184" s="305">
        <v>0.1</v>
      </c>
      <c r="G184" s="67">
        <f t="shared" ref="G184:G202" si="12">F184*E184</f>
        <v>0</v>
      </c>
      <c r="H184" s="46"/>
    </row>
    <row r="185" spans="1:8">
      <c r="A185" s="85"/>
      <c r="B185" s="293" t="s">
        <v>604</v>
      </c>
      <c r="C185" s="293"/>
      <c r="D185" s="294" t="s">
        <v>605</v>
      </c>
      <c r="E185" s="369"/>
      <c r="F185" s="305">
        <v>0.01</v>
      </c>
      <c r="G185" s="67">
        <f t="shared" si="12"/>
        <v>0</v>
      </c>
      <c r="H185" s="46"/>
    </row>
    <row r="186" spans="1:8">
      <c r="A186" s="85"/>
      <c r="B186" s="293" t="s">
        <v>558</v>
      </c>
      <c r="C186" s="293"/>
      <c r="D186" s="294" t="s">
        <v>104</v>
      </c>
      <c r="E186" s="369"/>
      <c r="F186" s="294">
        <v>0.03</v>
      </c>
      <c r="G186" s="67">
        <f t="shared" si="12"/>
        <v>0</v>
      </c>
      <c r="H186" s="46"/>
    </row>
    <row r="187" spans="1:8">
      <c r="A187" s="85"/>
      <c r="B187" s="293" t="s">
        <v>105</v>
      </c>
      <c r="C187" s="293"/>
      <c r="D187" s="294" t="s">
        <v>104</v>
      </c>
      <c r="E187" s="369"/>
      <c r="F187" s="294">
        <v>0.15</v>
      </c>
      <c r="G187" s="67">
        <f t="shared" si="12"/>
        <v>0</v>
      </c>
      <c r="H187" s="46"/>
    </row>
    <row r="188" spans="1:8">
      <c r="A188" s="85"/>
      <c r="B188" s="296" t="s">
        <v>111</v>
      </c>
      <c r="C188" s="293"/>
      <c r="D188" s="297" t="s">
        <v>104</v>
      </c>
      <c r="E188" s="369"/>
      <c r="F188" s="294">
        <v>0.02</v>
      </c>
      <c r="G188" s="67">
        <f t="shared" si="12"/>
        <v>0</v>
      </c>
      <c r="H188" s="46"/>
    </row>
    <row r="189" spans="1:8">
      <c r="A189" s="85"/>
      <c r="B189" s="349" t="s">
        <v>608</v>
      </c>
      <c r="C189" s="349"/>
      <c r="D189" s="345" t="s">
        <v>607</v>
      </c>
      <c r="E189" s="369"/>
      <c r="F189" s="345">
        <v>0.03</v>
      </c>
      <c r="G189" s="67">
        <f t="shared" si="12"/>
        <v>0</v>
      </c>
      <c r="H189" s="46"/>
    </row>
    <row r="190" spans="1:8">
      <c r="A190" s="42"/>
      <c r="B190" s="293" t="s">
        <v>108</v>
      </c>
      <c r="C190" s="293"/>
      <c r="D190" s="294" t="s">
        <v>104</v>
      </c>
      <c r="E190" s="369"/>
      <c r="F190" s="294">
        <v>0.03</v>
      </c>
      <c r="G190" s="67">
        <f t="shared" si="12"/>
        <v>0</v>
      </c>
      <c r="H190" s="46"/>
    </row>
    <row r="191" spans="1:8">
      <c r="A191" s="42"/>
      <c r="B191" s="296" t="s">
        <v>109</v>
      </c>
      <c r="C191" s="293"/>
      <c r="D191" s="294" t="s">
        <v>107</v>
      </c>
      <c r="E191" s="369"/>
      <c r="F191" s="294">
        <v>1E-3</v>
      </c>
      <c r="G191" s="67">
        <f t="shared" si="12"/>
        <v>0</v>
      </c>
      <c r="H191" s="55"/>
    </row>
    <row r="192" spans="1:8">
      <c r="A192" s="490" t="s">
        <v>292</v>
      </c>
      <c r="B192" s="490"/>
      <c r="C192" s="490"/>
      <c r="D192" s="490"/>
      <c r="E192" s="490"/>
      <c r="F192" s="490"/>
      <c r="G192" s="144">
        <f>SUM(G184:G191)</f>
        <v>0</v>
      </c>
      <c r="H192" s="55"/>
    </row>
    <row r="193" spans="1:8">
      <c r="A193" s="42"/>
      <c r="B193" s="42"/>
      <c r="C193" s="85"/>
      <c r="D193" s="44"/>
      <c r="E193" s="67"/>
      <c r="F193" s="44"/>
      <c r="G193" s="67"/>
      <c r="H193" s="55"/>
    </row>
    <row r="194" spans="1:8">
      <c r="A194" s="487" t="s">
        <v>110</v>
      </c>
      <c r="B194" s="488"/>
      <c r="C194" s="488"/>
      <c r="D194" s="488"/>
      <c r="E194" s="488"/>
      <c r="F194" s="488"/>
      <c r="G194" s="488"/>
      <c r="H194" s="489"/>
    </row>
    <row r="195" spans="1:8">
      <c r="A195" s="85"/>
      <c r="B195" s="293" t="s">
        <v>103</v>
      </c>
      <c r="C195" s="293"/>
      <c r="D195" s="294" t="s">
        <v>104</v>
      </c>
      <c r="E195" s="369"/>
      <c r="F195" s="305">
        <v>0.1</v>
      </c>
      <c r="G195" s="67">
        <f t="shared" si="12"/>
        <v>0</v>
      </c>
      <c r="H195" s="55"/>
    </row>
    <row r="196" spans="1:8">
      <c r="A196" s="42"/>
      <c r="B196" s="293" t="s">
        <v>604</v>
      </c>
      <c r="C196" s="293"/>
      <c r="D196" s="294" t="s">
        <v>605</v>
      </c>
      <c r="E196" s="369"/>
      <c r="F196" s="305">
        <v>0.01</v>
      </c>
      <c r="G196" s="67">
        <f t="shared" si="12"/>
        <v>0</v>
      </c>
      <c r="H196" s="55"/>
    </row>
    <row r="197" spans="1:8">
      <c r="A197" s="85"/>
      <c r="B197" s="293" t="s">
        <v>552</v>
      </c>
      <c r="C197" s="293"/>
      <c r="D197" s="294" t="s">
        <v>104</v>
      </c>
      <c r="E197" s="369"/>
      <c r="F197" s="294">
        <v>0.03</v>
      </c>
      <c r="G197" s="67">
        <f t="shared" si="12"/>
        <v>0</v>
      </c>
      <c r="H197" s="46"/>
    </row>
    <row r="198" spans="1:8">
      <c r="A198" s="42"/>
      <c r="B198" s="290" t="s">
        <v>146</v>
      </c>
      <c r="C198" s="298"/>
      <c r="D198" s="294" t="s">
        <v>114</v>
      </c>
      <c r="E198" s="369"/>
      <c r="F198" s="294">
        <v>0.15</v>
      </c>
      <c r="G198" s="67">
        <f t="shared" si="12"/>
        <v>0</v>
      </c>
      <c r="H198" s="46"/>
    </row>
    <row r="199" spans="1:8">
      <c r="A199" s="42"/>
      <c r="B199" s="293" t="s">
        <v>108</v>
      </c>
      <c r="C199" s="293"/>
      <c r="D199" s="294" t="s">
        <v>104</v>
      </c>
      <c r="E199" s="369"/>
      <c r="F199" s="294">
        <v>0.03</v>
      </c>
      <c r="G199" s="67">
        <f t="shared" si="12"/>
        <v>0</v>
      </c>
      <c r="H199" s="55"/>
    </row>
    <row r="200" spans="1:8">
      <c r="A200" s="85"/>
      <c r="B200" s="296" t="s">
        <v>111</v>
      </c>
      <c r="C200" s="296"/>
      <c r="D200" s="297" t="s">
        <v>104</v>
      </c>
      <c r="E200" s="369"/>
      <c r="F200" s="294">
        <v>0.02</v>
      </c>
      <c r="G200" s="67">
        <f t="shared" si="12"/>
        <v>0</v>
      </c>
      <c r="H200" s="55"/>
    </row>
    <row r="201" spans="1:8">
      <c r="A201" s="85"/>
      <c r="B201" s="293" t="s">
        <v>553</v>
      </c>
      <c r="C201" s="293"/>
      <c r="D201" s="294" t="s">
        <v>107</v>
      </c>
      <c r="E201" s="369"/>
      <c r="F201" s="294">
        <v>0.2</v>
      </c>
      <c r="G201" s="67">
        <f t="shared" si="12"/>
        <v>0</v>
      </c>
      <c r="H201" s="55"/>
    </row>
    <row r="202" spans="1:8">
      <c r="A202" s="42"/>
      <c r="B202" s="293" t="s">
        <v>109</v>
      </c>
      <c r="C202" s="293"/>
      <c r="D202" s="294" t="s">
        <v>107</v>
      </c>
      <c r="E202" s="369"/>
      <c r="F202" s="294">
        <v>1E-3</v>
      </c>
      <c r="G202" s="67">
        <f t="shared" si="12"/>
        <v>0</v>
      </c>
      <c r="H202" s="55"/>
    </row>
    <row r="203" spans="1:8">
      <c r="A203" s="490" t="s">
        <v>293</v>
      </c>
      <c r="B203" s="490"/>
      <c r="C203" s="490"/>
      <c r="D203" s="490"/>
      <c r="E203" s="490"/>
      <c r="F203" s="490"/>
      <c r="G203" s="144">
        <f>SUM(G195:G202)</f>
        <v>0</v>
      </c>
      <c r="H203" s="55"/>
    </row>
    <row r="204" spans="1:8">
      <c r="A204" s="42"/>
      <c r="B204" s="85"/>
      <c r="C204" s="85"/>
      <c r="D204" s="44"/>
      <c r="E204" s="67"/>
      <c r="F204" s="44"/>
      <c r="G204" s="67"/>
      <c r="H204" s="55"/>
    </row>
    <row r="205" spans="1:8">
      <c r="A205" s="47" t="s">
        <v>132</v>
      </c>
      <c r="B205" s="48"/>
      <c r="C205" s="48"/>
      <c r="D205" s="49"/>
      <c r="E205" s="49"/>
      <c r="F205" s="49"/>
      <c r="G205" s="62">
        <f>ROUND(G192+G203,2)</f>
        <v>0</v>
      </c>
      <c r="H205" s="57"/>
    </row>
    <row r="206" spans="1:8" s="52" customFormat="1" ht="10.5">
      <c r="D206" s="53"/>
      <c r="E206" s="53"/>
      <c r="F206" s="70"/>
      <c r="G206" s="53"/>
      <c r="H206" s="54"/>
    </row>
    <row r="207" spans="1:8" s="41" customFormat="1" ht="15">
      <c r="A207" s="71" t="s">
        <v>133</v>
      </c>
      <c r="B207" s="71"/>
      <c r="C207" s="71"/>
      <c r="D207" s="72" t="s">
        <v>98</v>
      </c>
      <c r="E207" s="72" t="s">
        <v>99</v>
      </c>
      <c r="F207" s="73" t="s">
        <v>100</v>
      </c>
      <c r="G207" s="74" t="s">
        <v>101</v>
      </c>
      <c r="H207" s="75"/>
    </row>
    <row r="208" spans="1:8">
      <c r="A208" s="491" t="s">
        <v>102</v>
      </c>
      <c r="B208" s="492"/>
      <c r="C208" s="492"/>
      <c r="D208" s="492"/>
      <c r="E208" s="492"/>
      <c r="F208" s="492"/>
      <c r="G208" s="492"/>
      <c r="H208" s="493"/>
    </row>
    <row r="209" spans="1:8">
      <c r="A209" s="42"/>
      <c r="B209" s="293" t="s">
        <v>103</v>
      </c>
      <c r="C209" s="293"/>
      <c r="D209" s="294" t="s">
        <v>104</v>
      </c>
      <c r="E209" s="369"/>
      <c r="F209" s="305">
        <v>0.1</v>
      </c>
      <c r="G209" s="79">
        <f t="shared" ref="G209:G216" si="13">F209*E209</f>
        <v>0</v>
      </c>
      <c r="H209" s="55"/>
    </row>
    <row r="210" spans="1:8">
      <c r="A210" s="42"/>
      <c r="B210" s="293" t="s">
        <v>604</v>
      </c>
      <c r="C210" s="293"/>
      <c r="D210" s="294" t="s">
        <v>605</v>
      </c>
      <c r="E210" s="369"/>
      <c r="F210" s="305">
        <v>0.01</v>
      </c>
      <c r="G210" s="79">
        <f t="shared" si="13"/>
        <v>0</v>
      </c>
      <c r="H210" s="55"/>
    </row>
    <row r="211" spans="1:8">
      <c r="A211" s="42"/>
      <c r="B211" s="293" t="s">
        <v>559</v>
      </c>
      <c r="C211" s="298"/>
      <c r="D211" s="294" t="s">
        <v>104</v>
      </c>
      <c r="E211" s="369"/>
      <c r="F211" s="294">
        <v>0.05</v>
      </c>
      <c r="G211" s="79">
        <f t="shared" si="13"/>
        <v>0</v>
      </c>
      <c r="H211" s="55"/>
    </row>
    <row r="212" spans="1:8">
      <c r="A212" s="42"/>
      <c r="B212" s="293" t="s">
        <v>134</v>
      </c>
      <c r="C212" s="293"/>
      <c r="D212" s="294" t="s">
        <v>104</v>
      </c>
      <c r="E212" s="369"/>
      <c r="F212" s="294">
        <v>0.15</v>
      </c>
      <c r="G212" s="79">
        <f t="shared" si="13"/>
        <v>0</v>
      </c>
      <c r="H212" s="55"/>
    </row>
    <row r="213" spans="1:8">
      <c r="A213" s="42"/>
      <c r="B213" s="296" t="s">
        <v>111</v>
      </c>
      <c r="C213" s="296"/>
      <c r="D213" s="297" t="s">
        <v>104</v>
      </c>
      <c r="E213" s="369"/>
      <c r="F213" s="294">
        <v>0.02</v>
      </c>
      <c r="G213" s="79">
        <f t="shared" si="13"/>
        <v>0</v>
      </c>
      <c r="H213" s="55"/>
    </row>
    <row r="214" spans="1:8">
      <c r="A214" s="42"/>
      <c r="B214" s="293" t="s">
        <v>553</v>
      </c>
      <c r="C214" s="293"/>
      <c r="D214" s="294" t="s">
        <v>107</v>
      </c>
      <c r="E214" s="369"/>
      <c r="F214" s="294">
        <v>0.2</v>
      </c>
      <c r="G214" s="79">
        <f t="shared" si="13"/>
        <v>0</v>
      </c>
      <c r="H214" s="55"/>
    </row>
    <row r="215" spans="1:8">
      <c r="A215" s="42"/>
      <c r="B215" s="293" t="s">
        <v>108</v>
      </c>
      <c r="C215" s="293"/>
      <c r="D215" s="294" t="s">
        <v>104</v>
      </c>
      <c r="E215" s="369"/>
      <c r="F215" s="294">
        <v>0.03</v>
      </c>
      <c r="G215" s="79">
        <f t="shared" si="13"/>
        <v>0</v>
      </c>
      <c r="H215" s="55"/>
    </row>
    <row r="216" spans="1:8">
      <c r="A216" s="42"/>
      <c r="B216" s="296" t="s">
        <v>109</v>
      </c>
      <c r="C216" s="296"/>
      <c r="D216" s="294" t="s">
        <v>107</v>
      </c>
      <c r="E216" s="369"/>
      <c r="F216" s="294">
        <v>1E-3</v>
      </c>
      <c r="G216" s="79">
        <f t="shared" si="13"/>
        <v>0</v>
      </c>
      <c r="H216" s="55"/>
    </row>
    <row r="217" spans="1:8">
      <c r="A217" s="490" t="s">
        <v>294</v>
      </c>
      <c r="B217" s="490"/>
      <c r="C217" s="490"/>
      <c r="D217" s="490"/>
      <c r="E217" s="490"/>
      <c r="F217" s="490"/>
      <c r="G217" s="146">
        <f>SUM(G209:G216)</f>
        <v>0</v>
      </c>
      <c r="H217" s="55"/>
    </row>
    <row r="218" spans="1:8">
      <c r="A218" s="328"/>
      <c r="B218" s="328"/>
      <c r="C218" s="328"/>
      <c r="D218" s="328"/>
      <c r="E218" s="328"/>
      <c r="F218" s="328"/>
      <c r="G218" s="146"/>
      <c r="H218" s="55"/>
    </row>
    <row r="219" spans="1:8">
      <c r="A219" s="487" t="s">
        <v>110</v>
      </c>
      <c r="B219" s="488"/>
      <c r="C219" s="488"/>
      <c r="D219" s="488"/>
      <c r="E219" s="488"/>
      <c r="F219" s="488"/>
      <c r="G219" s="488"/>
      <c r="H219" s="489"/>
    </row>
    <row r="220" spans="1:8">
      <c r="A220" s="85"/>
      <c r="B220" s="296" t="s">
        <v>554</v>
      </c>
      <c r="C220" s="296"/>
      <c r="D220" s="297" t="s">
        <v>555</v>
      </c>
      <c r="E220" s="369"/>
      <c r="F220" s="297">
        <v>0.2</v>
      </c>
      <c r="G220" s="79">
        <f t="shared" ref="G220:G227" si="14">F220*E220</f>
        <v>0</v>
      </c>
      <c r="H220" s="55"/>
    </row>
    <row r="221" spans="1:8">
      <c r="A221" s="85"/>
      <c r="B221" s="293" t="s">
        <v>604</v>
      </c>
      <c r="C221" s="293"/>
      <c r="D221" s="294" t="s">
        <v>605</v>
      </c>
      <c r="E221" s="369"/>
      <c r="F221" s="305">
        <v>0.01</v>
      </c>
      <c r="G221" s="79">
        <f t="shared" si="14"/>
        <v>0</v>
      </c>
      <c r="H221" s="55"/>
    </row>
    <row r="222" spans="1:8">
      <c r="A222" s="42"/>
      <c r="B222" s="293" t="s">
        <v>563</v>
      </c>
      <c r="C222" s="293"/>
      <c r="D222" s="294" t="s">
        <v>551</v>
      </c>
      <c r="E222" s="369"/>
      <c r="F222" s="294">
        <v>0.08</v>
      </c>
      <c r="G222" s="79">
        <f t="shared" si="14"/>
        <v>0</v>
      </c>
      <c r="H222" s="55"/>
    </row>
    <row r="223" spans="1:8">
      <c r="A223" s="42"/>
      <c r="B223" s="349" t="s">
        <v>613</v>
      </c>
      <c r="C223" s="349"/>
      <c r="D223" s="345" t="s">
        <v>607</v>
      </c>
      <c r="E223" s="369"/>
      <c r="F223" s="345">
        <v>0.03</v>
      </c>
      <c r="G223" s="79">
        <f t="shared" si="14"/>
        <v>0</v>
      </c>
      <c r="H223" s="55"/>
    </row>
    <row r="224" spans="1:8">
      <c r="A224" s="42"/>
      <c r="B224" s="290" t="s">
        <v>120</v>
      </c>
      <c r="C224" s="298"/>
      <c r="D224" s="294" t="s">
        <v>114</v>
      </c>
      <c r="E224" s="369"/>
      <c r="F224" s="294">
        <v>0.15</v>
      </c>
      <c r="G224" s="79">
        <f t="shared" si="14"/>
        <v>0</v>
      </c>
      <c r="H224" s="46"/>
    </row>
    <row r="225" spans="1:8">
      <c r="A225" s="42"/>
      <c r="B225" s="293" t="s">
        <v>108</v>
      </c>
      <c r="C225" s="293"/>
      <c r="D225" s="294" t="s">
        <v>104</v>
      </c>
      <c r="E225" s="369"/>
      <c r="F225" s="294">
        <v>0.03</v>
      </c>
      <c r="G225" s="79">
        <f t="shared" si="14"/>
        <v>0</v>
      </c>
      <c r="H225" s="55"/>
    </row>
    <row r="226" spans="1:8">
      <c r="A226" s="85"/>
      <c r="B226" s="296" t="s">
        <v>111</v>
      </c>
      <c r="C226" s="296"/>
      <c r="D226" s="297" t="s">
        <v>104</v>
      </c>
      <c r="E226" s="369"/>
      <c r="F226" s="294">
        <v>0.02</v>
      </c>
      <c r="G226" s="79">
        <f t="shared" si="14"/>
        <v>0</v>
      </c>
      <c r="H226" s="55"/>
    </row>
    <row r="227" spans="1:8">
      <c r="A227" s="42"/>
      <c r="B227" s="293" t="s">
        <v>109</v>
      </c>
      <c r="C227" s="293"/>
      <c r="D227" s="294" t="s">
        <v>107</v>
      </c>
      <c r="E227" s="369"/>
      <c r="F227" s="294">
        <v>1E-3</v>
      </c>
      <c r="G227" s="79">
        <f t="shared" si="14"/>
        <v>0</v>
      </c>
      <c r="H227" s="55"/>
    </row>
    <row r="228" spans="1:8">
      <c r="A228" s="490" t="s">
        <v>296</v>
      </c>
      <c r="B228" s="490"/>
      <c r="C228" s="490"/>
      <c r="D228" s="490"/>
      <c r="E228" s="490"/>
      <c r="F228" s="490"/>
      <c r="G228" s="146">
        <f>SUM(G220:G227)</f>
        <v>0</v>
      </c>
      <c r="H228" s="55"/>
    </row>
    <row r="229" spans="1:8">
      <c r="A229" s="42"/>
      <c r="B229" s="85"/>
      <c r="C229" s="85"/>
      <c r="D229" s="44"/>
      <c r="E229" s="67"/>
      <c r="F229" s="44"/>
      <c r="G229" s="79"/>
      <c r="H229" s="55"/>
    </row>
    <row r="230" spans="1:8">
      <c r="A230" s="47" t="s">
        <v>135</v>
      </c>
      <c r="B230" s="48"/>
      <c r="C230" s="48"/>
      <c r="D230" s="49"/>
      <c r="E230" s="49"/>
      <c r="F230" s="49"/>
      <c r="G230" s="62">
        <f>ROUND(G217+G228,2)</f>
        <v>0</v>
      </c>
      <c r="H230" s="57"/>
    </row>
    <row r="231" spans="1:8" s="52" customFormat="1" ht="10.5">
      <c r="A231" s="69"/>
      <c r="D231" s="70"/>
      <c r="E231" s="53"/>
      <c r="F231" s="53"/>
      <c r="G231" s="53"/>
      <c r="H231" s="66"/>
    </row>
    <row r="232" spans="1:8" s="41" customFormat="1" ht="15">
      <c r="A232" s="355" t="s">
        <v>136</v>
      </c>
      <c r="B232" s="355"/>
      <c r="C232" s="355"/>
      <c r="D232" s="356" t="s">
        <v>98</v>
      </c>
      <c r="E232" s="356" t="s">
        <v>99</v>
      </c>
      <c r="F232" s="357" t="s">
        <v>100</v>
      </c>
      <c r="G232" s="358" t="s">
        <v>101</v>
      </c>
      <c r="H232" s="359"/>
    </row>
    <row r="233" spans="1:8">
      <c r="A233" s="491" t="s">
        <v>102</v>
      </c>
      <c r="B233" s="492"/>
      <c r="C233" s="492"/>
      <c r="D233" s="492"/>
      <c r="E233" s="492"/>
      <c r="F233" s="492"/>
      <c r="G233" s="492"/>
      <c r="H233" s="493"/>
    </row>
    <row r="234" spans="1:8">
      <c r="A234" s="42"/>
      <c r="B234" s="293" t="s">
        <v>565</v>
      </c>
      <c r="C234" s="298"/>
      <c r="D234" s="294" t="s">
        <v>141</v>
      </c>
      <c r="E234" s="369"/>
      <c r="F234" s="305">
        <v>0.1</v>
      </c>
      <c r="G234" s="79">
        <f t="shared" ref="G234:G241" si="15">F234*E234</f>
        <v>0</v>
      </c>
      <c r="H234" s="55"/>
    </row>
    <row r="235" spans="1:8">
      <c r="A235" s="42"/>
      <c r="B235" s="293" t="s">
        <v>604</v>
      </c>
      <c r="C235" s="293"/>
      <c r="D235" s="294" t="s">
        <v>605</v>
      </c>
      <c r="E235" s="369"/>
      <c r="F235" s="305">
        <v>0.01</v>
      </c>
      <c r="G235" s="79">
        <f t="shared" si="15"/>
        <v>0</v>
      </c>
      <c r="H235" s="55"/>
    </row>
    <row r="236" spans="1:8">
      <c r="A236" s="42"/>
      <c r="B236" s="293" t="s">
        <v>558</v>
      </c>
      <c r="C236" s="293"/>
      <c r="D236" s="294" t="s">
        <v>104</v>
      </c>
      <c r="E236" s="369"/>
      <c r="F236" s="294">
        <v>0.03</v>
      </c>
      <c r="G236" s="79">
        <f t="shared" si="15"/>
        <v>0</v>
      </c>
      <c r="H236" s="55"/>
    </row>
    <row r="237" spans="1:8">
      <c r="A237" s="42"/>
      <c r="B237" s="293" t="s">
        <v>129</v>
      </c>
      <c r="C237" s="298"/>
      <c r="D237" s="294" t="s">
        <v>114</v>
      </c>
      <c r="E237" s="369"/>
      <c r="F237" s="294">
        <v>0.15</v>
      </c>
      <c r="G237" s="79">
        <f t="shared" si="15"/>
        <v>0</v>
      </c>
      <c r="H237" s="55"/>
    </row>
    <row r="238" spans="1:8">
      <c r="A238" s="42"/>
      <c r="B238" s="296" t="s">
        <v>111</v>
      </c>
      <c r="C238" s="298"/>
      <c r="D238" s="297" t="s">
        <v>104</v>
      </c>
      <c r="E238" s="369"/>
      <c r="F238" s="294">
        <v>0.02</v>
      </c>
      <c r="G238" s="79">
        <f t="shared" si="15"/>
        <v>0</v>
      </c>
      <c r="H238" s="55"/>
    </row>
    <row r="239" spans="1:8">
      <c r="A239" s="42"/>
      <c r="B239" s="293" t="s">
        <v>553</v>
      </c>
      <c r="C239" s="298"/>
      <c r="D239" s="294" t="s">
        <v>107</v>
      </c>
      <c r="E239" s="369"/>
      <c r="F239" s="294">
        <v>0.2</v>
      </c>
      <c r="G239" s="79">
        <f t="shared" si="15"/>
        <v>0</v>
      </c>
      <c r="H239" s="55"/>
    </row>
    <row r="240" spans="1:8">
      <c r="A240" s="42"/>
      <c r="B240" s="293" t="s">
        <v>108</v>
      </c>
      <c r="C240" s="298"/>
      <c r="D240" s="294" t="s">
        <v>104</v>
      </c>
      <c r="E240" s="369"/>
      <c r="F240" s="294">
        <v>0.03</v>
      </c>
      <c r="G240" s="79">
        <f t="shared" si="15"/>
        <v>0</v>
      </c>
      <c r="H240" s="55"/>
    </row>
    <row r="241" spans="1:8">
      <c r="A241" s="85"/>
      <c r="B241" s="296" t="s">
        <v>109</v>
      </c>
      <c r="C241" s="298"/>
      <c r="D241" s="294" t="s">
        <v>107</v>
      </c>
      <c r="E241" s="369"/>
      <c r="F241" s="294">
        <v>1E-3</v>
      </c>
      <c r="G241" s="79">
        <f t="shared" si="15"/>
        <v>0</v>
      </c>
      <c r="H241" s="55"/>
    </row>
    <row r="242" spans="1:8">
      <c r="A242" s="490" t="s">
        <v>295</v>
      </c>
      <c r="B242" s="490"/>
      <c r="C242" s="490"/>
      <c r="D242" s="490"/>
      <c r="E242" s="490"/>
      <c r="F242" s="490"/>
      <c r="G242" s="146">
        <f>SUM(G234:G241)</f>
        <v>0</v>
      </c>
      <c r="H242" s="55"/>
    </row>
    <row r="243" spans="1:8">
      <c r="A243" s="328"/>
      <c r="B243" s="328"/>
      <c r="C243" s="328"/>
      <c r="D243" s="328"/>
      <c r="E243" s="328"/>
      <c r="F243" s="328"/>
      <c r="G243" s="146"/>
      <c r="H243" s="55"/>
    </row>
    <row r="244" spans="1:8">
      <c r="A244" s="487" t="s">
        <v>110</v>
      </c>
      <c r="B244" s="488"/>
      <c r="C244" s="488"/>
      <c r="D244" s="488"/>
      <c r="E244" s="488"/>
      <c r="F244" s="488"/>
      <c r="G244" s="488"/>
      <c r="H244" s="489"/>
    </row>
    <row r="245" spans="1:8">
      <c r="A245" s="352"/>
      <c r="B245" s="344" t="s">
        <v>566</v>
      </c>
      <c r="C245" s="353"/>
      <c r="D245" s="345" t="s">
        <v>551</v>
      </c>
      <c r="E245" s="369"/>
      <c r="F245" s="345">
        <v>4</v>
      </c>
      <c r="G245" s="350">
        <f t="shared" ref="G245:G252" si="16">F245*E245</f>
        <v>0</v>
      </c>
      <c r="H245" s="351"/>
    </row>
    <row r="246" spans="1:8">
      <c r="A246" s="85"/>
      <c r="B246" s="293" t="s">
        <v>604</v>
      </c>
      <c r="C246" s="293"/>
      <c r="D246" s="294" t="s">
        <v>605</v>
      </c>
      <c r="E246" s="369"/>
      <c r="F246" s="305">
        <v>0.01</v>
      </c>
      <c r="G246" s="79">
        <f t="shared" si="16"/>
        <v>0</v>
      </c>
      <c r="H246" s="55"/>
    </row>
    <row r="247" spans="1:8">
      <c r="A247" s="42"/>
      <c r="B247" s="290" t="s">
        <v>123</v>
      </c>
      <c r="C247" s="298"/>
      <c r="D247" s="294" t="s">
        <v>104</v>
      </c>
      <c r="E247" s="369"/>
      <c r="F247" s="294">
        <v>0.15</v>
      </c>
      <c r="G247" s="79">
        <f t="shared" si="16"/>
        <v>0</v>
      </c>
      <c r="H247" s="46"/>
    </row>
    <row r="248" spans="1:8">
      <c r="A248" s="42"/>
      <c r="B248" s="293" t="s">
        <v>108</v>
      </c>
      <c r="C248" s="298"/>
      <c r="D248" s="294" t="s">
        <v>104</v>
      </c>
      <c r="E248" s="370"/>
      <c r="F248" s="294">
        <v>0.03</v>
      </c>
      <c r="G248" s="79">
        <f t="shared" si="16"/>
        <v>0</v>
      </c>
      <c r="H248" s="55"/>
    </row>
    <row r="249" spans="1:8">
      <c r="A249" s="85"/>
      <c r="B249" s="296" t="s">
        <v>111</v>
      </c>
      <c r="C249" s="298"/>
      <c r="D249" s="297" t="s">
        <v>104</v>
      </c>
      <c r="E249" s="369"/>
      <c r="F249" s="294">
        <v>0.02</v>
      </c>
      <c r="G249" s="79">
        <f t="shared" si="16"/>
        <v>0</v>
      </c>
      <c r="H249" s="55"/>
    </row>
    <row r="250" spans="1:8">
      <c r="A250" s="85"/>
      <c r="B250" s="293" t="s">
        <v>553</v>
      </c>
      <c r="C250" s="298"/>
      <c r="D250" s="294" t="s">
        <v>107</v>
      </c>
      <c r="E250" s="369"/>
      <c r="F250" s="294">
        <v>0.2</v>
      </c>
      <c r="G250" s="79">
        <f t="shared" si="16"/>
        <v>0</v>
      </c>
      <c r="H250" s="55"/>
    </row>
    <row r="251" spans="1:8">
      <c r="A251" s="42"/>
      <c r="B251" s="293" t="s">
        <v>109</v>
      </c>
      <c r="C251" s="298"/>
      <c r="D251" s="294" t="s">
        <v>107</v>
      </c>
      <c r="E251" s="369"/>
      <c r="F251" s="301">
        <v>1E-3</v>
      </c>
      <c r="G251" s="79">
        <f t="shared" si="16"/>
        <v>0</v>
      </c>
      <c r="H251" s="55"/>
    </row>
    <row r="252" spans="1:8">
      <c r="A252" s="85"/>
      <c r="B252" s="293" t="s">
        <v>564</v>
      </c>
      <c r="C252" s="293"/>
      <c r="D252" s="294" t="s">
        <v>551</v>
      </c>
      <c r="E252" s="369"/>
      <c r="F252" s="306">
        <v>0.1</v>
      </c>
      <c r="G252" s="79">
        <f t="shared" si="16"/>
        <v>0</v>
      </c>
      <c r="H252" s="55"/>
    </row>
    <row r="253" spans="1:8">
      <c r="A253" s="490" t="s">
        <v>297</v>
      </c>
      <c r="B253" s="490"/>
      <c r="C253" s="490"/>
      <c r="D253" s="490"/>
      <c r="E253" s="490"/>
      <c r="F253" s="490"/>
      <c r="G253" s="146">
        <f>SUM(G245:G252)</f>
        <v>0</v>
      </c>
      <c r="H253" s="55"/>
    </row>
    <row r="254" spans="1:8">
      <c r="A254" s="85"/>
      <c r="B254" s="85"/>
      <c r="C254" s="59"/>
      <c r="D254" s="44"/>
      <c r="E254" s="67"/>
      <c r="F254" s="60"/>
      <c r="G254" s="79"/>
      <c r="H254" s="55"/>
    </row>
    <row r="255" spans="1:8">
      <c r="A255" s="47" t="s">
        <v>137</v>
      </c>
      <c r="B255" s="48"/>
      <c r="C255" s="48"/>
      <c r="D255" s="49"/>
      <c r="E255" s="49"/>
      <c r="F255" s="49"/>
      <c r="G255" s="62">
        <f>ROUND(G242+G253,2)</f>
        <v>0</v>
      </c>
      <c r="H255" s="57"/>
    </row>
    <row r="256" spans="1:8">
      <c r="B256" s="58"/>
      <c r="C256" s="58"/>
      <c r="D256" s="76"/>
      <c r="E256" s="77"/>
      <c r="F256" s="76"/>
      <c r="H256" s="78"/>
    </row>
    <row r="257" spans="1:8" s="41" customFormat="1" ht="15">
      <c r="A257" s="71" t="s">
        <v>138</v>
      </c>
      <c r="B257" s="71"/>
      <c r="C257" s="71"/>
      <c r="D257" s="72" t="s">
        <v>98</v>
      </c>
      <c r="E257" s="72" t="s">
        <v>99</v>
      </c>
      <c r="F257" s="73" t="s">
        <v>100</v>
      </c>
      <c r="G257" s="74" t="s">
        <v>101</v>
      </c>
      <c r="H257" s="75"/>
    </row>
    <row r="258" spans="1:8">
      <c r="A258" s="491" t="s">
        <v>102</v>
      </c>
      <c r="B258" s="492"/>
      <c r="C258" s="492"/>
      <c r="D258" s="492"/>
      <c r="E258" s="492"/>
      <c r="F258" s="492"/>
      <c r="G258" s="492"/>
      <c r="H258" s="493"/>
    </row>
    <row r="259" spans="1:8">
      <c r="A259" s="42"/>
      <c r="B259" s="293" t="s">
        <v>562</v>
      </c>
      <c r="C259" s="293"/>
      <c r="D259" s="294" t="s">
        <v>555</v>
      </c>
      <c r="E259" s="369"/>
      <c r="F259" s="305">
        <v>0.2</v>
      </c>
      <c r="G259" s="79">
        <f t="shared" ref="G259:G266" si="17">F259*E259</f>
        <v>0</v>
      </c>
      <c r="H259" s="55"/>
    </row>
    <row r="260" spans="1:8">
      <c r="A260" s="42"/>
      <c r="B260" s="293" t="s">
        <v>604</v>
      </c>
      <c r="C260" s="293"/>
      <c r="D260" s="294" t="s">
        <v>605</v>
      </c>
      <c r="E260" s="369"/>
      <c r="F260" s="305">
        <v>0.01</v>
      </c>
      <c r="G260" s="79">
        <f t="shared" si="17"/>
        <v>0</v>
      </c>
      <c r="H260" s="55"/>
    </row>
    <row r="261" spans="1:8">
      <c r="A261" s="42"/>
      <c r="B261" s="293" t="s">
        <v>560</v>
      </c>
      <c r="C261" s="298"/>
      <c r="D261" s="294" t="s">
        <v>104</v>
      </c>
      <c r="E261" s="369"/>
      <c r="F261" s="294">
        <v>0.03</v>
      </c>
      <c r="G261" s="79">
        <f t="shared" si="17"/>
        <v>0</v>
      </c>
      <c r="H261" s="55"/>
    </row>
    <row r="262" spans="1:8">
      <c r="A262" s="42"/>
      <c r="B262" s="293" t="s">
        <v>120</v>
      </c>
      <c r="C262" s="298"/>
      <c r="D262" s="294" t="s">
        <v>114</v>
      </c>
      <c r="E262" s="369"/>
      <c r="F262" s="294">
        <v>0.15</v>
      </c>
      <c r="G262" s="79">
        <f t="shared" si="17"/>
        <v>0</v>
      </c>
      <c r="H262" s="55"/>
    </row>
    <row r="263" spans="1:8">
      <c r="A263" s="42"/>
      <c r="B263" s="296" t="s">
        <v>111</v>
      </c>
      <c r="C263" s="298"/>
      <c r="D263" s="297" t="s">
        <v>104</v>
      </c>
      <c r="E263" s="369"/>
      <c r="F263" s="294">
        <v>0.02</v>
      </c>
      <c r="G263" s="79">
        <f t="shared" si="17"/>
        <v>0</v>
      </c>
      <c r="H263" s="55"/>
    </row>
    <row r="264" spans="1:8">
      <c r="A264" s="42"/>
      <c r="B264" s="293" t="s">
        <v>553</v>
      </c>
      <c r="C264" s="298"/>
      <c r="D264" s="294" t="s">
        <v>107</v>
      </c>
      <c r="E264" s="369"/>
      <c r="F264" s="294">
        <v>0.2</v>
      </c>
      <c r="G264" s="79">
        <f t="shared" si="17"/>
        <v>0</v>
      </c>
      <c r="H264" s="55"/>
    </row>
    <row r="265" spans="1:8">
      <c r="A265" s="42"/>
      <c r="B265" s="293" t="s">
        <v>108</v>
      </c>
      <c r="C265" s="298"/>
      <c r="D265" s="294" t="s">
        <v>104</v>
      </c>
      <c r="E265" s="369"/>
      <c r="F265" s="294">
        <v>0.03</v>
      </c>
      <c r="G265" s="79">
        <f t="shared" si="17"/>
        <v>0</v>
      </c>
      <c r="H265" s="55"/>
    </row>
    <row r="266" spans="1:8">
      <c r="A266" s="42"/>
      <c r="B266" s="296" t="s">
        <v>109</v>
      </c>
      <c r="C266" s="298"/>
      <c r="D266" s="294" t="s">
        <v>107</v>
      </c>
      <c r="E266" s="369"/>
      <c r="F266" s="294">
        <v>1E-3</v>
      </c>
      <c r="G266" s="79">
        <f t="shared" si="17"/>
        <v>0</v>
      </c>
      <c r="H266" s="55"/>
    </row>
    <row r="267" spans="1:8">
      <c r="A267" s="490" t="s">
        <v>298</v>
      </c>
      <c r="B267" s="490"/>
      <c r="C267" s="490"/>
      <c r="D267" s="490"/>
      <c r="E267" s="490"/>
      <c r="F267" s="490"/>
      <c r="G267" s="146">
        <f>SUM(G259:G266)</f>
        <v>0</v>
      </c>
      <c r="H267" s="55"/>
    </row>
    <row r="268" spans="1:8">
      <c r="A268" s="328"/>
      <c r="B268" s="328"/>
      <c r="C268" s="328"/>
      <c r="D268" s="328"/>
      <c r="E268" s="328"/>
      <c r="F268" s="328"/>
      <c r="G268" s="146"/>
      <c r="H268" s="55"/>
    </row>
    <row r="269" spans="1:8">
      <c r="A269" s="487" t="s">
        <v>110</v>
      </c>
      <c r="B269" s="488"/>
      <c r="C269" s="488"/>
      <c r="D269" s="488"/>
      <c r="E269" s="488"/>
      <c r="F269" s="488"/>
      <c r="G269" s="488"/>
      <c r="H269" s="489"/>
    </row>
    <row r="270" spans="1:8">
      <c r="A270" s="85"/>
      <c r="B270" s="296" t="s">
        <v>103</v>
      </c>
      <c r="C270" s="298"/>
      <c r="D270" s="297" t="s">
        <v>104</v>
      </c>
      <c r="E270" s="369"/>
      <c r="F270" s="305">
        <v>0.1</v>
      </c>
      <c r="G270" s="79">
        <f t="shared" ref="G270:G277" si="18">F270*E270</f>
        <v>0</v>
      </c>
      <c r="H270" s="55"/>
    </row>
    <row r="271" spans="1:8">
      <c r="A271" s="85"/>
      <c r="B271" s="293" t="s">
        <v>604</v>
      </c>
      <c r="C271" s="293"/>
      <c r="D271" s="294" t="s">
        <v>605</v>
      </c>
      <c r="E271" s="369"/>
      <c r="F271" s="305">
        <v>0.01</v>
      </c>
      <c r="G271" s="79">
        <f t="shared" si="18"/>
        <v>0</v>
      </c>
      <c r="H271" s="55"/>
    </row>
    <row r="272" spans="1:8">
      <c r="A272" s="85"/>
      <c r="B272" s="293" t="s">
        <v>558</v>
      </c>
      <c r="C272" s="293"/>
      <c r="D272" s="294" t="s">
        <v>104</v>
      </c>
      <c r="E272" s="369"/>
      <c r="F272" s="294">
        <v>1.4999999999999999E-2</v>
      </c>
      <c r="G272" s="79">
        <f t="shared" si="18"/>
        <v>0</v>
      </c>
      <c r="H272" s="55"/>
    </row>
    <row r="273" spans="1:8">
      <c r="A273" s="85"/>
      <c r="B273" s="293" t="s">
        <v>134</v>
      </c>
      <c r="C273" s="293"/>
      <c r="D273" s="294" t="s">
        <v>104</v>
      </c>
      <c r="E273" s="369"/>
      <c r="F273" s="294">
        <v>0.15</v>
      </c>
      <c r="G273" s="79">
        <f t="shared" si="18"/>
        <v>0</v>
      </c>
      <c r="H273" s="55"/>
    </row>
    <row r="274" spans="1:8">
      <c r="A274" s="42"/>
      <c r="B274" s="293" t="s">
        <v>108</v>
      </c>
      <c r="C274" s="298"/>
      <c r="D274" s="294" t="s">
        <v>104</v>
      </c>
      <c r="E274" s="369"/>
      <c r="F274" s="294">
        <v>0.03</v>
      </c>
      <c r="G274" s="79">
        <f t="shared" si="18"/>
        <v>0</v>
      </c>
      <c r="H274" s="55"/>
    </row>
    <row r="275" spans="1:8">
      <c r="A275" s="42"/>
      <c r="B275" s="296" t="s">
        <v>111</v>
      </c>
      <c r="C275" s="293"/>
      <c r="D275" s="297" t="s">
        <v>104</v>
      </c>
      <c r="E275" s="369"/>
      <c r="F275" s="294">
        <v>0.02</v>
      </c>
      <c r="G275" s="79">
        <f t="shared" si="18"/>
        <v>0</v>
      </c>
      <c r="H275" s="46"/>
    </row>
    <row r="276" spans="1:8">
      <c r="A276" s="42"/>
      <c r="B276" s="293" t="s">
        <v>109</v>
      </c>
      <c r="C276" s="293"/>
      <c r="D276" s="294" t="s">
        <v>107</v>
      </c>
      <c r="E276" s="369"/>
      <c r="F276" s="301">
        <v>1E-3</v>
      </c>
      <c r="G276" s="79">
        <f t="shared" si="18"/>
        <v>0</v>
      </c>
      <c r="H276" s="55"/>
    </row>
    <row r="277" spans="1:8">
      <c r="A277" s="85"/>
      <c r="B277" s="349" t="s">
        <v>614</v>
      </c>
      <c r="C277" s="349"/>
      <c r="D277" s="345" t="s">
        <v>607</v>
      </c>
      <c r="E277" s="369"/>
      <c r="F277" s="345">
        <v>0.03</v>
      </c>
      <c r="G277" s="79">
        <f t="shared" si="18"/>
        <v>0</v>
      </c>
      <c r="H277" s="55"/>
    </row>
    <row r="278" spans="1:8">
      <c r="A278" s="490" t="s">
        <v>299</v>
      </c>
      <c r="B278" s="490"/>
      <c r="C278" s="490"/>
      <c r="D278" s="490"/>
      <c r="E278" s="490"/>
      <c r="F278" s="490"/>
      <c r="G278" s="146">
        <f>SUM(G270:G277)</f>
        <v>0</v>
      </c>
      <c r="H278" s="55"/>
    </row>
    <row r="279" spans="1:8">
      <c r="A279" s="85"/>
      <c r="B279" s="59"/>
      <c r="C279" s="59"/>
      <c r="D279" s="43"/>
      <c r="E279" s="79"/>
      <c r="F279" s="43"/>
      <c r="G279" s="79"/>
      <c r="H279" s="55"/>
    </row>
    <row r="280" spans="1:8">
      <c r="A280" s="47" t="s">
        <v>139</v>
      </c>
      <c r="B280" s="48"/>
      <c r="C280" s="48"/>
      <c r="D280" s="49"/>
      <c r="E280" s="49"/>
      <c r="F280" s="49"/>
      <c r="G280" s="62">
        <f>ROUND(G267+G278,2)</f>
        <v>0</v>
      </c>
      <c r="H280" s="57"/>
    </row>
    <row r="281" spans="1:8">
      <c r="A281" s="63"/>
      <c r="B281" s="64"/>
      <c r="C281" s="64"/>
      <c r="D281" s="65"/>
      <c r="E281" s="65"/>
      <c r="F281" s="65"/>
      <c r="G281" s="65"/>
      <c r="H281" s="66"/>
    </row>
    <row r="282" spans="1:8" s="52" customFormat="1" ht="15">
      <c r="A282" s="71" t="s">
        <v>140</v>
      </c>
      <c r="B282" s="71"/>
      <c r="C282" s="71"/>
      <c r="D282" s="72" t="s">
        <v>98</v>
      </c>
      <c r="E282" s="72" t="s">
        <v>99</v>
      </c>
      <c r="F282" s="73" t="s">
        <v>100</v>
      </c>
      <c r="G282" s="74" t="s">
        <v>101</v>
      </c>
      <c r="H282" s="75"/>
    </row>
    <row r="283" spans="1:8" s="41" customFormat="1" ht="10.5">
      <c r="A283" s="491" t="s">
        <v>102</v>
      </c>
      <c r="B283" s="492"/>
      <c r="C283" s="492"/>
      <c r="D283" s="492"/>
      <c r="E283" s="492"/>
      <c r="F283" s="492"/>
      <c r="G283" s="492"/>
      <c r="H283" s="493"/>
    </row>
    <row r="284" spans="1:8">
      <c r="A284" s="42"/>
      <c r="B284" s="293" t="s">
        <v>561</v>
      </c>
      <c r="C284" s="298"/>
      <c r="D284" s="294" t="s">
        <v>104</v>
      </c>
      <c r="E284" s="369"/>
      <c r="F284" s="305">
        <v>0.1</v>
      </c>
      <c r="G284" s="79">
        <f t="shared" ref="G284:G291" si="19">F284*E284</f>
        <v>0</v>
      </c>
      <c r="H284" s="55"/>
    </row>
    <row r="285" spans="1:8">
      <c r="A285" s="42"/>
      <c r="B285" s="293" t="s">
        <v>604</v>
      </c>
      <c r="C285" s="293"/>
      <c r="D285" s="294" t="s">
        <v>605</v>
      </c>
      <c r="E285" s="369"/>
      <c r="F285" s="305">
        <v>0.01</v>
      </c>
      <c r="G285" s="79">
        <f t="shared" si="19"/>
        <v>0</v>
      </c>
      <c r="H285" s="55"/>
    </row>
    <row r="286" spans="1:8">
      <c r="A286" s="42"/>
      <c r="B286" s="293" t="s">
        <v>560</v>
      </c>
      <c r="C286" s="298"/>
      <c r="D286" s="294" t="s">
        <v>104</v>
      </c>
      <c r="E286" s="369"/>
      <c r="F286" s="294">
        <v>0.03</v>
      </c>
      <c r="G286" s="79">
        <f t="shared" si="19"/>
        <v>0</v>
      </c>
      <c r="H286" s="55"/>
    </row>
    <row r="287" spans="1:8">
      <c r="A287" s="42"/>
      <c r="B287" s="293" t="s">
        <v>123</v>
      </c>
      <c r="C287" s="298"/>
      <c r="D287" s="294" t="s">
        <v>104</v>
      </c>
      <c r="E287" s="369"/>
      <c r="F287" s="294">
        <v>0.15</v>
      </c>
      <c r="G287" s="79">
        <f t="shared" si="19"/>
        <v>0</v>
      </c>
      <c r="H287" s="55"/>
    </row>
    <row r="288" spans="1:8">
      <c r="A288" s="42"/>
      <c r="B288" s="296" t="s">
        <v>111</v>
      </c>
      <c r="C288" s="298"/>
      <c r="D288" s="297" t="s">
        <v>104</v>
      </c>
      <c r="E288" s="369"/>
      <c r="F288" s="294">
        <v>0.02</v>
      </c>
      <c r="G288" s="79">
        <f t="shared" si="19"/>
        <v>0</v>
      </c>
      <c r="H288" s="55"/>
    </row>
    <row r="289" spans="1:8">
      <c r="A289" s="42"/>
      <c r="B289" s="293" t="s">
        <v>553</v>
      </c>
      <c r="C289" s="298"/>
      <c r="D289" s="294" t="s">
        <v>107</v>
      </c>
      <c r="E289" s="369"/>
      <c r="F289" s="294">
        <v>0.2</v>
      </c>
      <c r="G289" s="79">
        <f t="shared" si="19"/>
        <v>0</v>
      </c>
      <c r="H289" s="55"/>
    </row>
    <row r="290" spans="1:8">
      <c r="A290" s="85"/>
      <c r="B290" s="293" t="s">
        <v>108</v>
      </c>
      <c r="C290" s="298"/>
      <c r="D290" s="294" t="s">
        <v>104</v>
      </c>
      <c r="E290" s="369"/>
      <c r="F290" s="294">
        <v>0.03</v>
      </c>
      <c r="G290" s="79">
        <f t="shared" si="19"/>
        <v>0</v>
      </c>
      <c r="H290" s="55"/>
    </row>
    <row r="291" spans="1:8">
      <c r="A291" s="42"/>
      <c r="B291" s="296" t="s">
        <v>109</v>
      </c>
      <c r="C291" s="298"/>
      <c r="D291" s="294" t="s">
        <v>107</v>
      </c>
      <c r="E291" s="369"/>
      <c r="F291" s="294">
        <v>1E-3</v>
      </c>
      <c r="G291" s="79">
        <f t="shared" si="19"/>
        <v>0</v>
      </c>
      <c r="H291" s="55"/>
    </row>
    <row r="292" spans="1:8">
      <c r="A292" s="490" t="s">
        <v>300</v>
      </c>
      <c r="B292" s="490"/>
      <c r="C292" s="490"/>
      <c r="D292" s="490"/>
      <c r="E292" s="490"/>
      <c r="F292" s="490"/>
      <c r="G292" s="146">
        <f>SUM(G284:G291)</f>
        <v>0</v>
      </c>
      <c r="H292" s="55"/>
    </row>
    <row r="293" spans="1:8">
      <c r="A293" s="42"/>
      <c r="B293" s="42"/>
      <c r="C293" s="59"/>
      <c r="D293" s="44"/>
      <c r="E293" s="67"/>
      <c r="F293" s="44"/>
      <c r="G293" s="79"/>
      <c r="H293" s="55"/>
    </row>
    <row r="294" spans="1:8">
      <c r="A294" s="487" t="s">
        <v>110</v>
      </c>
      <c r="B294" s="488"/>
      <c r="C294" s="488"/>
      <c r="D294" s="488"/>
      <c r="E294" s="488"/>
      <c r="F294" s="488"/>
      <c r="G294" s="488"/>
      <c r="H294" s="489"/>
    </row>
    <row r="295" spans="1:8">
      <c r="A295" s="352"/>
      <c r="B295" s="353" t="s">
        <v>568</v>
      </c>
      <c r="C295" s="353"/>
      <c r="D295" s="354" t="s">
        <v>551</v>
      </c>
      <c r="E295" s="370"/>
      <c r="F295" s="354">
        <v>4</v>
      </c>
      <c r="G295" s="350">
        <f>F295*E295</f>
        <v>0</v>
      </c>
      <c r="H295" s="351"/>
    </row>
    <row r="296" spans="1:8">
      <c r="A296" s="85"/>
      <c r="B296" s="293" t="s">
        <v>604</v>
      </c>
      <c r="C296" s="293"/>
      <c r="D296" s="294" t="s">
        <v>605</v>
      </c>
      <c r="E296" s="369"/>
      <c r="F296" s="305">
        <v>0.01</v>
      </c>
      <c r="G296" s="79">
        <f t="shared" ref="G296:G302" si="20">F296*E296</f>
        <v>0</v>
      </c>
      <c r="H296" s="55"/>
    </row>
    <row r="297" spans="1:8">
      <c r="A297" s="85"/>
      <c r="B297" s="293" t="s">
        <v>563</v>
      </c>
      <c r="C297" s="293"/>
      <c r="D297" s="294" t="s">
        <v>551</v>
      </c>
      <c r="E297" s="369"/>
      <c r="F297" s="294">
        <v>0.08</v>
      </c>
      <c r="G297" s="79">
        <f t="shared" si="20"/>
        <v>0</v>
      </c>
      <c r="H297" s="55"/>
    </row>
    <row r="298" spans="1:8">
      <c r="A298" s="42"/>
      <c r="B298" s="293" t="s">
        <v>146</v>
      </c>
      <c r="C298" s="298"/>
      <c r="D298" s="294" t="s">
        <v>114</v>
      </c>
      <c r="E298" s="369"/>
      <c r="F298" s="294">
        <v>0.15</v>
      </c>
      <c r="G298" s="79">
        <f t="shared" si="20"/>
        <v>0</v>
      </c>
      <c r="H298" s="55"/>
    </row>
    <row r="299" spans="1:8">
      <c r="A299" s="42"/>
      <c r="B299" s="298" t="s">
        <v>108</v>
      </c>
      <c r="C299" s="298"/>
      <c r="D299" s="294" t="s">
        <v>104</v>
      </c>
      <c r="E299" s="369"/>
      <c r="F299" s="294">
        <v>0.03</v>
      </c>
      <c r="G299" s="79">
        <f t="shared" si="20"/>
        <v>0</v>
      </c>
      <c r="H299" s="55"/>
    </row>
    <row r="300" spans="1:8">
      <c r="A300" s="42"/>
      <c r="B300" s="298" t="s">
        <v>109</v>
      </c>
      <c r="C300" s="298"/>
      <c r="D300" s="294" t="s">
        <v>107</v>
      </c>
      <c r="E300" s="369"/>
      <c r="F300" s="294">
        <v>1E-3</v>
      </c>
      <c r="G300" s="79">
        <f t="shared" si="20"/>
        <v>0</v>
      </c>
      <c r="H300" s="55"/>
    </row>
    <row r="301" spans="1:8">
      <c r="A301" s="42"/>
      <c r="B301" s="349" t="s">
        <v>611</v>
      </c>
      <c r="C301" s="349"/>
      <c r="D301" s="345" t="s">
        <v>607</v>
      </c>
      <c r="E301" s="369"/>
      <c r="F301" s="345">
        <v>0.03</v>
      </c>
      <c r="G301" s="79">
        <f t="shared" si="20"/>
        <v>0</v>
      </c>
      <c r="H301" s="55"/>
    </row>
    <row r="302" spans="1:8">
      <c r="A302" s="85"/>
      <c r="B302" s="298" t="s">
        <v>111</v>
      </c>
      <c r="C302" s="298"/>
      <c r="D302" s="297" t="s">
        <v>104</v>
      </c>
      <c r="E302" s="369"/>
      <c r="F302" s="297">
        <v>0.02</v>
      </c>
      <c r="G302" s="79">
        <f t="shared" si="20"/>
        <v>0</v>
      </c>
      <c r="H302" s="55"/>
    </row>
    <row r="303" spans="1:8">
      <c r="A303" s="490" t="s">
        <v>301</v>
      </c>
      <c r="B303" s="490"/>
      <c r="C303" s="490"/>
      <c r="D303" s="490"/>
      <c r="E303" s="490"/>
      <c r="F303" s="490"/>
      <c r="G303" s="146">
        <f>SUM(G295:G302)</f>
        <v>0</v>
      </c>
      <c r="H303" s="55"/>
    </row>
    <row r="304" spans="1:8">
      <c r="A304" s="85"/>
      <c r="B304" s="59"/>
      <c r="C304" s="59"/>
      <c r="D304" s="43"/>
      <c r="E304" s="79"/>
      <c r="F304" s="43"/>
      <c r="G304" s="79"/>
      <c r="H304" s="55"/>
    </row>
    <row r="305" spans="1:8">
      <c r="A305" s="47" t="s">
        <v>142</v>
      </c>
      <c r="B305" s="48"/>
      <c r="C305" s="48"/>
      <c r="D305" s="49"/>
      <c r="E305" s="49"/>
      <c r="F305" s="49"/>
      <c r="G305" s="62">
        <f>ROUND(G292+G303,2)</f>
        <v>0</v>
      </c>
      <c r="H305" s="57"/>
    </row>
    <row r="306" spans="1:8">
      <c r="A306" s="52"/>
      <c r="B306" s="69"/>
      <c r="C306" s="69"/>
      <c r="D306" s="70"/>
      <c r="E306" s="70"/>
      <c r="F306" s="70"/>
      <c r="G306" s="70"/>
      <c r="H306" s="66"/>
    </row>
    <row r="307" spans="1:8" s="52" customFormat="1" ht="15">
      <c r="A307" s="71" t="s">
        <v>143</v>
      </c>
      <c r="B307" s="71"/>
      <c r="C307" s="71"/>
      <c r="D307" s="72" t="s">
        <v>98</v>
      </c>
      <c r="E307" s="72" t="s">
        <v>99</v>
      </c>
      <c r="F307" s="73" t="s">
        <v>100</v>
      </c>
      <c r="G307" s="74" t="s">
        <v>101</v>
      </c>
      <c r="H307" s="75"/>
    </row>
    <row r="308" spans="1:8" s="41" customFormat="1" ht="10.5">
      <c r="A308" s="491" t="s">
        <v>102</v>
      </c>
      <c r="B308" s="492"/>
      <c r="C308" s="492"/>
      <c r="D308" s="492"/>
      <c r="E308" s="492"/>
      <c r="F308" s="492"/>
      <c r="G308" s="492"/>
      <c r="H308" s="493"/>
    </row>
    <row r="309" spans="1:8">
      <c r="A309" s="42"/>
      <c r="B309" s="296" t="s">
        <v>554</v>
      </c>
      <c r="C309" s="296"/>
      <c r="D309" s="297" t="s">
        <v>555</v>
      </c>
      <c r="E309" s="369"/>
      <c r="F309" s="297">
        <v>0.2</v>
      </c>
      <c r="G309" s="79">
        <f t="shared" ref="G309:G316" si="21">F309*E309</f>
        <v>0</v>
      </c>
      <c r="H309" s="55"/>
    </row>
    <row r="310" spans="1:8">
      <c r="A310" s="42"/>
      <c r="B310" s="293" t="s">
        <v>604</v>
      </c>
      <c r="C310" s="293"/>
      <c r="D310" s="294" t="s">
        <v>605</v>
      </c>
      <c r="E310" s="369"/>
      <c r="F310" s="305">
        <v>0.01</v>
      </c>
      <c r="G310" s="79">
        <f t="shared" si="21"/>
        <v>0</v>
      </c>
      <c r="H310" s="55"/>
    </row>
    <row r="311" spans="1:8">
      <c r="A311" s="42"/>
      <c r="B311" s="293" t="s">
        <v>558</v>
      </c>
      <c r="C311" s="293"/>
      <c r="D311" s="294" t="s">
        <v>104</v>
      </c>
      <c r="E311" s="369"/>
      <c r="F311" s="294">
        <v>0.03</v>
      </c>
      <c r="G311" s="79">
        <f t="shared" si="21"/>
        <v>0</v>
      </c>
      <c r="H311" s="55"/>
    </row>
    <row r="312" spans="1:8">
      <c r="A312" s="42"/>
      <c r="B312" s="293" t="s">
        <v>113</v>
      </c>
      <c r="C312" s="293"/>
      <c r="D312" s="294" t="s">
        <v>114</v>
      </c>
      <c r="E312" s="369"/>
      <c r="F312" s="294">
        <v>0.15</v>
      </c>
      <c r="G312" s="79">
        <f t="shared" si="21"/>
        <v>0</v>
      </c>
      <c r="H312" s="55"/>
    </row>
    <row r="313" spans="1:8">
      <c r="A313" s="85"/>
      <c r="B313" s="296" t="s">
        <v>111</v>
      </c>
      <c r="C313" s="296"/>
      <c r="D313" s="297" t="s">
        <v>104</v>
      </c>
      <c r="E313" s="369"/>
      <c r="F313" s="297">
        <v>0.02</v>
      </c>
      <c r="G313" s="79">
        <f t="shared" si="21"/>
        <v>0</v>
      </c>
      <c r="H313" s="55"/>
    </row>
    <row r="314" spans="1:8">
      <c r="A314" s="42"/>
      <c r="B314" s="293" t="s">
        <v>553</v>
      </c>
      <c r="C314" s="293"/>
      <c r="D314" s="294" t="s">
        <v>107</v>
      </c>
      <c r="E314" s="369"/>
      <c r="F314" s="294">
        <v>0.2</v>
      </c>
      <c r="G314" s="79">
        <f t="shared" si="21"/>
        <v>0</v>
      </c>
      <c r="H314" s="46"/>
    </row>
    <row r="315" spans="1:8">
      <c r="A315" s="42"/>
      <c r="B315" s="293" t="s">
        <v>108</v>
      </c>
      <c r="C315" s="293"/>
      <c r="D315" s="294" t="s">
        <v>104</v>
      </c>
      <c r="E315" s="369"/>
      <c r="F315" s="294">
        <v>0.03</v>
      </c>
      <c r="G315" s="79">
        <f t="shared" si="21"/>
        <v>0</v>
      </c>
      <c r="H315" s="55"/>
    </row>
    <row r="316" spans="1:8">
      <c r="A316" s="42"/>
      <c r="B316" s="296" t="s">
        <v>109</v>
      </c>
      <c r="C316" s="296"/>
      <c r="D316" s="294" t="s">
        <v>107</v>
      </c>
      <c r="E316" s="369"/>
      <c r="F316" s="294">
        <v>1E-3</v>
      </c>
      <c r="G316" s="79">
        <f t="shared" si="21"/>
        <v>0</v>
      </c>
      <c r="H316" s="55"/>
    </row>
    <row r="317" spans="1:8">
      <c r="A317" s="490" t="s">
        <v>302</v>
      </c>
      <c r="B317" s="490"/>
      <c r="C317" s="490"/>
      <c r="D317" s="490"/>
      <c r="E317" s="490"/>
      <c r="F317" s="490"/>
      <c r="G317" s="146">
        <f>SUM(G309:G316)</f>
        <v>0</v>
      </c>
      <c r="H317" s="55"/>
    </row>
    <row r="318" spans="1:8">
      <c r="A318" s="42"/>
      <c r="B318" s="42"/>
      <c r="C318" s="42"/>
      <c r="D318" s="44"/>
      <c r="E318" s="67"/>
      <c r="F318" s="44"/>
      <c r="G318" s="79"/>
      <c r="H318" s="55"/>
    </row>
    <row r="319" spans="1:8">
      <c r="A319" s="487" t="s">
        <v>110</v>
      </c>
      <c r="B319" s="488"/>
      <c r="C319" s="488"/>
      <c r="D319" s="488"/>
      <c r="E319" s="488"/>
      <c r="F319" s="488"/>
      <c r="G319" s="488"/>
      <c r="H319" s="489"/>
    </row>
    <row r="320" spans="1:8">
      <c r="A320" s="42"/>
      <c r="B320" s="293" t="s">
        <v>557</v>
      </c>
      <c r="C320" s="293"/>
      <c r="D320" s="294" t="s">
        <v>141</v>
      </c>
      <c r="E320" s="369"/>
      <c r="F320" s="305">
        <v>0.1</v>
      </c>
      <c r="G320" s="79">
        <f t="shared" ref="G320:G327" si="22">F320*E320</f>
        <v>0</v>
      </c>
      <c r="H320" s="55"/>
    </row>
    <row r="321" spans="1:8">
      <c r="A321" s="42"/>
      <c r="B321" s="293" t="s">
        <v>604</v>
      </c>
      <c r="C321" s="293"/>
      <c r="D321" s="294" t="s">
        <v>605</v>
      </c>
      <c r="E321" s="369"/>
      <c r="F321" s="305">
        <v>0.01</v>
      </c>
      <c r="G321" s="79">
        <f t="shared" si="22"/>
        <v>0</v>
      </c>
      <c r="H321" s="55"/>
    </row>
    <row r="322" spans="1:8">
      <c r="A322" s="85"/>
      <c r="B322" s="293" t="s">
        <v>563</v>
      </c>
      <c r="C322" s="293"/>
      <c r="D322" s="294" t="s">
        <v>551</v>
      </c>
      <c r="E322" s="369"/>
      <c r="F322" s="294">
        <v>0.08</v>
      </c>
      <c r="G322" s="79">
        <f t="shared" si="22"/>
        <v>0</v>
      </c>
      <c r="H322" s="55"/>
    </row>
    <row r="323" spans="1:8">
      <c r="A323" s="42"/>
      <c r="B323" s="293" t="s">
        <v>117</v>
      </c>
      <c r="C323" s="298"/>
      <c r="D323" s="294" t="s">
        <v>114</v>
      </c>
      <c r="E323" s="369"/>
      <c r="F323" s="294">
        <v>0.15</v>
      </c>
      <c r="G323" s="79">
        <f t="shared" si="22"/>
        <v>0</v>
      </c>
      <c r="H323" s="55"/>
    </row>
    <row r="324" spans="1:8">
      <c r="A324" s="42"/>
      <c r="B324" s="293" t="s">
        <v>108</v>
      </c>
      <c r="C324" s="298"/>
      <c r="D324" s="294" t="s">
        <v>104</v>
      </c>
      <c r="E324" s="369"/>
      <c r="F324" s="294">
        <v>0.03</v>
      </c>
      <c r="G324" s="79">
        <f t="shared" si="22"/>
        <v>0</v>
      </c>
      <c r="H324" s="46"/>
    </row>
    <row r="325" spans="1:8">
      <c r="A325" s="42"/>
      <c r="B325" s="296" t="s">
        <v>111</v>
      </c>
      <c r="C325" s="293"/>
      <c r="D325" s="297" t="s">
        <v>104</v>
      </c>
      <c r="E325" s="369"/>
      <c r="F325" s="294">
        <v>0.02</v>
      </c>
      <c r="G325" s="79">
        <f t="shared" si="22"/>
        <v>0</v>
      </c>
      <c r="H325" s="55"/>
    </row>
    <row r="326" spans="1:8">
      <c r="A326" s="85"/>
      <c r="B326" s="293" t="s">
        <v>109</v>
      </c>
      <c r="C326" s="293"/>
      <c r="D326" s="294" t="s">
        <v>107</v>
      </c>
      <c r="E326" s="369"/>
      <c r="F326" s="297">
        <v>1E-3</v>
      </c>
      <c r="G326" s="79">
        <f t="shared" si="22"/>
        <v>0</v>
      </c>
      <c r="H326" s="55"/>
    </row>
    <row r="327" spans="1:8">
      <c r="A327" s="42"/>
      <c r="B327" s="349" t="s">
        <v>612</v>
      </c>
      <c r="C327" s="349"/>
      <c r="D327" s="345" t="s">
        <v>607</v>
      </c>
      <c r="E327" s="369"/>
      <c r="F327" s="345">
        <v>0.03</v>
      </c>
      <c r="G327" s="79">
        <f t="shared" si="22"/>
        <v>0</v>
      </c>
      <c r="H327" s="46"/>
    </row>
    <row r="328" spans="1:8">
      <c r="A328" s="490" t="s">
        <v>303</v>
      </c>
      <c r="B328" s="490"/>
      <c r="C328" s="490"/>
      <c r="D328" s="490"/>
      <c r="E328" s="490"/>
      <c r="F328" s="490"/>
      <c r="G328" s="146">
        <f>SUM(G320:G327)</f>
        <v>0</v>
      </c>
      <c r="H328" s="46"/>
    </row>
    <row r="329" spans="1:8">
      <c r="A329" s="42"/>
      <c r="B329" s="59"/>
      <c r="C329" s="59"/>
      <c r="D329" s="43"/>
      <c r="E329" s="79"/>
      <c r="F329" s="44"/>
      <c r="G329" s="79"/>
      <c r="H329" s="46"/>
    </row>
    <row r="330" spans="1:8">
      <c r="A330" s="47" t="s">
        <v>144</v>
      </c>
      <c r="B330" s="48"/>
      <c r="C330" s="48"/>
      <c r="D330" s="49"/>
      <c r="E330" s="49"/>
      <c r="F330" s="49"/>
      <c r="G330" s="62">
        <f>ROUND(G317+G328,2)</f>
        <v>0</v>
      </c>
      <c r="H330" s="57"/>
    </row>
    <row r="331" spans="1:8">
      <c r="A331" s="52"/>
      <c r="B331" s="52"/>
      <c r="C331" s="52"/>
      <c r="D331" s="53"/>
      <c r="E331" s="53"/>
      <c r="F331" s="53"/>
      <c r="G331" s="53"/>
      <c r="H331" s="54"/>
    </row>
    <row r="332" spans="1:8" s="52" customFormat="1" ht="15">
      <c r="A332" s="71" t="s">
        <v>145</v>
      </c>
      <c r="B332" s="71"/>
      <c r="C332" s="71"/>
      <c r="D332" s="72" t="s">
        <v>98</v>
      </c>
      <c r="E332" s="72" t="s">
        <v>99</v>
      </c>
      <c r="F332" s="73" t="s">
        <v>100</v>
      </c>
      <c r="G332" s="74" t="s">
        <v>101</v>
      </c>
      <c r="H332" s="75"/>
    </row>
    <row r="333" spans="1:8" s="41" customFormat="1" ht="10.5">
      <c r="A333" s="491" t="s">
        <v>102</v>
      </c>
      <c r="B333" s="492"/>
      <c r="C333" s="492"/>
      <c r="D333" s="492"/>
      <c r="E333" s="492"/>
      <c r="F333" s="492"/>
      <c r="G333" s="492"/>
      <c r="H333" s="493"/>
    </row>
    <row r="334" spans="1:8">
      <c r="A334" s="42"/>
      <c r="B334" s="308" t="s">
        <v>557</v>
      </c>
      <c r="C334" s="293"/>
      <c r="D334" s="294" t="s">
        <v>141</v>
      </c>
      <c r="E334" s="369"/>
      <c r="F334" s="305">
        <v>0.1</v>
      </c>
      <c r="G334" s="79">
        <f t="shared" ref="G334:G341" si="23">F334*E334</f>
        <v>0</v>
      </c>
      <c r="H334" s="55"/>
    </row>
    <row r="335" spans="1:8">
      <c r="A335" s="42"/>
      <c r="B335" s="293" t="s">
        <v>604</v>
      </c>
      <c r="C335" s="293"/>
      <c r="D335" s="294" t="s">
        <v>605</v>
      </c>
      <c r="E335" s="369"/>
      <c r="F335" s="305">
        <v>0.01</v>
      </c>
      <c r="G335" s="79">
        <f t="shared" si="23"/>
        <v>0</v>
      </c>
      <c r="H335" s="55"/>
    </row>
    <row r="336" spans="1:8">
      <c r="A336" s="42"/>
      <c r="B336" s="308" t="s">
        <v>559</v>
      </c>
      <c r="C336" s="298"/>
      <c r="D336" s="294" t="s">
        <v>104</v>
      </c>
      <c r="E336" s="369"/>
      <c r="F336" s="294">
        <v>0.05</v>
      </c>
      <c r="G336" s="79">
        <f t="shared" si="23"/>
        <v>0</v>
      </c>
      <c r="H336" s="55"/>
    </row>
    <row r="337" spans="1:10">
      <c r="A337" s="42"/>
      <c r="B337" s="308" t="s">
        <v>146</v>
      </c>
      <c r="C337" s="298"/>
      <c r="D337" s="294" t="s">
        <v>114</v>
      </c>
      <c r="E337" s="369"/>
      <c r="F337" s="294">
        <v>0.15</v>
      </c>
      <c r="G337" s="79">
        <f t="shared" si="23"/>
        <v>0</v>
      </c>
      <c r="H337" s="55"/>
    </row>
    <row r="338" spans="1:10">
      <c r="A338" s="42"/>
      <c r="B338" s="309" t="s">
        <v>111</v>
      </c>
      <c r="C338" s="298"/>
      <c r="D338" s="297" t="s">
        <v>104</v>
      </c>
      <c r="E338" s="369"/>
      <c r="F338" s="294">
        <v>0.02</v>
      </c>
      <c r="G338" s="79">
        <f t="shared" si="23"/>
        <v>0</v>
      </c>
      <c r="H338" s="55"/>
    </row>
    <row r="339" spans="1:10">
      <c r="A339" s="42"/>
      <c r="B339" s="308" t="s">
        <v>553</v>
      </c>
      <c r="C339" s="298"/>
      <c r="D339" s="294" t="s">
        <v>107</v>
      </c>
      <c r="E339" s="369"/>
      <c r="F339" s="294">
        <v>0.2</v>
      </c>
      <c r="G339" s="79">
        <f t="shared" si="23"/>
        <v>0</v>
      </c>
      <c r="H339" s="55"/>
    </row>
    <row r="340" spans="1:10">
      <c r="A340" s="42"/>
      <c r="B340" s="308" t="s">
        <v>108</v>
      </c>
      <c r="C340" s="298"/>
      <c r="D340" s="294" t="s">
        <v>104</v>
      </c>
      <c r="E340" s="369"/>
      <c r="F340" s="294">
        <v>0.03</v>
      </c>
      <c r="G340" s="79">
        <f t="shared" si="23"/>
        <v>0</v>
      </c>
      <c r="H340" s="55"/>
    </row>
    <row r="341" spans="1:10">
      <c r="A341" s="85"/>
      <c r="B341" s="309" t="s">
        <v>109</v>
      </c>
      <c r="C341" s="298"/>
      <c r="D341" s="294" t="s">
        <v>107</v>
      </c>
      <c r="E341" s="369"/>
      <c r="F341" s="294">
        <v>1E-3</v>
      </c>
      <c r="G341" s="79">
        <f t="shared" si="23"/>
        <v>0</v>
      </c>
      <c r="H341" s="55"/>
      <c r="J341" s="371"/>
    </row>
    <row r="342" spans="1:10">
      <c r="A342" s="490" t="s">
        <v>304</v>
      </c>
      <c r="B342" s="490"/>
      <c r="C342" s="490"/>
      <c r="D342" s="490"/>
      <c r="E342" s="490"/>
      <c r="F342" s="490"/>
      <c r="G342" s="146">
        <f>SUM(G334:G341)</f>
        <v>0</v>
      </c>
      <c r="H342" s="55"/>
    </row>
    <row r="343" spans="1:10">
      <c r="A343" s="85"/>
      <c r="B343" s="42"/>
      <c r="C343" s="59"/>
      <c r="D343" s="44"/>
      <c r="E343" s="67"/>
      <c r="F343" s="44"/>
      <c r="G343" s="79"/>
      <c r="H343" s="55"/>
    </row>
    <row r="344" spans="1:10">
      <c r="A344" s="487" t="s">
        <v>110</v>
      </c>
      <c r="B344" s="488"/>
      <c r="C344" s="488"/>
      <c r="D344" s="488"/>
      <c r="E344" s="488"/>
      <c r="F344" s="488"/>
      <c r="G344" s="488"/>
      <c r="H344" s="489"/>
    </row>
    <row r="345" spans="1:10">
      <c r="A345" s="85"/>
      <c r="B345" s="296" t="s">
        <v>569</v>
      </c>
      <c r="C345" s="298"/>
      <c r="D345" s="297" t="s">
        <v>555</v>
      </c>
      <c r="E345" s="369"/>
      <c r="F345" s="305">
        <v>0.2</v>
      </c>
      <c r="G345" s="79">
        <f t="shared" ref="G345:G352" si="24">F345*E345</f>
        <v>0</v>
      </c>
      <c r="H345" s="55"/>
    </row>
    <row r="346" spans="1:10">
      <c r="A346" s="85"/>
      <c r="B346" s="293" t="s">
        <v>604</v>
      </c>
      <c r="C346" s="293"/>
      <c r="D346" s="294" t="s">
        <v>605</v>
      </c>
      <c r="E346" s="369"/>
      <c r="F346" s="305">
        <v>0.01</v>
      </c>
      <c r="G346" s="79">
        <f t="shared" si="24"/>
        <v>0</v>
      </c>
      <c r="H346" s="55"/>
    </row>
    <row r="347" spans="1:10">
      <c r="A347" s="42"/>
      <c r="B347" s="293" t="s">
        <v>556</v>
      </c>
      <c r="C347" s="293"/>
      <c r="D347" s="294" t="s">
        <v>555</v>
      </c>
      <c r="E347" s="369"/>
      <c r="F347" s="294">
        <v>0.1</v>
      </c>
      <c r="G347" s="79">
        <f t="shared" si="24"/>
        <v>0</v>
      </c>
      <c r="H347" s="55"/>
    </row>
    <row r="348" spans="1:10">
      <c r="A348" s="42"/>
      <c r="B348" s="293" t="s">
        <v>120</v>
      </c>
      <c r="C348" s="298"/>
      <c r="D348" s="294" t="s">
        <v>114</v>
      </c>
      <c r="E348" s="369"/>
      <c r="F348" s="294">
        <v>0.15</v>
      </c>
      <c r="G348" s="79">
        <f t="shared" si="24"/>
        <v>0</v>
      </c>
      <c r="H348" s="55"/>
    </row>
    <row r="349" spans="1:10">
      <c r="A349" s="85"/>
      <c r="B349" s="293" t="s">
        <v>108</v>
      </c>
      <c r="C349" s="298"/>
      <c r="D349" s="294" t="s">
        <v>104</v>
      </c>
      <c r="E349" s="369"/>
      <c r="F349" s="294">
        <v>0.03</v>
      </c>
      <c r="G349" s="79">
        <f t="shared" si="24"/>
        <v>0</v>
      </c>
      <c r="H349" s="55"/>
    </row>
    <row r="350" spans="1:10">
      <c r="A350" s="42"/>
      <c r="B350" s="296" t="s">
        <v>111</v>
      </c>
      <c r="C350" s="293"/>
      <c r="D350" s="297" t="s">
        <v>104</v>
      </c>
      <c r="E350" s="369"/>
      <c r="F350" s="294">
        <v>0.02</v>
      </c>
      <c r="G350" s="79">
        <f t="shared" si="24"/>
        <v>0</v>
      </c>
      <c r="H350" s="46"/>
    </row>
    <row r="351" spans="1:10">
      <c r="A351" s="85"/>
      <c r="B351" s="293" t="s">
        <v>109</v>
      </c>
      <c r="C351" s="293"/>
      <c r="D351" s="294" t="s">
        <v>107</v>
      </c>
      <c r="E351" s="369"/>
      <c r="F351" s="297">
        <v>1E-3</v>
      </c>
      <c r="G351" s="79">
        <f t="shared" si="24"/>
        <v>0</v>
      </c>
      <c r="H351" s="55"/>
    </row>
    <row r="352" spans="1:10">
      <c r="A352" s="42"/>
      <c r="B352" s="349" t="s">
        <v>606</v>
      </c>
      <c r="C352" s="349"/>
      <c r="D352" s="345" t="s">
        <v>607</v>
      </c>
      <c r="E352" s="369"/>
      <c r="F352" s="345">
        <v>0.03</v>
      </c>
      <c r="G352" s="79">
        <f t="shared" si="24"/>
        <v>0</v>
      </c>
      <c r="H352" s="55"/>
      <c r="J352" s="269"/>
    </row>
    <row r="353" spans="1:8">
      <c r="A353" s="490" t="s">
        <v>305</v>
      </c>
      <c r="B353" s="490"/>
      <c r="C353" s="490"/>
      <c r="D353" s="490"/>
      <c r="E353" s="490"/>
      <c r="F353" s="490"/>
      <c r="G353" s="146">
        <f>SUM(G345:G352)</f>
        <v>0</v>
      </c>
      <c r="H353" s="55"/>
    </row>
    <row r="354" spans="1:8">
      <c r="A354" s="42"/>
      <c r="B354" s="59"/>
      <c r="C354" s="59"/>
      <c r="D354" s="43"/>
      <c r="E354" s="79"/>
      <c r="F354" s="44"/>
      <c r="G354" s="79"/>
      <c r="H354" s="55"/>
    </row>
    <row r="355" spans="1:8">
      <c r="A355" s="47" t="s">
        <v>147</v>
      </c>
      <c r="B355" s="48"/>
      <c r="C355" s="48"/>
      <c r="D355" s="49"/>
      <c r="E355" s="49"/>
      <c r="F355" s="49"/>
      <c r="G355" s="62">
        <f>ROUND(G342+G353,2)</f>
        <v>0</v>
      </c>
      <c r="H355" s="57"/>
    </row>
    <row r="356" spans="1:8">
      <c r="A356" s="52"/>
      <c r="B356" s="69"/>
      <c r="C356" s="69"/>
      <c r="D356" s="70"/>
      <c r="E356" s="70"/>
      <c r="F356" s="70"/>
      <c r="G356" s="53"/>
      <c r="H356" s="54"/>
    </row>
    <row r="357" spans="1:8" s="52" customFormat="1" ht="15">
      <c r="A357" s="71" t="s">
        <v>148</v>
      </c>
      <c r="B357" s="71"/>
      <c r="C357" s="71"/>
      <c r="D357" s="72" t="s">
        <v>98</v>
      </c>
      <c r="E357" s="72" t="s">
        <v>99</v>
      </c>
      <c r="F357" s="73" t="s">
        <v>100</v>
      </c>
      <c r="G357" s="74" t="s">
        <v>101</v>
      </c>
      <c r="H357" s="75"/>
    </row>
    <row r="358" spans="1:8" s="41" customFormat="1" ht="10.5">
      <c r="A358" s="491" t="s">
        <v>102</v>
      </c>
      <c r="B358" s="492"/>
      <c r="C358" s="492"/>
      <c r="D358" s="492"/>
      <c r="E358" s="492"/>
      <c r="F358" s="492"/>
      <c r="G358" s="492"/>
      <c r="H358" s="493"/>
    </row>
    <row r="359" spans="1:8">
      <c r="A359" s="42"/>
      <c r="B359" s="293" t="s">
        <v>103</v>
      </c>
      <c r="C359" s="293"/>
      <c r="D359" s="294" t="s">
        <v>104</v>
      </c>
      <c r="E359" s="369"/>
      <c r="F359" s="305">
        <v>0.1</v>
      </c>
      <c r="G359" s="67">
        <f t="shared" ref="G359:G366" si="25">F359*E359</f>
        <v>0</v>
      </c>
      <c r="H359" s="46"/>
    </row>
    <row r="360" spans="1:8">
      <c r="A360" s="42"/>
      <c r="B360" s="293" t="s">
        <v>604</v>
      </c>
      <c r="C360" s="293"/>
      <c r="D360" s="294" t="s">
        <v>605</v>
      </c>
      <c r="E360" s="369"/>
      <c r="F360" s="305">
        <v>0.01</v>
      </c>
      <c r="G360" s="67">
        <f t="shared" si="25"/>
        <v>0</v>
      </c>
      <c r="H360" s="46"/>
    </row>
    <row r="361" spans="1:8">
      <c r="A361" s="42"/>
      <c r="B361" s="293" t="s">
        <v>570</v>
      </c>
      <c r="C361" s="293"/>
      <c r="D361" s="294" t="s">
        <v>104</v>
      </c>
      <c r="E361" s="369"/>
      <c r="F361" s="294">
        <v>0.03</v>
      </c>
      <c r="G361" s="67">
        <f t="shared" si="25"/>
        <v>0</v>
      </c>
      <c r="H361" s="46"/>
    </row>
    <row r="362" spans="1:8">
      <c r="A362" s="42"/>
      <c r="B362" s="293" t="s">
        <v>105</v>
      </c>
      <c r="C362" s="293"/>
      <c r="D362" s="294" t="s">
        <v>104</v>
      </c>
      <c r="E362" s="369"/>
      <c r="F362" s="294">
        <v>0.15</v>
      </c>
      <c r="G362" s="67">
        <f t="shared" si="25"/>
        <v>0</v>
      </c>
      <c r="H362" s="46"/>
    </row>
    <row r="363" spans="1:8">
      <c r="A363" s="42"/>
      <c r="B363" s="296" t="s">
        <v>111</v>
      </c>
      <c r="C363" s="296"/>
      <c r="D363" s="297" t="s">
        <v>104</v>
      </c>
      <c r="E363" s="369"/>
      <c r="F363" s="294">
        <v>0.02</v>
      </c>
      <c r="G363" s="67">
        <f t="shared" si="25"/>
        <v>0</v>
      </c>
      <c r="H363" s="46"/>
    </row>
    <row r="364" spans="1:8">
      <c r="A364" s="42"/>
      <c r="B364" s="293" t="s">
        <v>553</v>
      </c>
      <c r="C364" s="293"/>
      <c r="D364" s="294" t="s">
        <v>107</v>
      </c>
      <c r="E364" s="369"/>
      <c r="F364" s="294">
        <v>0.2</v>
      </c>
      <c r="G364" s="67">
        <f t="shared" si="25"/>
        <v>0</v>
      </c>
      <c r="H364" s="46"/>
    </row>
    <row r="365" spans="1:8">
      <c r="A365" s="42"/>
      <c r="B365" s="293" t="s">
        <v>108</v>
      </c>
      <c r="C365" s="293"/>
      <c r="D365" s="294" t="s">
        <v>104</v>
      </c>
      <c r="E365" s="369"/>
      <c r="F365" s="294">
        <v>0.03</v>
      </c>
      <c r="G365" s="67">
        <f t="shared" si="25"/>
        <v>0</v>
      </c>
      <c r="H365" s="46"/>
    </row>
    <row r="366" spans="1:8">
      <c r="A366" s="85"/>
      <c r="B366" s="296" t="s">
        <v>109</v>
      </c>
      <c r="C366" s="296"/>
      <c r="D366" s="294" t="s">
        <v>107</v>
      </c>
      <c r="E366" s="369"/>
      <c r="F366" s="294">
        <v>1E-3</v>
      </c>
      <c r="G366" s="67">
        <f t="shared" si="25"/>
        <v>0</v>
      </c>
      <c r="H366" s="55"/>
    </row>
    <row r="367" spans="1:8">
      <c r="A367" s="490" t="s">
        <v>307</v>
      </c>
      <c r="B367" s="490"/>
      <c r="C367" s="490"/>
      <c r="D367" s="490"/>
      <c r="E367" s="490"/>
      <c r="F367" s="490"/>
      <c r="G367" s="144">
        <f>SUM(G359:G366)</f>
        <v>0</v>
      </c>
      <c r="H367" s="55"/>
    </row>
    <row r="368" spans="1:8">
      <c r="A368" s="85"/>
      <c r="B368" s="42"/>
      <c r="C368" s="42"/>
      <c r="D368" s="44"/>
      <c r="E368" s="67"/>
      <c r="F368" s="44"/>
      <c r="G368" s="67"/>
      <c r="H368" s="55"/>
    </row>
    <row r="369" spans="1:8">
      <c r="A369" s="487" t="s">
        <v>110</v>
      </c>
      <c r="B369" s="488"/>
      <c r="C369" s="488"/>
      <c r="D369" s="488"/>
      <c r="E369" s="488"/>
      <c r="F369" s="488"/>
      <c r="G369" s="488"/>
      <c r="H369" s="489"/>
    </row>
    <row r="370" spans="1:8">
      <c r="A370" s="42"/>
      <c r="B370" s="296" t="s">
        <v>554</v>
      </c>
      <c r="C370" s="296"/>
      <c r="D370" s="297" t="s">
        <v>555</v>
      </c>
      <c r="E370" s="369"/>
      <c r="F370" s="297">
        <v>0.2</v>
      </c>
      <c r="G370" s="67">
        <f t="shared" ref="G370:G377" si="26">F370*E370</f>
        <v>0</v>
      </c>
      <c r="H370" s="55"/>
    </row>
    <row r="371" spans="1:8">
      <c r="A371" s="42"/>
      <c r="B371" s="293" t="s">
        <v>604</v>
      </c>
      <c r="C371" s="293"/>
      <c r="D371" s="294" t="s">
        <v>605</v>
      </c>
      <c r="E371" s="369"/>
      <c r="F371" s="305">
        <v>0.01</v>
      </c>
      <c r="G371" s="67">
        <f t="shared" si="26"/>
        <v>0</v>
      </c>
      <c r="H371" s="55"/>
    </row>
    <row r="372" spans="1:8">
      <c r="A372" s="42"/>
      <c r="B372" s="293" t="s">
        <v>556</v>
      </c>
      <c r="C372" s="293"/>
      <c r="D372" s="294" t="s">
        <v>555</v>
      </c>
      <c r="E372" s="369"/>
      <c r="F372" s="294">
        <v>0.1</v>
      </c>
      <c r="G372" s="67">
        <f t="shared" si="26"/>
        <v>0</v>
      </c>
      <c r="H372" s="55"/>
    </row>
    <row r="373" spans="1:8">
      <c r="A373" s="42"/>
      <c r="B373" s="349" t="s">
        <v>606</v>
      </c>
      <c r="C373" s="349"/>
      <c r="D373" s="345" t="s">
        <v>607</v>
      </c>
      <c r="E373" s="369"/>
      <c r="F373" s="345">
        <v>0.03</v>
      </c>
      <c r="G373" s="67">
        <f t="shared" si="26"/>
        <v>0</v>
      </c>
      <c r="H373" s="55"/>
    </row>
    <row r="374" spans="1:8">
      <c r="A374" s="42"/>
      <c r="B374" s="290" t="s">
        <v>123</v>
      </c>
      <c r="C374" s="307"/>
      <c r="D374" s="291" t="s">
        <v>104</v>
      </c>
      <c r="E374" s="372"/>
      <c r="F374" s="291">
        <v>0.15</v>
      </c>
      <c r="G374" s="67">
        <f t="shared" si="26"/>
        <v>0</v>
      </c>
      <c r="H374" s="55"/>
    </row>
    <row r="375" spans="1:8">
      <c r="A375" s="42"/>
      <c r="B375" s="293" t="s">
        <v>108</v>
      </c>
      <c r="C375" s="293"/>
      <c r="D375" s="294" t="s">
        <v>104</v>
      </c>
      <c r="E375" s="369"/>
      <c r="F375" s="294">
        <v>0.03</v>
      </c>
      <c r="G375" s="67">
        <f t="shared" si="26"/>
        <v>0</v>
      </c>
      <c r="H375" s="55"/>
    </row>
    <row r="376" spans="1:8">
      <c r="A376" s="85"/>
      <c r="B376" s="296" t="s">
        <v>111</v>
      </c>
      <c r="C376" s="296"/>
      <c r="D376" s="297" t="s">
        <v>104</v>
      </c>
      <c r="E376" s="369"/>
      <c r="F376" s="294">
        <v>0.02</v>
      </c>
      <c r="G376" s="67">
        <f t="shared" si="26"/>
        <v>0</v>
      </c>
      <c r="H376" s="55"/>
    </row>
    <row r="377" spans="1:8">
      <c r="A377" s="42"/>
      <c r="B377" s="293" t="s">
        <v>109</v>
      </c>
      <c r="C377" s="293"/>
      <c r="D377" s="294" t="s">
        <v>107</v>
      </c>
      <c r="E377" s="369"/>
      <c r="F377" s="294">
        <v>1E-3</v>
      </c>
      <c r="G377" s="67">
        <f t="shared" si="26"/>
        <v>0</v>
      </c>
      <c r="H377" s="55"/>
    </row>
    <row r="378" spans="1:8">
      <c r="A378" s="490" t="s">
        <v>306</v>
      </c>
      <c r="B378" s="490"/>
      <c r="C378" s="490"/>
      <c r="D378" s="490"/>
      <c r="E378" s="490"/>
      <c r="F378" s="490"/>
      <c r="G378" s="144">
        <f>SUM(G370:G377)</f>
        <v>0</v>
      </c>
      <c r="H378" s="55"/>
    </row>
    <row r="379" spans="1:8">
      <c r="A379" s="42"/>
      <c r="B379" s="85"/>
      <c r="C379" s="85"/>
      <c r="D379" s="44"/>
      <c r="E379" s="67"/>
      <c r="F379" s="44"/>
      <c r="G379" s="67"/>
      <c r="H379" s="55"/>
    </row>
    <row r="380" spans="1:8">
      <c r="A380" s="47" t="s">
        <v>149</v>
      </c>
      <c r="B380" s="48"/>
      <c r="C380" s="48"/>
      <c r="D380" s="49"/>
      <c r="E380" s="49"/>
      <c r="F380" s="49"/>
      <c r="G380" s="62">
        <f>ROUND(G367+G378,2)</f>
        <v>0</v>
      </c>
      <c r="H380" s="57"/>
    </row>
    <row r="381" spans="1:8">
      <c r="A381" s="52"/>
      <c r="B381" s="69"/>
      <c r="C381" s="69"/>
      <c r="D381" s="70"/>
      <c r="E381" s="70"/>
      <c r="F381" s="70"/>
      <c r="G381" s="53"/>
      <c r="H381" s="66"/>
    </row>
    <row r="382" spans="1:8" s="52" customFormat="1" ht="15">
      <c r="A382" s="71" t="s">
        <v>150</v>
      </c>
      <c r="B382" s="71"/>
      <c r="C382" s="71"/>
      <c r="D382" s="72" t="s">
        <v>98</v>
      </c>
      <c r="E382" s="72" t="s">
        <v>99</v>
      </c>
      <c r="F382" s="73" t="s">
        <v>100</v>
      </c>
      <c r="G382" s="74" t="s">
        <v>101</v>
      </c>
      <c r="H382" s="75"/>
    </row>
    <row r="383" spans="1:8" s="41" customFormat="1" ht="10.5">
      <c r="A383" s="491" t="s">
        <v>102</v>
      </c>
      <c r="B383" s="492"/>
      <c r="C383" s="492"/>
      <c r="D383" s="492"/>
      <c r="E383" s="492"/>
      <c r="F383" s="492"/>
      <c r="G383" s="492"/>
      <c r="H383" s="493"/>
    </row>
    <row r="384" spans="1:8">
      <c r="A384" s="42"/>
      <c r="B384" s="293" t="s">
        <v>557</v>
      </c>
      <c r="C384" s="293"/>
      <c r="D384" s="294" t="s">
        <v>141</v>
      </c>
      <c r="E384" s="369"/>
      <c r="F384" s="305">
        <v>0.1</v>
      </c>
      <c r="G384" s="79">
        <f>F384*E384</f>
        <v>0</v>
      </c>
      <c r="H384" s="55"/>
    </row>
    <row r="385" spans="1:8">
      <c r="A385" s="42"/>
      <c r="B385" s="293" t="s">
        <v>604</v>
      </c>
      <c r="C385" s="293"/>
      <c r="D385" s="294" t="s">
        <v>605</v>
      </c>
      <c r="E385" s="369"/>
      <c r="F385" s="305">
        <v>0.01</v>
      </c>
      <c r="G385" s="79">
        <f t="shared" ref="G385:G391" si="27">F385*E385</f>
        <v>0</v>
      </c>
      <c r="H385" s="55"/>
    </row>
    <row r="386" spans="1:8">
      <c r="A386" s="42"/>
      <c r="B386" s="293" t="s">
        <v>558</v>
      </c>
      <c r="C386" s="293"/>
      <c r="D386" s="294" t="s">
        <v>104</v>
      </c>
      <c r="E386" s="369"/>
      <c r="F386" s="294">
        <v>0.03</v>
      </c>
      <c r="G386" s="79">
        <f t="shared" si="27"/>
        <v>0</v>
      </c>
      <c r="H386" s="55"/>
    </row>
    <row r="387" spans="1:8">
      <c r="A387" s="42"/>
      <c r="B387" s="293" t="s">
        <v>113</v>
      </c>
      <c r="C387" s="293"/>
      <c r="D387" s="294" t="s">
        <v>114</v>
      </c>
      <c r="E387" s="369"/>
      <c r="F387" s="294">
        <v>0.15</v>
      </c>
      <c r="G387" s="79">
        <f t="shared" si="27"/>
        <v>0</v>
      </c>
      <c r="H387" s="55"/>
    </row>
    <row r="388" spans="1:8">
      <c r="A388" s="42"/>
      <c r="B388" s="296" t="s">
        <v>111</v>
      </c>
      <c r="C388" s="293"/>
      <c r="D388" s="297" t="s">
        <v>104</v>
      </c>
      <c r="E388" s="369"/>
      <c r="F388" s="294">
        <v>0.02</v>
      </c>
      <c r="G388" s="79">
        <f t="shared" si="27"/>
        <v>0</v>
      </c>
      <c r="H388" s="55"/>
    </row>
    <row r="389" spans="1:8">
      <c r="A389" s="85"/>
      <c r="B389" s="293" t="s">
        <v>553</v>
      </c>
      <c r="C389" s="293"/>
      <c r="D389" s="294" t="s">
        <v>107</v>
      </c>
      <c r="E389" s="369"/>
      <c r="F389" s="294">
        <v>0.2</v>
      </c>
      <c r="G389" s="79">
        <f t="shared" si="27"/>
        <v>0</v>
      </c>
      <c r="H389" s="55"/>
    </row>
    <row r="390" spans="1:8">
      <c r="A390" s="42"/>
      <c r="B390" s="293" t="s">
        <v>108</v>
      </c>
      <c r="C390" s="293"/>
      <c r="D390" s="294" t="s">
        <v>104</v>
      </c>
      <c r="E390" s="369"/>
      <c r="F390" s="294">
        <v>0.03</v>
      </c>
      <c r="G390" s="79">
        <f t="shared" si="27"/>
        <v>0</v>
      </c>
      <c r="H390" s="46"/>
    </row>
    <row r="391" spans="1:8">
      <c r="A391" s="42"/>
      <c r="B391" s="296" t="s">
        <v>109</v>
      </c>
      <c r="C391" s="293"/>
      <c r="D391" s="294" t="s">
        <v>107</v>
      </c>
      <c r="E391" s="369"/>
      <c r="F391" s="294">
        <v>1E-3</v>
      </c>
      <c r="G391" s="79">
        <f t="shared" si="27"/>
        <v>0</v>
      </c>
      <c r="H391" s="55"/>
    </row>
    <row r="392" spans="1:8">
      <c r="A392" s="490" t="s">
        <v>308</v>
      </c>
      <c r="B392" s="490"/>
      <c r="C392" s="490"/>
      <c r="D392" s="490"/>
      <c r="E392" s="490"/>
      <c r="F392" s="490"/>
      <c r="G392" s="146">
        <f>SUM(G384:G391)</f>
        <v>0</v>
      </c>
      <c r="H392" s="55"/>
    </row>
    <row r="393" spans="1:8">
      <c r="A393" s="328"/>
      <c r="B393" s="328"/>
      <c r="C393" s="328"/>
      <c r="D393" s="328"/>
      <c r="E393" s="328"/>
      <c r="F393" s="328"/>
      <c r="G393" s="146"/>
      <c r="H393" s="55"/>
    </row>
    <row r="394" spans="1:8">
      <c r="A394" s="487" t="s">
        <v>110</v>
      </c>
      <c r="B394" s="488"/>
      <c r="C394" s="488"/>
      <c r="D394" s="488"/>
      <c r="E394" s="488"/>
      <c r="F394" s="488"/>
      <c r="G394" s="488"/>
      <c r="H394" s="489"/>
    </row>
    <row r="395" spans="1:8">
      <c r="A395" s="352"/>
      <c r="B395" s="353" t="s">
        <v>568</v>
      </c>
      <c r="C395" s="353"/>
      <c r="D395" s="354" t="s">
        <v>551</v>
      </c>
      <c r="E395" s="370"/>
      <c r="F395" s="354">
        <v>4</v>
      </c>
      <c r="G395" s="350">
        <f>F395*E395</f>
        <v>0</v>
      </c>
      <c r="H395" s="351"/>
    </row>
    <row r="396" spans="1:8">
      <c r="A396" s="42"/>
      <c r="B396" s="293" t="s">
        <v>604</v>
      </c>
      <c r="C396" s="293"/>
      <c r="D396" s="294" t="s">
        <v>605</v>
      </c>
      <c r="E396" s="369"/>
      <c r="F396" s="305">
        <v>0.01</v>
      </c>
      <c r="G396" s="79">
        <f t="shared" ref="G396:G402" si="28">F396*E396</f>
        <v>0</v>
      </c>
      <c r="H396" s="55"/>
    </row>
    <row r="397" spans="1:8">
      <c r="A397" s="85"/>
      <c r="B397" s="293" t="s">
        <v>564</v>
      </c>
      <c r="C397" s="293"/>
      <c r="D397" s="294" t="s">
        <v>551</v>
      </c>
      <c r="E397" s="369"/>
      <c r="F397" s="306">
        <v>0.1</v>
      </c>
      <c r="G397" s="79">
        <f t="shared" si="28"/>
        <v>0</v>
      </c>
      <c r="H397" s="55"/>
    </row>
    <row r="398" spans="1:8">
      <c r="A398" s="85"/>
      <c r="B398" s="293" t="s">
        <v>126</v>
      </c>
      <c r="C398" s="293"/>
      <c r="D398" s="294" t="s">
        <v>104</v>
      </c>
      <c r="E398" s="369"/>
      <c r="F398" s="294">
        <v>0.15</v>
      </c>
      <c r="G398" s="79">
        <f t="shared" si="28"/>
        <v>0</v>
      </c>
      <c r="H398" s="55"/>
    </row>
    <row r="399" spans="1:8">
      <c r="A399" s="42"/>
      <c r="B399" s="293" t="s">
        <v>108</v>
      </c>
      <c r="C399" s="293"/>
      <c r="D399" s="294" t="s">
        <v>104</v>
      </c>
      <c r="E399" s="369"/>
      <c r="F399" s="294">
        <v>0.03</v>
      </c>
      <c r="G399" s="79">
        <f t="shared" si="28"/>
        <v>0</v>
      </c>
      <c r="H399" s="46"/>
    </row>
    <row r="400" spans="1:8">
      <c r="A400" s="42"/>
      <c r="B400" s="296" t="s">
        <v>111</v>
      </c>
      <c r="C400" s="296"/>
      <c r="D400" s="297" t="s">
        <v>104</v>
      </c>
      <c r="E400" s="369"/>
      <c r="F400" s="294">
        <v>0.02</v>
      </c>
      <c r="G400" s="79">
        <f t="shared" si="28"/>
        <v>0</v>
      </c>
      <c r="H400" s="46"/>
    </row>
    <row r="401" spans="1:8">
      <c r="A401" s="42"/>
      <c r="B401" s="293" t="s">
        <v>553</v>
      </c>
      <c r="C401" s="293"/>
      <c r="D401" s="294" t="s">
        <v>107</v>
      </c>
      <c r="E401" s="369"/>
      <c r="F401" s="294">
        <v>0.2</v>
      </c>
      <c r="G401" s="79">
        <f t="shared" si="28"/>
        <v>0</v>
      </c>
      <c r="H401" s="46"/>
    </row>
    <row r="402" spans="1:8">
      <c r="A402" s="42"/>
      <c r="B402" s="293" t="s">
        <v>109</v>
      </c>
      <c r="C402" s="293"/>
      <c r="D402" s="294" t="s">
        <v>107</v>
      </c>
      <c r="E402" s="369"/>
      <c r="F402" s="294">
        <v>1E-3</v>
      </c>
      <c r="G402" s="79">
        <f t="shared" si="28"/>
        <v>0</v>
      </c>
      <c r="H402" s="55"/>
    </row>
    <row r="403" spans="1:8">
      <c r="A403" s="490" t="s">
        <v>309</v>
      </c>
      <c r="B403" s="490"/>
      <c r="C403" s="490"/>
      <c r="D403" s="490"/>
      <c r="E403" s="490"/>
      <c r="F403" s="490"/>
      <c r="G403" s="146">
        <f>SUM(G395:G402)</f>
        <v>0</v>
      </c>
      <c r="H403" s="55"/>
    </row>
    <row r="404" spans="1:8">
      <c r="A404" s="42"/>
      <c r="B404" s="85"/>
      <c r="C404" s="85"/>
      <c r="D404" s="44"/>
      <c r="E404" s="67"/>
      <c r="F404" s="44"/>
      <c r="G404" s="79"/>
      <c r="H404" s="55"/>
    </row>
    <row r="405" spans="1:8">
      <c r="A405" s="47" t="s">
        <v>151</v>
      </c>
      <c r="B405" s="48"/>
      <c r="C405" s="48"/>
      <c r="D405" s="49"/>
      <c r="E405" s="49"/>
      <c r="F405" s="49"/>
      <c r="G405" s="62">
        <f>ROUND(G392+G403,2)</f>
        <v>0</v>
      </c>
      <c r="H405" s="57"/>
    </row>
    <row r="406" spans="1:8">
      <c r="A406" s="52"/>
      <c r="B406" s="52"/>
      <c r="C406" s="52"/>
      <c r="D406" s="53"/>
      <c r="E406" s="53"/>
      <c r="F406" s="53"/>
      <c r="G406" s="53"/>
      <c r="H406" s="54"/>
    </row>
    <row r="407" spans="1:8" s="52" customFormat="1" ht="15">
      <c r="A407" s="71" t="s">
        <v>152</v>
      </c>
      <c r="B407" s="71"/>
      <c r="C407" s="71"/>
      <c r="D407" s="72" t="s">
        <v>98</v>
      </c>
      <c r="E407" s="72" t="s">
        <v>99</v>
      </c>
      <c r="F407" s="73" t="s">
        <v>100</v>
      </c>
      <c r="G407" s="74" t="s">
        <v>101</v>
      </c>
      <c r="H407" s="75"/>
    </row>
    <row r="408" spans="1:8" s="41" customFormat="1" ht="10.5">
      <c r="A408" s="491" t="s">
        <v>102</v>
      </c>
      <c r="B408" s="492"/>
      <c r="C408" s="492"/>
      <c r="D408" s="492"/>
      <c r="E408" s="492"/>
      <c r="F408" s="492"/>
      <c r="G408" s="492"/>
      <c r="H408" s="493"/>
    </row>
    <row r="409" spans="1:8">
      <c r="A409" s="42"/>
      <c r="B409" s="296" t="s">
        <v>554</v>
      </c>
      <c r="C409" s="296"/>
      <c r="D409" s="297" t="s">
        <v>555</v>
      </c>
      <c r="E409" s="369"/>
      <c r="F409" s="297">
        <v>0.2</v>
      </c>
      <c r="G409" s="79">
        <f t="shared" ref="G409:G416" si="29">F409*E409</f>
        <v>0</v>
      </c>
      <c r="H409" s="55"/>
    </row>
    <row r="410" spans="1:8">
      <c r="A410" s="42"/>
      <c r="B410" s="293" t="s">
        <v>604</v>
      </c>
      <c r="C410" s="293"/>
      <c r="D410" s="294" t="s">
        <v>605</v>
      </c>
      <c r="E410" s="369"/>
      <c r="F410" s="305">
        <v>0.01</v>
      </c>
      <c r="G410" s="79">
        <f t="shared" si="29"/>
        <v>0</v>
      </c>
      <c r="H410" s="55"/>
    </row>
    <row r="411" spans="1:8">
      <c r="A411" s="42"/>
      <c r="B411" s="293" t="s">
        <v>559</v>
      </c>
      <c r="C411" s="298"/>
      <c r="D411" s="294" t="s">
        <v>104</v>
      </c>
      <c r="E411" s="369"/>
      <c r="F411" s="294">
        <v>0.05</v>
      </c>
      <c r="G411" s="79">
        <f t="shared" si="29"/>
        <v>0</v>
      </c>
      <c r="H411" s="55"/>
    </row>
    <row r="412" spans="1:8">
      <c r="A412" s="42"/>
      <c r="B412" s="293" t="s">
        <v>117</v>
      </c>
      <c r="C412" s="298"/>
      <c r="D412" s="294" t="s">
        <v>104</v>
      </c>
      <c r="E412" s="369"/>
      <c r="F412" s="294">
        <v>0.15</v>
      </c>
      <c r="G412" s="79">
        <f t="shared" si="29"/>
        <v>0</v>
      </c>
      <c r="H412" s="55"/>
    </row>
    <row r="413" spans="1:8">
      <c r="A413" s="42"/>
      <c r="B413" s="296" t="s">
        <v>111</v>
      </c>
      <c r="C413" s="298"/>
      <c r="D413" s="297" t="s">
        <v>104</v>
      </c>
      <c r="E413" s="369"/>
      <c r="F413" s="294">
        <v>0.02</v>
      </c>
      <c r="G413" s="79">
        <f t="shared" si="29"/>
        <v>0</v>
      </c>
      <c r="H413" s="55"/>
    </row>
    <row r="414" spans="1:8">
      <c r="A414" s="42"/>
      <c r="B414" s="293" t="s">
        <v>553</v>
      </c>
      <c r="C414" s="298"/>
      <c r="D414" s="294" t="s">
        <v>107</v>
      </c>
      <c r="E414" s="369"/>
      <c r="F414" s="294">
        <v>0.2</v>
      </c>
      <c r="G414" s="79">
        <f t="shared" si="29"/>
        <v>0</v>
      </c>
      <c r="H414" s="55"/>
    </row>
    <row r="415" spans="1:8">
      <c r="A415" s="85"/>
      <c r="B415" s="293" t="s">
        <v>108</v>
      </c>
      <c r="C415" s="298"/>
      <c r="D415" s="294" t="s">
        <v>104</v>
      </c>
      <c r="E415" s="369"/>
      <c r="F415" s="294">
        <v>0.03</v>
      </c>
      <c r="G415" s="79">
        <f t="shared" si="29"/>
        <v>0</v>
      </c>
      <c r="H415" s="55"/>
    </row>
    <row r="416" spans="1:8">
      <c r="A416" s="42"/>
      <c r="B416" s="296" t="s">
        <v>109</v>
      </c>
      <c r="C416" s="298"/>
      <c r="D416" s="294" t="s">
        <v>107</v>
      </c>
      <c r="E416" s="369"/>
      <c r="F416" s="294">
        <v>1E-3</v>
      </c>
      <c r="G416" s="79">
        <f t="shared" si="29"/>
        <v>0</v>
      </c>
      <c r="H416" s="55"/>
    </row>
    <row r="417" spans="1:8">
      <c r="A417" s="490" t="s">
        <v>310</v>
      </c>
      <c r="B417" s="490"/>
      <c r="C417" s="490"/>
      <c r="D417" s="490"/>
      <c r="E417" s="490"/>
      <c r="F417" s="490"/>
      <c r="G417" s="146">
        <f>SUM(G409:G416)</f>
        <v>0</v>
      </c>
      <c r="H417" s="55"/>
    </row>
    <row r="418" spans="1:8">
      <c r="A418" s="42"/>
      <c r="B418" s="42"/>
      <c r="C418" s="59"/>
      <c r="D418" s="44"/>
      <c r="E418" s="67"/>
      <c r="F418" s="44"/>
      <c r="G418" s="79"/>
      <c r="H418" s="55"/>
    </row>
    <row r="419" spans="1:8">
      <c r="A419" s="487" t="s">
        <v>110</v>
      </c>
      <c r="B419" s="488"/>
      <c r="C419" s="488"/>
      <c r="D419" s="488"/>
      <c r="E419" s="488"/>
      <c r="F419" s="488"/>
      <c r="G419" s="488"/>
      <c r="H419" s="489"/>
    </row>
    <row r="420" spans="1:8">
      <c r="A420" s="296"/>
      <c r="B420" s="293" t="s">
        <v>557</v>
      </c>
      <c r="C420" s="293"/>
      <c r="D420" s="294" t="s">
        <v>141</v>
      </c>
      <c r="E420" s="369"/>
      <c r="F420" s="305">
        <v>0.1</v>
      </c>
      <c r="G420" s="79">
        <f>F420*E420</f>
        <v>0</v>
      </c>
      <c r="H420" s="55"/>
    </row>
    <row r="421" spans="1:8">
      <c r="A421" s="296"/>
      <c r="B421" s="293" t="s">
        <v>604</v>
      </c>
      <c r="C421" s="293"/>
      <c r="D421" s="294" t="s">
        <v>605</v>
      </c>
      <c r="E421" s="369"/>
      <c r="F421" s="305">
        <v>0.01</v>
      </c>
      <c r="G421" s="79">
        <f t="shared" ref="G421:G428" si="30">F421*E421</f>
        <v>0</v>
      </c>
      <c r="H421" s="55"/>
    </row>
    <row r="422" spans="1:8">
      <c r="A422" s="293"/>
      <c r="B422" s="293" t="s">
        <v>552</v>
      </c>
      <c r="C422" s="298"/>
      <c r="D422" s="294" t="s">
        <v>104</v>
      </c>
      <c r="E422" s="369"/>
      <c r="F422" s="297">
        <v>1.4999999999999999E-2</v>
      </c>
      <c r="G422" s="79">
        <f t="shared" si="30"/>
        <v>0</v>
      </c>
      <c r="H422" s="55"/>
    </row>
    <row r="423" spans="1:8">
      <c r="A423" s="296"/>
      <c r="B423" s="293" t="s">
        <v>558</v>
      </c>
      <c r="C423" s="293"/>
      <c r="D423" s="294" t="s">
        <v>104</v>
      </c>
      <c r="E423" s="369"/>
      <c r="F423" s="294">
        <v>1.4999999999999999E-2</v>
      </c>
      <c r="G423" s="79">
        <f t="shared" si="30"/>
        <v>0</v>
      </c>
      <c r="H423" s="55"/>
    </row>
    <row r="424" spans="1:8">
      <c r="A424" s="296"/>
      <c r="B424" s="290" t="s">
        <v>146</v>
      </c>
      <c r="C424" s="298"/>
      <c r="D424" s="294" t="s">
        <v>114</v>
      </c>
      <c r="E424" s="369"/>
      <c r="F424" s="294">
        <v>0.15</v>
      </c>
      <c r="G424" s="79">
        <f t="shared" si="30"/>
        <v>0</v>
      </c>
      <c r="H424" s="55"/>
    </row>
    <row r="425" spans="1:8">
      <c r="A425" s="293"/>
      <c r="B425" s="293" t="s">
        <v>108</v>
      </c>
      <c r="C425" s="298"/>
      <c r="D425" s="294" t="s">
        <v>104</v>
      </c>
      <c r="E425" s="369"/>
      <c r="F425" s="294">
        <v>0.03</v>
      </c>
      <c r="G425" s="79">
        <f t="shared" si="30"/>
        <v>0</v>
      </c>
      <c r="H425" s="55"/>
    </row>
    <row r="426" spans="1:8">
      <c r="A426" s="296"/>
      <c r="B426" s="296" t="s">
        <v>111</v>
      </c>
      <c r="C426" s="293"/>
      <c r="D426" s="297" t="s">
        <v>104</v>
      </c>
      <c r="E426" s="369"/>
      <c r="F426" s="294">
        <v>0.02</v>
      </c>
      <c r="G426" s="79">
        <f t="shared" si="30"/>
        <v>0</v>
      </c>
      <c r="H426" s="46"/>
    </row>
    <row r="427" spans="1:8">
      <c r="A427" s="296"/>
      <c r="B427" s="349" t="s">
        <v>615</v>
      </c>
      <c r="C427" s="349"/>
      <c r="D427" s="345" t="s">
        <v>607</v>
      </c>
      <c r="E427" s="369"/>
      <c r="F427" s="345">
        <v>0.03</v>
      </c>
      <c r="G427" s="79">
        <f t="shared" si="30"/>
        <v>0</v>
      </c>
      <c r="H427" s="46"/>
    </row>
    <row r="428" spans="1:8">
      <c r="A428" s="296"/>
      <c r="B428" s="293" t="s">
        <v>109</v>
      </c>
      <c r="C428" s="293"/>
      <c r="D428" s="294" t="s">
        <v>107</v>
      </c>
      <c r="E428" s="369"/>
      <c r="F428" s="301">
        <v>1E-3</v>
      </c>
      <c r="G428" s="79">
        <f t="shared" si="30"/>
        <v>0</v>
      </c>
      <c r="H428" s="55"/>
    </row>
    <row r="429" spans="1:8">
      <c r="A429" s="503" t="s">
        <v>311</v>
      </c>
      <c r="B429" s="503"/>
      <c r="C429" s="503"/>
      <c r="D429" s="503"/>
      <c r="E429" s="503"/>
      <c r="F429" s="503"/>
      <c r="G429" s="146">
        <f>SUM(G420:G428)</f>
        <v>0</v>
      </c>
      <c r="H429" s="55"/>
    </row>
    <row r="430" spans="1:8">
      <c r="A430" s="42"/>
      <c r="B430" s="85"/>
      <c r="C430" s="85"/>
      <c r="D430" s="44"/>
      <c r="E430" s="67"/>
      <c r="F430" s="44"/>
      <c r="G430" s="79"/>
      <c r="H430" s="55"/>
    </row>
    <row r="431" spans="1:8">
      <c r="A431" s="47" t="s">
        <v>153</v>
      </c>
      <c r="B431" s="48"/>
      <c r="C431" s="48"/>
      <c r="D431" s="49"/>
      <c r="E431" s="49"/>
      <c r="F431" s="49"/>
      <c r="G431" s="62">
        <f>ROUND(G417+G429,2)</f>
        <v>0</v>
      </c>
      <c r="H431" s="57"/>
    </row>
    <row r="433" spans="1:8" ht="15">
      <c r="A433" s="71" t="s">
        <v>154</v>
      </c>
      <c r="B433" s="71"/>
      <c r="C433" s="71"/>
      <c r="D433" s="72" t="s">
        <v>98</v>
      </c>
      <c r="E433" s="72" t="s">
        <v>99</v>
      </c>
      <c r="F433" s="73" t="s">
        <v>100</v>
      </c>
      <c r="G433" s="74" t="s">
        <v>101</v>
      </c>
      <c r="H433" s="75"/>
    </row>
    <row r="434" spans="1:8" s="41" customFormat="1" ht="10.5">
      <c r="A434" s="491" t="s">
        <v>102</v>
      </c>
      <c r="B434" s="492"/>
      <c r="C434" s="492"/>
      <c r="D434" s="492"/>
      <c r="E434" s="492"/>
      <c r="F434" s="492"/>
      <c r="G434" s="492"/>
      <c r="H434" s="493"/>
    </row>
    <row r="435" spans="1:8">
      <c r="A435" s="42"/>
      <c r="B435" s="293" t="s">
        <v>557</v>
      </c>
      <c r="C435" s="293"/>
      <c r="D435" s="294" t="s">
        <v>141</v>
      </c>
      <c r="E435" s="369"/>
      <c r="F435" s="305">
        <v>0.1</v>
      </c>
      <c r="G435" s="67">
        <f>F435*E435</f>
        <v>0</v>
      </c>
      <c r="H435" s="46"/>
    </row>
    <row r="436" spans="1:8">
      <c r="A436" s="42"/>
      <c r="B436" s="293" t="s">
        <v>604</v>
      </c>
      <c r="C436" s="293"/>
      <c r="D436" s="294" t="s">
        <v>605</v>
      </c>
      <c r="E436" s="369"/>
      <c r="F436" s="305">
        <v>0.01</v>
      </c>
      <c r="G436" s="67">
        <f t="shared" ref="G436:G442" si="31">F436*E436</f>
        <v>0</v>
      </c>
      <c r="H436" s="46"/>
    </row>
    <row r="437" spans="1:8">
      <c r="A437" s="85"/>
      <c r="B437" s="293" t="s">
        <v>571</v>
      </c>
      <c r="C437" s="298"/>
      <c r="D437" s="294" t="s">
        <v>104</v>
      </c>
      <c r="E437" s="369"/>
      <c r="F437" s="294">
        <v>0.03</v>
      </c>
      <c r="G437" s="67">
        <f t="shared" si="31"/>
        <v>0</v>
      </c>
      <c r="H437" s="55"/>
    </row>
    <row r="438" spans="1:8">
      <c r="A438" s="42"/>
      <c r="B438" s="293" t="s">
        <v>120</v>
      </c>
      <c r="C438" s="298"/>
      <c r="D438" s="294" t="s">
        <v>114</v>
      </c>
      <c r="E438" s="369"/>
      <c r="F438" s="294">
        <v>0.15</v>
      </c>
      <c r="G438" s="67">
        <f t="shared" si="31"/>
        <v>0</v>
      </c>
      <c r="H438" s="55"/>
    </row>
    <row r="439" spans="1:8">
      <c r="A439" s="42"/>
      <c r="B439" s="296" t="s">
        <v>111</v>
      </c>
      <c r="C439" s="298"/>
      <c r="D439" s="297" t="s">
        <v>104</v>
      </c>
      <c r="E439" s="369"/>
      <c r="F439" s="294">
        <v>0.02</v>
      </c>
      <c r="G439" s="67">
        <f t="shared" si="31"/>
        <v>0</v>
      </c>
      <c r="H439" s="55"/>
    </row>
    <row r="440" spans="1:8">
      <c r="A440" s="42"/>
      <c r="B440" s="293" t="s">
        <v>553</v>
      </c>
      <c r="C440" s="298"/>
      <c r="D440" s="294" t="s">
        <v>107</v>
      </c>
      <c r="E440" s="369"/>
      <c r="F440" s="294">
        <v>0.2</v>
      </c>
      <c r="G440" s="67">
        <f t="shared" si="31"/>
        <v>0</v>
      </c>
      <c r="H440" s="46"/>
    </row>
    <row r="441" spans="1:8">
      <c r="A441" s="42"/>
      <c r="B441" s="293" t="s">
        <v>108</v>
      </c>
      <c r="C441" s="298"/>
      <c r="D441" s="294" t="s">
        <v>104</v>
      </c>
      <c r="E441" s="369"/>
      <c r="F441" s="294">
        <v>0.03</v>
      </c>
      <c r="G441" s="67">
        <f t="shared" si="31"/>
        <v>0</v>
      </c>
      <c r="H441" s="46"/>
    </row>
    <row r="442" spans="1:8">
      <c r="A442" s="85"/>
      <c r="B442" s="296" t="s">
        <v>109</v>
      </c>
      <c r="C442" s="298"/>
      <c r="D442" s="294" t="s">
        <v>107</v>
      </c>
      <c r="E442" s="369"/>
      <c r="F442" s="294">
        <v>1E-3</v>
      </c>
      <c r="G442" s="67">
        <f t="shared" si="31"/>
        <v>0</v>
      </c>
      <c r="H442" s="46"/>
    </row>
    <row r="443" spans="1:8">
      <c r="A443" s="490" t="s">
        <v>312</v>
      </c>
      <c r="B443" s="490"/>
      <c r="C443" s="490"/>
      <c r="D443" s="490"/>
      <c r="E443" s="490"/>
      <c r="F443" s="490"/>
      <c r="G443" s="144">
        <f>SUM(G435:G442)</f>
        <v>0</v>
      </c>
      <c r="H443" s="55"/>
    </row>
    <row r="444" spans="1:8">
      <c r="A444" s="328"/>
      <c r="B444" s="328"/>
      <c r="C444" s="328"/>
      <c r="D444" s="328"/>
      <c r="E444" s="328"/>
      <c r="F444" s="328"/>
      <c r="G444" s="67"/>
      <c r="H444" s="55"/>
    </row>
    <row r="445" spans="1:8">
      <c r="A445" s="487" t="s">
        <v>110</v>
      </c>
      <c r="B445" s="488"/>
      <c r="C445" s="488"/>
      <c r="D445" s="488"/>
      <c r="E445" s="488"/>
      <c r="F445" s="488"/>
      <c r="G445" s="488"/>
      <c r="H445" s="489"/>
    </row>
    <row r="446" spans="1:8">
      <c r="A446" s="293"/>
      <c r="B446" s="293" t="s">
        <v>103</v>
      </c>
      <c r="C446" s="293"/>
      <c r="D446" s="294" t="s">
        <v>104</v>
      </c>
      <c r="E446" s="369"/>
      <c r="F446" s="304">
        <v>0.1</v>
      </c>
      <c r="G446" s="67">
        <f t="shared" ref="G446:G453" si="32">F446*E446</f>
        <v>0</v>
      </c>
      <c r="H446" s="55"/>
    </row>
    <row r="447" spans="1:8">
      <c r="A447" s="293"/>
      <c r="B447" s="293" t="s">
        <v>604</v>
      </c>
      <c r="C447" s="293"/>
      <c r="D447" s="294" t="s">
        <v>605</v>
      </c>
      <c r="E447" s="369"/>
      <c r="F447" s="305">
        <v>0.01</v>
      </c>
      <c r="G447" s="67">
        <f t="shared" si="32"/>
        <v>0</v>
      </c>
      <c r="H447" s="55"/>
    </row>
    <row r="448" spans="1:8">
      <c r="A448" s="296"/>
      <c r="B448" s="293" t="s">
        <v>570</v>
      </c>
      <c r="C448" s="293"/>
      <c r="D448" s="294" t="s">
        <v>104</v>
      </c>
      <c r="E448" s="369"/>
      <c r="F448" s="294">
        <v>0.03</v>
      </c>
      <c r="G448" s="67">
        <f t="shared" si="32"/>
        <v>0</v>
      </c>
      <c r="H448" s="55"/>
    </row>
    <row r="449" spans="1:8">
      <c r="A449" s="296"/>
      <c r="B449" s="293" t="s">
        <v>117</v>
      </c>
      <c r="C449" s="298"/>
      <c r="D449" s="294" t="s">
        <v>104</v>
      </c>
      <c r="E449" s="369"/>
      <c r="F449" s="294">
        <v>0.15</v>
      </c>
      <c r="G449" s="67">
        <f t="shared" si="32"/>
        <v>0</v>
      </c>
      <c r="H449" s="46"/>
    </row>
    <row r="450" spans="1:8">
      <c r="A450" s="296"/>
      <c r="B450" s="293" t="s">
        <v>108</v>
      </c>
      <c r="C450" s="298"/>
      <c r="D450" s="294" t="s">
        <v>104</v>
      </c>
      <c r="E450" s="370"/>
      <c r="F450" s="294">
        <v>0.03</v>
      </c>
      <c r="G450" s="67">
        <f t="shared" si="32"/>
        <v>0</v>
      </c>
      <c r="H450" s="55"/>
    </row>
    <row r="451" spans="1:8">
      <c r="A451" s="296"/>
      <c r="B451" s="296" t="s">
        <v>111</v>
      </c>
      <c r="C451" s="298"/>
      <c r="D451" s="297" t="s">
        <v>104</v>
      </c>
      <c r="E451" s="369"/>
      <c r="F451" s="294">
        <v>0.02</v>
      </c>
      <c r="G451" s="67">
        <f t="shared" si="32"/>
        <v>0</v>
      </c>
      <c r="H451" s="55"/>
    </row>
    <row r="452" spans="1:8">
      <c r="A452" s="296"/>
      <c r="B452" s="349" t="s">
        <v>613</v>
      </c>
      <c r="C452" s="349"/>
      <c r="D452" s="345" t="s">
        <v>607</v>
      </c>
      <c r="E452" s="369"/>
      <c r="F452" s="345">
        <v>0.03</v>
      </c>
      <c r="G452" s="67">
        <f t="shared" si="32"/>
        <v>0</v>
      </c>
      <c r="H452" s="55"/>
    </row>
    <row r="453" spans="1:8">
      <c r="A453" s="293"/>
      <c r="B453" s="293" t="s">
        <v>109</v>
      </c>
      <c r="C453" s="298"/>
      <c r="D453" s="294" t="s">
        <v>107</v>
      </c>
      <c r="E453" s="369"/>
      <c r="F453" s="301">
        <v>1E-3</v>
      </c>
      <c r="G453" s="67">
        <f t="shared" si="32"/>
        <v>0</v>
      </c>
      <c r="H453" s="55"/>
    </row>
    <row r="454" spans="1:8">
      <c r="A454" s="503" t="s">
        <v>313</v>
      </c>
      <c r="B454" s="503"/>
      <c r="C454" s="503"/>
      <c r="D454" s="503"/>
      <c r="E454" s="503"/>
      <c r="F454" s="503"/>
      <c r="G454" s="144">
        <f>SUM(G446:G453)</f>
        <v>0</v>
      </c>
      <c r="H454" s="46"/>
    </row>
    <row r="455" spans="1:8">
      <c r="A455" s="42"/>
      <c r="B455" s="85"/>
      <c r="C455" s="59"/>
      <c r="D455" s="44"/>
      <c r="E455" s="67"/>
      <c r="F455" s="60"/>
      <c r="G455" s="67"/>
      <c r="H455" s="46"/>
    </row>
    <row r="456" spans="1:8">
      <c r="A456" s="47" t="s">
        <v>155</v>
      </c>
      <c r="B456" s="48"/>
      <c r="C456" s="48"/>
      <c r="D456" s="49"/>
      <c r="E456" s="49"/>
      <c r="F456" s="49"/>
      <c r="G456" s="62">
        <f>ROUND(G443+G454,2)</f>
        <v>0</v>
      </c>
      <c r="H456" s="57"/>
    </row>
    <row r="457" spans="1:8">
      <c r="A457" s="81"/>
      <c r="B457" s="82"/>
      <c r="C457" s="82"/>
      <c r="D457" s="83"/>
      <c r="E457" s="83"/>
      <c r="F457" s="83"/>
      <c r="G457" s="83"/>
      <c r="H457" s="78"/>
    </row>
    <row r="458" spans="1:8" ht="15">
      <c r="A458" s="71" t="s">
        <v>156</v>
      </c>
      <c r="B458" s="71"/>
      <c r="C458" s="71"/>
      <c r="D458" s="72" t="s">
        <v>98</v>
      </c>
      <c r="E458" s="72" t="s">
        <v>99</v>
      </c>
      <c r="F458" s="73" t="s">
        <v>100</v>
      </c>
      <c r="G458" s="74" t="s">
        <v>101</v>
      </c>
      <c r="H458" s="75"/>
    </row>
    <row r="459" spans="1:8" s="41" customFormat="1" ht="10.5">
      <c r="A459" s="491" t="s">
        <v>102</v>
      </c>
      <c r="B459" s="492"/>
      <c r="C459" s="492"/>
      <c r="D459" s="492"/>
      <c r="E459" s="492"/>
      <c r="F459" s="492"/>
      <c r="G459" s="492"/>
      <c r="H459" s="493"/>
    </row>
    <row r="460" spans="1:8">
      <c r="A460" s="42"/>
      <c r="B460" s="293" t="s">
        <v>561</v>
      </c>
      <c r="C460" s="298"/>
      <c r="D460" s="294" t="s">
        <v>104</v>
      </c>
      <c r="E460" s="369"/>
      <c r="F460" s="305">
        <v>0.1</v>
      </c>
      <c r="G460" s="79">
        <f t="shared" ref="G460:G467" si="33">F460*E460</f>
        <v>0</v>
      </c>
      <c r="H460" s="55"/>
    </row>
    <row r="461" spans="1:8">
      <c r="A461" s="42"/>
      <c r="B461" s="293" t="s">
        <v>604</v>
      </c>
      <c r="C461" s="293"/>
      <c r="D461" s="294" t="s">
        <v>605</v>
      </c>
      <c r="E461" s="369"/>
      <c r="F461" s="305">
        <v>0.01</v>
      </c>
      <c r="G461" s="79">
        <f t="shared" si="33"/>
        <v>0</v>
      </c>
      <c r="H461" s="55"/>
    </row>
    <row r="462" spans="1:8">
      <c r="A462" s="42"/>
      <c r="B462" s="293" t="s">
        <v>560</v>
      </c>
      <c r="C462" s="298"/>
      <c r="D462" s="294" t="s">
        <v>104</v>
      </c>
      <c r="E462" s="369"/>
      <c r="F462" s="294">
        <v>0.03</v>
      </c>
      <c r="G462" s="79">
        <f t="shared" si="33"/>
        <v>0</v>
      </c>
      <c r="H462" s="55"/>
    </row>
    <row r="463" spans="1:8">
      <c r="A463" s="42"/>
      <c r="B463" s="293" t="s">
        <v>123</v>
      </c>
      <c r="C463" s="298"/>
      <c r="D463" s="294" t="s">
        <v>104</v>
      </c>
      <c r="E463" s="369"/>
      <c r="F463" s="294">
        <v>0.15</v>
      </c>
      <c r="G463" s="79">
        <f t="shared" si="33"/>
        <v>0</v>
      </c>
      <c r="H463" s="55"/>
    </row>
    <row r="464" spans="1:8">
      <c r="A464" s="296"/>
      <c r="B464" s="296" t="s">
        <v>111</v>
      </c>
      <c r="C464" s="298"/>
      <c r="D464" s="297" t="s">
        <v>104</v>
      </c>
      <c r="E464" s="369"/>
      <c r="F464" s="294">
        <v>0.02</v>
      </c>
      <c r="G464" s="79">
        <f t="shared" si="33"/>
        <v>0</v>
      </c>
      <c r="H464" s="55"/>
    </row>
    <row r="465" spans="1:8">
      <c r="A465" s="296"/>
      <c r="B465" s="293" t="s">
        <v>553</v>
      </c>
      <c r="C465" s="298"/>
      <c r="D465" s="294" t="s">
        <v>107</v>
      </c>
      <c r="E465" s="369"/>
      <c r="F465" s="294">
        <v>0.2</v>
      </c>
      <c r="G465" s="79">
        <f t="shared" si="33"/>
        <v>0</v>
      </c>
      <c r="H465" s="55"/>
    </row>
    <row r="466" spans="1:8">
      <c r="A466" s="296"/>
      <c r="B466" s="293" t="s">
        <v>108</v>
      </c>
      <c r="C466" s="298"/>
      <c r="D466" s="294" t="s">
        <v>104</v>
      </c>
      <c r="E466" s="369"/>
      <c r="F466" s="294">
        <v>0.03</v>
      </c>
      <c r="G466" s="79">
        <f t="shared" si="33"/>
        <v>0</v>
      </c>
      <c r="H466" s="55"/>
    </row>
    <row r="467" spans="1:8">
      <c r="A467" s="296"/>
      <c r="B467" s="296" t="s">
        <v>109</v>
      </c>
      <c r="C467" s="298"/>
      <c r="D467" s="294" t="s">
        <v>107</v>
      </c>
      <c r="E467" s="369"/>
      <c r="F467" s="294">
        <v>1E-3</v>
      </c>
      <c r="G467" s="79">
        <f t="shared" si="33"/>
        <v>0</v>
      </c>
      <c r="H467" s="46"/>
    </row>
    <row r="468" spans="1:8">
      <c r="A468" s="503" t="s">
        <v>314</v>
      </c>
      <c r="B468" s="503"/>
      <c r="C468" s="503"/>
      <c r="D468" s="503"/>
      <c r="E468" s="503"/>
      <c r="F468" s="503"/>
      <c r="G468" s="146">
        <f>SUM(G460:G467)</f>
        <v>0</v>
      </c>
      <c r="H468" s="46"/>
    </row>
    <row r="469" spans="1:8">
      <c r="A469" s="42"/>
      <c r="B469" s="42"/>
      <c r="C469" s="59"/>
      <c r="D469" s="44"/>
      <c r="E469" s="67"/>
      <c r="F469" s="44"/>
      <c r="G469" s="79"/>
      <c r="H469" s="46"/>
    </row>
    <row r="470" spans="1:8">
      <c r="A470" s="487" t="s">
        <v>110</v>
      </c>
      <c r="B470" s="488"/>
      <c r="C470" s="488"/>
      <c r="D470" s="488"/>
      <c r="E470" s="488"/>
      <c r="F470" s="488"/>
      <c r="G470" s="488"/>
      <c r="H470" s="489"/>
    </row>
    <row r="471" spans="1:8">
      <c r="A471" s="296" t="s">
        <v>110</v>
      </c>
      <c r="B471" s="296" t="s">
        <v>569</v>
      </c>
      <c r="C471" s="298"/>
      <c r="D471" s="297" t="s">
        <v>555</v>
      </c>
      <c r="E471" s="369"/>
      <c r="F471" s="294">
        <v>0.2</v>
      </c>
      <c r="G471" s="79">
        <f>F471*E471</f>
        <v>0</v>
      </c>
      <c r="H471" s="55"/>
    </row>
    <row r="472" spans="1:8">
      <c r="A472" s="293"/>
      <c r="B472" s="293" t="s">
        <v>563</v>
      </c>
      <c r="C472" s="298"/>
      <c r="D472" s="294" t="s">
        <v>104</v>
      </c>
      <c r="E472" s="370"/>
      <c r="F472" s="297">
        <v>0.08</v>
      </c>
      <c r="G472" s="79">
        <f t="shared" ref="G472:G478" si="34">F472*E472</f>
        <v>0</v>
      </c>
      <c r="H472" s="55"/>
    </row>
    <row r="473" spans="1:8">
      <c r="A473" s="296"/>
      <c r="B473" s="349" t="s">
        <v>614</v>
      </c>
      <c r="C473" s="349"/>
      <c r="D473" s="345" t="s">
        <v>607</v>
      </c>
      <c r="E473" s="369"/>
      <c r="F473" s="345">
        <v>0.03</v>
      </c>
      <c r="G473" s="79">
        <f t="shared" si="34"/>
        <v>0</v>
      </c>
      <c r="H473" s="55"/>
    </row>
    <row r="474" spans="1:8">
      <c r="A474" s="296"/>
      <c r="B474" s="293" t="s">
        <v>134</v>
      </c>
      <c r="C474" s="293"/>
      <c r="D474" s="294" t="s">
        <v>104</v>
      </c>
      <c r="E474" s="369"/>
      <c r="F474" s="294">
        <v>0.15</v>
      </c>
      <c r="G474" s="79">
        <f t="shared" si="34"/>
        <v>0</v>
      </c>
      <c r="H474" s="55"/>
    </row>
    <row r="475" spans="1:8">
      <c r="A475" s="293"/>
      <c r="B475" s="293" t="s">
        <v>108</v>
      </c>
      <c r="C475" s="298"/>
      <c r="D475" s="294" t="s">
        <v>104</v>
      </c>
      <c r="E475" s="370"/>
      <c r="F475" s="294">
        <v>0.03</v>
      </c>
      <c r="G475" s="79">
        <f t="shared" si="34"/>
        <v>0</v>
      </c>
      <c r="H475" s="55"/>
    </row>
    <row r="476" spans="1:8">
      <c r="A476" s="296"/>
      <c r="B476" s="296" t="s">
        <v>111</v>
      </c>
      <c r="C476" s="298"/>
      <c r="D476" s="297" t="s">
        <v>104</v>
      </c>
      <c r="E476" s="369"/>
      <c r="F476" s="294">
        <v>0.02</v>
      </c>
      <c r="G476" s="79">
        <f t="shared" si="34"/>
        <v>0</v>
      </c>
      <c r="H476" s="55"/>
    </row>
    <row r="477" spans="1:8">
      <c r="A477" s="296"/>
      <c r="B477" s="293" t="s">
        <v>604</v>
      </c>
      <c r="C477" s="293"/>
      <c r="D477" s="294" t="s">
        <v>605</v>
      </c>
      <c r="E477" s="369"/>
      <c r="F477" s="305">
        <v>0.01</v>
      </c>
      <c r="G477" s="79">
        <f t="shared" si="34"/>
        <v>0</v>
      </c>
      <c r="H477" s="55"/>
    </row>
    <row r="478" spans="1:8">
      <c r="A478" s="296"/>
      <c r="B478" s="293" t="s">
        <v>109</v>
      </c>
      <c r="C478" s="298"/>
      <c r="D478" s="294" t="s">
        <v>107</v>
      </c>
      <c r="E478" s="369"/>
      <c r="F478" s="301">
        <v>1E-3</v>
      </c>
      <c r="G478" s="79">
        <f t="shared" si="34"/>
        <v>0</v>
      </c>
      <c r="H478" s="46"/>
    </row>
    <row r="479" spans="1:8">
      <c r="A479" s="503" t="s">
        <v>318</v>
      </c>
      <c r="B479" s="503"/>
      <c r="C479" s="503"/>
      <c r="D479" s="503"/>
      <c r="E479" s="503"/>
      <c r="F479" s="503"/>
      <c r="G479" s="146">
        <f>SUM(G471:G478)</f>
        <v>0</v>
      </c>
      <c r="H479" s="46"/>
    </row>
    <row r="480" spans="1:8">
      <c r="A480" s="42"/>
      <c r="B480" s="85"/>
      <c r="C480" s="59"/>
      <c r="D480" s="44"/>
      <c r="E480" s="79"/>
      <c r="F480" s="60"/>
      <c r="G480" s="79"/>
      <c r="H480" s="46"/>
    </row>
    <row r="481" spans="1:8">
      <c r="A481" s="47" t="s">
        <v>157</v>
      </c>
      <c r="B481" s="48"/>
      <c r="C481" s="48"/>
      <c r="D481" s="49"/>
      <c r="E481" s="49"/>
      <c r="F481" s="49"/>
      <c r="G481" s="62">
        <f>ROUND(G468+G479,2)</f>
        <v>0</v>
      </c>
      <c r="H481" s="57"/>
    </row>
    <row r="482" spans="1:8">
      <c r="B482" s="58"/>
      <c r="C482" s="58"/>
      <c r="D482" s="76"/>
      <c r="E482" s="76"/>
      <c r="F482" s="76"/>
      <c r="G482" s="76"/>
      <c r="H482" s="78"/>
    </row>
    <row r="483" spans="1:8" s="41" customFormat="1" ht="15">
      <c r="A483" s="71" t="s">
        <v>158</v>
      </c>
      <c r="B483" s="71"/>
      <c r="C483" s="71"/>
      <c r="D483" s="72" t="s">
        <v>98</v>
      </c>
      <c r="E483" s="72" t="s">
        <v>99</v>
      </c>
      <c r="F483" s="73" t="s">
        <v>100</v>
      </c>
      <c r="G483" s="74" t="s">
        <v>101</v>
      </c>
      <c r="H483" s="75"/>
    </row>
    <row r="484" spans="1:8">
      <c r="A484" s="491" t="s">
        <v>102</v>
      </c>
      <c r="B484" s="492"/>
      <c r="C484" s="492"/>
      <c r="D484" s="492"/>
      <c r="E484" s="492"/>
      <c r="F484" s="492"/>
      <c r="G484" s="492"/>
      <c r="H484" s="493"/>
    </row>
    <row r="485" spans="1:8">
      <c r="A485" s="42"/>
      <c r="B485" s="296" t="s">
        <v>569</v>
      </c>
      <c r="C485" s="298"/>
      <c r="D485" s="297" t="s">
        <v>555</v>
      </c>
      <c r="E485" s="369"/>
      <c r="F485" s="294">
        <v>0.2</v>
      </c>
      <c r="G485" s="67">
        <f t="shared" ref="G485:G492" si="35">F485*E485</f>
        <v>0</v>
      </c>
      <c r="H485" s="46"/>
    </row>
    <row r="486" spans="1:8">
      <c r="A486" s="42"/>
      <c r="B486" s="293" t="s">
        <v>604</v>
      </c>
      <c r="C486" s="293"/>
      <c r="D486" s="294" t="s">
        <v>605</v>
      </c>
      <c r="E486" s="369"/>
      <c r="F486" s="305">
        <v>0.01</v>
      </c>
      <c r="G486" s="67">
        <f t="shared" si="35"/>
        <v>0</v>
      </c>
      <c r="H486" s="46"/>
    </row>
    <row r="487" spans="1:8">
      <c r="A487" s="42"/>
      <c r="B487" s="293" t="s">
        <v>558</v>
      </c>
      <c r="C487" s="293"/>
      <c r="D487" s="294" t="s">
        <v>104</v>
      </c>
      <c r="E487" s="369"/>
      <c r="F487" s="294">
        <v>0.03</v>
      </c>
      <c r="G487" s="67">
        <f t="shared" si="35"/>
        <v>0</v>
      </c>
      <c r="H487" s="46"/>
    </row>
    <row r="488" spans="1:8">
      <c r="A488" s="42"/>
      <c r="B488" s="293" t="s">
        <v>126</v>
      </c>
      <c r="C488" s="293"/>
      <c r="D488" s="294" t="s">
        <v>104</v>
      </c>
      <c r="E488" s="369"/>
      <c r="F488" s="294">
        <v>0.15</v>
      </c>
      <c r="G488" s="67">
        <f t="shared" si="35"/>
        <v>0</v>
      </c>
      <c r="H488" s="46"/>
    </row>
    <row r="489" spans="1:8">
      <c r="A489" s="42"/>
      <c r="B489" s="296" t="s">
        <v>111</v>
      </c>
      <c r="C489" s="296"/>
      <c r="D489" s="297" t="s">
        <v>104</v>
      </c>
      <c r="E489" s="369"/>
      <c r="F489" s="294">
        <v>0.02</v>
      </c>
      <c r="G489" s="67">
        <f t="shared" si="35"/>
        <v>0</v>
      </c>
      <c r="H489" s="46"/>
    </row>
    <row r="490" spans="1:8">
      <c r="A490" s="42"/>
      <c r="B490" s="293" t="s">
        <v>553</v>
      </c>
      <c r="C490" s="293"/>
      <c r="D490" s="294" t="s">
        <v>107</v>
      </c>
      <c r="E490" s="369"/>
      <c r="F490" s="294">
        <v>0.2</v>
      </c>
      <c r="G490" s="67">
        <f t="shared" si="35"/>
        <v>0</v>
      </c>
      <c r="H490" s="46"/>
    </row>
    <row r="491" spans="1:8">
      <c r="A491" s="42"/>
      <c r="B491" s="293" t="s">
        <v>108</v>
      </c>
      <c r="C491" s="293"/>
      <c r="D491" s="294" t="s">
        <v>104</v>
      </c>
      <c r="E491" s="369"/>
      <c r="F491" s="294">
        <v>0.03</v>
      </c>
      <c r="G491" s="67">
        <f t="shared" si="35"/>
        <v>0</v>
      </c>
      <c r="H491" s="46"/>
    </row>
    <row r="492" spans="1:8">
      <c r="A492" s="42"/>
      <c r="B492" s="296" t="s">
        <v>109</v>
      </c>
      <c r="C492" s="296"/>
      <c r="D492" s="294" t="s">
        <v>107</v>
      </c>
      <c r="E492" s="369"/>
      <c r="F492" s="294">
        <v>1E-3</v>
      </c>
      <c r="G492" s="67">
        <f t="shared" si="35"/>
        <v>0</v>
      </c>
      <c r="H492" s="46"/>
    </row>
    <row r="493" spans="1:8">
      <c r="A493" s="490" t="s">
        <v>315</v>
      </c>
      <c r="B493" s="490"/>
      <c r="C493" s="490"/>
      <c r="D493" s="490"/>
      <c r="E493" s="490"/>
      <c r="F493" s="490"/>
      <c r="G493" s="144">
        <f>SUM(G485:G492)</f>
        <v>0</v>
      </c>
      <c r="H493" s="46"/>
    </row>
    <row r="494" spans="1:8">
      <c r="A494" s="328"/>
      <c r="B494" s="328"/>
      <c r="C494" s="328"/>
      <c r="D494" s="328"/>
      <c r="E494" s="328"/>
      <c r="F494" s="328"/>
      <c r="G494" s="67"/>
      <c r="H494" s="46"/>
    </row>
    <row r="495" spans="1:8">
      <c r="A495" s="487" t="s">
        <v>110</v>
      </c>
      <c r="B495" s="488"/>
      <c r="C495" s="488"/>
      <c r="D495" s="488"/>
      <c r="E495" s="488"/>
      <c r="F495" s="488"/>
      <c r="G495" s="488"/>
      <c r="H495" s="489"/>
    </row>
    <row r="496" spans="1:8">
      <c r="A496" s="42"/>
      <c r="B496" s="296" t="s">
        <v>554</v>
      </c>
      <c r="C496" s="296"/>
      <c r="D496" s="297" t="s">
        <v>555</v>
      </c>
      <c r="E496" s="369"/>
      <c r="F496" s="297">
        <v>0.2</v>
      </c>
      <c r="G496" s="67">
        <f t="shared" ref="G496:G503" si="36">F496*E496</f>
        <v>0</v>
      </c>
      <c r="H496" s="46"/>
    </row>
    <row r="497" spans="1:8">
      <c r="A497" s="42"/>
      <c r="B497" s="293" t="s">
        <v>604</v>
      </c>
      <c r="C497" s="293"/>
      <c r="D497" s="294" t="s">
        <v>605</v>
      </c>
      <c r="E497" s="369"/>
      <c r="F497" s="305">
        <v>0.01</v>
      </c>
      <c r="G497" s="67">
        <f t="shared" si="36"/>
        <v>0</v>
      </c>
      <c r="H497" s="46"/>
    </row>
    <row r="498" spans="1:8">
      <c r="A498" s="42"/>
      <c r="B498" s="293" t="s">
        <v>556</v>
      </c>
      <c r="C498" s="293"/>
      <c r="D498" s="294" t="s">
        <v>555</v>
      </c>
      <c r="E498" s="369"/>
      <c r="F498" s="294">
        <v>0.1</v>
      </c>
      <c r="G498" s="67">
        <f t="shared" si="36"/>
        <v>0</v>
      </c>
      <c r="H498" s="46"/>
    </row>
    <row r="499" spans="1:8">
      <c r="A499" s="85"/>
      <c r="B499" s="349" t="s">
        <v>611</v>
      </c>
      <c r="C499" s="349"/>
      <c r="D499" s="345" t="s">
        <v>607</v>
      </c>
      <c r="E499" s="369"/>
      <c r="F499" s="345">
        <v>0.03</v>
      </c>
      <c r="G499" s="67">
        <f t="shared" si="36"/>
        <v>0</v>
      </c>
      <c r="H499" s="46"/>
    </row>
    <row r="500" spans="1:8">
      <c r="A500" s="42"/>
      <c r="B500" s="293" t="s">
        <v>123</v>
      </c>
      <c r="C500" s="298"/>
      <c r="D500" s="294" t="s">
        <v>104</v>
      </c>
      <c r="E500" s="369"/>
      <c r="F500" s="294">
        <v>0.15</v>
      </c>
      <c r="G500" s="67">
        <f t="shared" si="36"/>
        <v>0</v>
      </c>
      <c r="H500" s="46"/>
    </row>
    <row r="501" spans="1:8">
      <c r="A501" s="85"/>
      <c r="B501" s="293" t="s">
        <v>108</v>
      </c>
      <c r="C501" s="293"/>
      <c r="D501" s="294" t="s">
        <v>104</v>
      </c>
      <c r="E501" s="369"/>
      <c r="F501" s="294">
        <v>0.03</v>
      </c>
      <c r="G501" s="67">
        <f t="shared" si="36"/>
        <v>0</v>
      </c>
      <c r="H501" s="46"/>
    </row>
    <row r="502" spans="1:8">
      <c r="A502" s="42"/>
      <c r="B502" s="296" t="s">
        <v>111</v>
      </c>
      <c r="C502" s="296"/>
      <c r="D502" s="297" t="s">
        <v>104</v>
      </c>
      <c r="E502" s="369"/>
      <c r="F502" s="294">
        <v>0.02</v>
      </c>
      <c r="G502" s="67">
        <f t="shared" si="36"/>
        <v>0</v>
      </c>
      <c r="H502" s="46"/>
    </row>
    <row r="503" spans="1:8">
      <c r="A503" s="85"/>
      <c r="B503" s="293" t="s">
        <v>109</v>
      </c>
      <c r="C503" s="293"/>
      <c r="D503" s="294" t="s">
        <v>107</v>
      </c>
      <c r="E503" s="369"/>
      <c r="F503" s="294">
        <v>1E-3</v>
      </c>
      <c r="G503" s="67">
        <f t="shared" si="36"/>
        <v>0</v>
      </c>
      <c r="H503" s="46"/>
    </row>
    <row r="504" spans="1:8">
      <c r="A504" s="490" t="s">
        <v>317</v>
      </c>
      <c r="B504" s="490"/>
      <c r="C504" s="490"/>
      <c r="D504" s="490"/>
      <c r="E504" s="490"/>
      <c r="F504" s="490"/>
      <c r="G504" s="144">
        <f>SUM(G496:G503)</f>
        <v>0</v>
      </c>
      <c r="H504" s="46"/>
    </row>
    <row r="505" spans="1:8">
      <c r="A505" s="85"/>
      <c r="B505" s="85"/>
      <c r="C505" s="85"/>
      <c r="D505" s="44"/>
      <c r="E505" s="67"/>
      <c r="F505" s="44"/>
      <c r="G505" s="67"/>
      <c r="H505" s="46"/>
    </row>
    <row r="506" spans="1:8">
      <c r="A506" s="47" t="s">
        <v>159</v>
      </c>
      <c r="B506" s="48"/>
      <c r="C506" s="48"/>
      <c r="D506" s="49"/>
      <c r="E506" s="49"/>
      <c r="F506" s="49"/>
      <c r="G506" s="62">
        <f>ROUND(G493+G504,2)</f>
        <v>0</v>
      </c>
      <c r="H506" s="57"/>
    </row>
    <row r="507" spans="1:8">
      <c r="A507" s="81"/>
      <c r="B507" s="82"/>
      <c r="C507" s="82"/>
      <c r="D507" s="83"/>
      <c r="E507" s="83"/>
      <c r="F507" s="83"/>
      <c r="G507" s="83"/>
      <c r="H507" s="78"/>
    </row>
    <row r="508" spans="1:8" s="41" customFormat="1" ht="15">
      <c r="A508" s="71" t="s">
        <v>160</v>
      </c>
      <c r="B508" s="71"/>
      <c r="C508" s="71"/>
      <c r="D508" s="72" t="s">
        <v>98</v>
      </c>
      <c r="E508" s="72" t="s">
        <v>99</v>
      </c>
      <c r="F508" s="73" t="s">
        <v>100</v>
      </c>
      <c r="G508" s="74" t="s">
        <v>101</v>
      </c>
      <c r="H508" s="75"/>
    </row>
    <row r="509" spans="1:8">
      <c r="A509" s="491" t="s">
        <v>102</v>
      </c>
      <c r="B509" s="492"/>
      <c r="C509" s="492"/>
      <c r="D509" s="492"/>
      <c r="E509" s="492"/>
      <c r="F509" s="492"/>
      <c r="G509" s="492"/>
      <c r="H509" s="493"/>
    </row>
    <row r="510" spans="1:8">
      <c r="A510" s="42"/>
      <c r="B510" s="293" t="s">
        <v>557</v>
      </c>
      <c r="C510" s="293"/>
      <c r="D510" s="294" t="s">
        <v>141</v>
      </c>
      <c r="E510" s="369"/>
      <c r="F510" s="305">
        <v>0.1</v>
      </c>
      <c r="G510" s="79">
        <f t="shared" ref="G510:G517" si="37">F510*E510</f>
        <v>0</v>
      </c>
      <c r="H510" s="55"/>
    </row>
    <row r="511" spans="1:8">
      <c r="A511" s="42"/>
      <c r="B511" s="293" t="s">
        <v>604</v>
      </c>
      <c r="C511" s="293"/>
      <c r="D511" s="294" t="s">
        <v>605</v>
      </c>
      <c r="E511" s="369"/>
      <c r="F511" s="305">
        <v>0.01</v>
      </c>
      <c r="G511" s="79">
        <f t="shared" si="37"/>
        <v>0</v>
      </c>
      <c r="H511" s="55"/>
    </row>
    <row r="512" spans="1:8">
      <c r="A512" s="42"/>
      <c r="B512" s="293" t="s">
        <v>567</v>
      </c>
      <c r="C512" s="293"/>
      <c r="D512" s="294" t="s">
        <v>104</v>
      </c>
      <c r="E512" s="369"/>
      <c r="F512" s="294">
        <v>0.03</v>
      </c>
      <c r="G512" s="79">
        <f t="shared" si="37"/>
        <v>0</v>
      </c>
      <c r="H512" s="55"/>
    </row>
    <row r="513" spans="1:8">
      <c r="A513" s="42"/>
      <c r="B513" s="293" t="s">
        <v>129</v>
      </c>
      <c r="C513" s="293"/>
      <c r="D513" s="294" t="s">
        <v>114</v>
      </c>
      <c r="E513" s="369"/>
      <c r="F513" s="294">
        <v>0.15</v>
      </c>
      <c r="G513" s="79">
        <f t="shared" si="37"/>
        <v>0</v>
      </c>
      <c r="H513" s="55"/>
    </row>
    <row r="514" spans="1:8">
      <c r="A514" s="42"/>
      <c r="B514" s="296" t="s">
        <v>111</v>
      </c>
      <c r="C514" s="296"/>
      <c r="D514" s="297" t="s">
        <v>104</v>
      </c>
      <c r="E514" s="369"/>
      <c r="F514" s="294">
        <v>0.02</v>
      </c>
      <c r="G514" s="79">
        <f t="shared" si="37"/>
        <v>0</v>
      </c>
      <c r="H514" s="55"/>
    </row>
    <row r="515" spans="1:8">
      <c r="A515" s="42"/>
      <c r="B515" s="293" t="s">
        <v>553</v>
      </c>
      <c r="C515" s="293"/>
      <c r="D515" s="294" t="s">
        <v>107</v>
      </c>
      <c r="E515" s="369"/>
      <c r="F515" s="294">
        <v>0.2</v>
      </c>
      <c r="G515" s="79">
        <f t="shared" si="37"/>
        <v>0</v>
      </c>
      <c r="H515" s="55"/>
    </row>
    <row r="516" spans="1:8">
      <c r="A516" s="85"/>
      <c r="B516" s="293" t="s">
        <v>108</v>
      </c>
      <c r="C516" s="293"/>
      <c r="D516" s="294" t="s">
        <v>104</v>
      </c>
      <c r="E516" s="369"/>
      <c r="F516" s="294">
        <v>0.03</v>
      </c>
      <c r="G516" s="79">
        <f t="shared" si="37"/>
        <v>0</v>
      </c>
      <c r="H516" s="55"/>
    </row>
    <row r="517" spans="1:8">
      <c r="A517" s="85"/>
      <c r="B517" s="296" t="s">
        <v>109</v>
      </c>
      <c r="C517" s="296"/>
      <c r="D517" s="294" t="s">
        <v>107</v>
      </c>
      <c r="E517" s="369"/>
      <c r="F517" s="294">
        <v>1E-3</v>
      </c>
      <c r="G517" s="79">
        <f t="shared" si="37"/>
        <v>0</v>
      </c>
      <c r="H517" s="55"/>
    </row>
    <row r="518" spans="1:8">
      <c r="A518" s="490" t="s">
        <v>316</v>
      </c>
      <c r="B518" s="490"/>
      <c r="C518" s="490"/>
      <c r="D518" s="490"/>
      <c r="E518" s="490"/>
      <c r="F518" s="490"/>
      <c r="G518" s="146">
        <f>SUM(G510:G517)</f>
        <v>0</v>
      </c>
      <c r="H518" s="55"/>
    </row>
    <row r="519" spans="1:8">
      <c r="A519" s="328"/>
      <c r="B519" s="328"/>
      <c r="C519" s="328"/>
      <c r="D519" s="328"/>
      <c r="E519" s="328"/>
      <c r="F519" s="328"/>
      <c r="G519" s="146"/>
      <c r="H519" s="55"/>
    </row>
    <row r="520" spans="1:8">
      <c r="A520" s="487" t="s">
        <v>110</v>
      </c>
      <c r="B520" s="488"/>
      <c r="C520" s="488"/>
      <c r="D520" s="488"/>
      <c r="E520" s="488"/>
      <c r="F520" s="488"/>
      <c r="G520" s="488"/>
      <c r="H520" s="489"/>
    </row>
    <row r="521" spans="1:8">
      <c r="A521" s="42"/>
      <c r="B521" s="293" t="s">
        <v>103</v>
      </c>
      <c r="C521" s="293"/>
      <c r="D521" s="294" t="s">
        <v>104</v>
      </c>
      <c r="E521" s="369"/>
      <c r="F521" s="295">
        <v>0.1</v>
      </c>
      <c r="G521" s="67">
        <f t="shared" ref="G521:G528" si="38">F521*E521</f>
        <v>0</v>
      </c>
      <c r="H521" s="55"/>
    </row>
    <row r="522" spans="1:8">
      <c r="A522" s="42"/>
      <c r="B522" s="293" t="s">
        <v>604</v>
      </c>
      <c r="C522" s="293"/>
      <c r="D522" s="294" t="s">
        <v>605</v>
      </c>
      <c r="E522" s="369"/>
      <c r="F522" s="305">
        <v>0.01</v>
      </c>
      <c r="G522" s="67">
        <f t="shared" si="38"/>
        <v>0</v>
      </c>
      <c r="H522" s="55"/>
    </row>
    <row r="523" spans="1:8">
      <c r="A523" s="42"/>
      <c r="B523" s="293" t="s">
        <v>570</v>
      </c>
      <c r="C523" s="293"/>
      <c r="D523" s="294" t="s">
        <v>104</v>
      </c>
      <c r="E523" s="369"/>
      <c r="F523" s="294">
        <v>0.03</v>
      </c>
      <c r="G523" s="67">
        <f t="shared" si="38"/>
        <v>0</v>
      </c>
      <c r="H523" s="55"/>
    </row>
    <row r="524" spans="1:8">
      <c r="A524" s="42"/>
      <c r="B524" s="293" t="s">
        <v>120</v>
      </c>
      <c r="C524" s="293"/>
      <c r="D524" s="294" t="s">
        <v>114</v>
      </c>
      <c r="E524" s="369"/>
      <c r="F524" s="294">
        <v>0.15</v>
      </c>
      <c r="G524" s="67">
        <f t="shared" si="38"/>
        <v>0</v>
      </c>
      <c r="H524" s="55"/>
    </row>
    <row r="525" spans="1:8">
      <c r="A525" s="85"/>
      <c r="B525" s="293" t="s">
        <v>108</v>
      </c>
      <c r="C525" s="298"/>
      <c r="D525" s="294" t="s">
        <v>104</v>
      </c>
      <c r="E525" s="370"/>
      <c r="F525" s="294">
        <v>0.03</v>
      </c>
      <c r="G525" s="67">
        <f t="shared" si="38"/>
        <v>0</v>
      </c>
      <c r="H525" s="46"/>
    </row>
    <row r="526" spans="1:8">
      <c r="A526" s="42"/>
      <c r="B526" s="296" t="s">
        <v>111</v>
      </c>
      <c r="C526" s="298"/>
      <c r="D526" s="297" t="s">
        <v>104</v>
      </c>
      <c r="E526" s="369"/>
      <c r="F526" s="294">
        <v>0.02</v>
      </c>
      <c r="G526" s="67">
        <f t="shared" si="38"/>
        <v>0</v>
      </c>
      <c r="H526" s="55"/>
    </row>
    <row r="527" spans="1:8">
      <c r="A527" s="42"/>
      <c r="B527" s="293" t="s">
        <v>553</v>
      </c>
      <c r="C527" s="293"/>
      <c r="D527" s="294" t="s">
        <v>107</v>
      </c>
      <c r="E527" s="369"/>
      <c r="F527" s="294">
        <v>0.2</v>
      </c>
      <c r="G527" s="67">
        <f t="shared" si="38"/>
        <v>0</v>
      </c>
      <c r="H527" s="55"/>
    </row>
    <row r="528" spans="1:8">
      <c r="A528" s="85"/>
      <c r="B528" s="293" t="s">
        <v>109</v>
      </c>
      <c r="C528" s="298"/>
      <c r="D528" s="294" t="s">
        <v>107</v>
      </c>
      <c r="E528" s="369"/>
      <c r="F528" s="301">
        <v>1E-3</v>
      </c>
      <c r="G528" s="67">
        <f t="shared" si="38"/>
        <v>0</v>
      </c>
      <c r="H528" s="55"/>
    </row>
    <row r="529" spans="1:8">
      <c r="A529" s="490" t="s">
        <v>319</v>
      </c>
      <c r="B529" s="490"/>
      <c r="C529" s="490"/>
      <c r="D529" s="490"/>
      <c r="E529" s="490"/>
      <c r="F529" s="490"/>
      <c r="G529" s="146">
        <f>SUM(G521:G528)</f>
        <v>0</v>
      </c>
      <c r="H529" s="55"/>
    </row>
    <row r="530" spans="1:8">
      <c r="A530" s="42"/>
      <c r="B530" s="85"/>
      <c r="C530" s="85"/>
      <c r="D530" s="44"/>
      <c r="E530" s="67"/>
      <c r="F530" s="44"/>
      <c r="G530" s="79"/>
      <c r="H530" s="55"/>
    </row>
    <row r="531" spans="1:8">
      <c r="A531" s="47" t="s">
        <v>161</v>
      </c>
      <c r="B531" s="48"/>
      <c r="C531" s="48"/>
      <c r="D531" s="49"/>
      <c r="E531" s="49"/>
      <c r="F531" s="49"/>
      <c r="G531" s="62">
        <f>ROUND(G518+G529,2)</f>
        <v>0</v>
      </c>
      <c r="H531" s="57"/>
    </row>
    <row r="532" spans="1:8">
      <c r="A532" s="81"/>
      <c r="B532" s="82"/>
      <c r="C532" s="82"/>
      <c r="D532" s="83"/>
      <c r="E532" s="83"/>
      <c r="F532" s="83"/>
      <c r="G532" s="83"/>
      <c r="H532" s="78"/>
    </row>
    <row r="533" spans="1:8" s="41" customFormat="1" ht="15">
      <c r="A533" s="71" t="s">
        <v>162</v>
      </c>
      <c r="B533" s="71"/>
      <c r="C533" s="71"/>
      <c r="D533" s="72" t="s">
        <v>98</v>
      </c>
      <c r="E533" s="72" t="s">
        <v>99</v>
      </c>
      <c r="F533" s="73" t="s">
        <v>100</v>
      </c>
      <c r="G533" s="74" t="s">
        <v>101</v>
      </c>
      <c r="H533" s="75"/>
    </row>
    <row r="534" spans="1:8">
      <c r="A534" s="491" t="s">
        <v>102</v>
      </c>
      <c r="B534" s="492"/>
      <c r="C534" s="492"/>
      <c r="D534" s="492"/>
      <c r="E534" s="492"/>
      <c r="F534" s="492"/>
      <c r="G534" s="492"/>
      <c r="H534" s="493"/>
    </row>
    <row r="535" spans="1:8">
      <c r="A535" s="42"/>
      <c r="B535" s="293" t="s">
        <v>557</v>
      </c>
      <c r="C535" s="293"/>
      <c r="D535" s="294" t="s">
        <v>141</v>
      </c>
      <c r="E535" s="369"/>
      <c r="F535" s="305">
        <v>0.1</v>
      </c>
      <c r="G535" s="79">
        <f>F535*E535</f>
        <v>0</v>
      </c>
      <c r="H535" s="55"/>
    </row>
    <row r="536" spans="1:8">
      <c r="A536" s="42"/>
      <c r="B536" s="293" t="s">
        <v>604</v>
      </c>
      <c r="C536" s="293"/>
      <c r="D536" s="294" t="s">
        <v>605</v>
      </c>
      <c r="E536" s="369"/>
      <c r="F536" s="305">
        <v>0.01</v>
      </c>
      <c r="G536" s="79">
        <f t="shared" ref="G536:G542" si="39">F536*E536</f>
        <v>0</v>
      </c>
      <c r="H536" s="55"/>
    </row>
    <row r="537" spans="1:8">
      <c r="A537" s="42"/>
      <c r="B537" s="293" t="s">
        <v>558</v>
      </c>
      <c r="C537" s="293"/>
      <c r="D537" s="294" t="s">
        <v>104</v>
      </c>
      <c r="E537" s="369"/>
      <c r="F537" s="294">
        <v>0.03</v>
      </c>
      <c r="G537" s="79">
        <f t="shared" si="39"/>
        <v>0</v>
      </c>
      <c r="H537" s="55"/>
    </row>
    <row r="538" spans="1:8">
      <c r="A538" s="42"/>
      <c r="B538" s="293" t="s">
        <v>105</v>
      </c>
      <c r="C538" s="293"/>
      <c r="D538" s="294" t="s">
        <v>104</v>
      </c>
      <c r="E538" s="369"/>
      <c r="F538" s="294">
        <v>0.15</v>
      </c>
      <c r="G538" s="79">
        <f t="shared" si="39"/>
        <v>0</v>
      </c>
      <c r="H538" s="55"/>
    </row>
    <row r="539" spans="1:8">
      <c r="A539" s="42"/>
      <c r="B539" s="296" t="s">
        <v>111</v>
      </c>
      <c r="C539" s="293"/>
      <c r="D539" s="297" t="s">
        <v>104</v>
      </c>
      <c r="E539" s="369"/>
      <c r="F539" s="294">
        <v>0.02</v>
      </c>
      <c r="G539" s="79">
        <f t="shared" si="39"/>
        <v>0</v>
      </c>
      <c r="H539" s="55"/>
    </row>
    <row r="540" spans="1:8">
      <c r="A540" s="85"/>
      <c r="B540" s="293" t="s">
        <v>553</v>
      </c>
      <c r="C540" s="293"/>
      <c r="D540" s="294" t="s">
        <v>107</v>
      </c>
      <c r="E540" s="369"/>
      <c r="F540" s="294">
        <v>0.2</v>
      </c>
      <c r="G540" s="79">
        <f t="shared" si="39"/>
        <v>0</v>
      </c>
      <c r="H540" s="55"/>
    </row>
    <row r="541" spans="1:8">
      <c r="A541" s="42"/>
      <c r="B541" s="293" t="s">
        <v>108</v>
      </c>
      <c r="C541" s="293"/>
      <c r="D541" s="294" t="s">
        <v>104</v>
      </c>
      <c r="E541" s="369"/>
      <c r="F541" s="294">
        <v>0.03</v>
      </c>
      <c r="G541" s="79">
        <f t="shared" si="39"/>
        <v>0</v>
      </c>
      <c r="H541" s="55"/>
    </row>
    <row r="542" spans="1:8">
      <c r="A542" s="85"/>
      <c r="B542" s="296" t="s">
        <v>109</v>
      </c>
      <c r="C542" s="293"/>
      <c r="D542" s="294" t="s">
        <v>107</v>
      </c>
      <c r="E542" s="369"/>
      <c r="F542" s="294">
        <v>1E-3</v>
      </c>
      <c r="G542" s="79">
        <f t="shared" si="39"/>
        <v>0</v>
      </c>
      <c r="H542" s="55"/>
    </row>
    <row r="543" spans="1:8">
      <c r="A543" s="490" t="s">
        <v>320</v>
      </c>
      <c r="B543" s="490"/>
      <c r="C543" s="490"/>
      <c r="D543" s="490"/>
      <c r="E543" s="490"/>
      <c r="F543" s="490"/>
      <c r="G543" s="146">
        <f>SUM(G535:G542)</f>
        <v>0</v>
      </c>
      <c r="H543" s="55"/>
    </row>
    <row r="544" spans="1:8">
      <c r="A544" s="85"/>
      <c r="B544" s="42"/>
      <c r="C544" s="85"/>
      <c r="D544" s="44"/>
      <c r="E544" s="67"/>
      <c r="F544" s="44"/>
      <c r="G544" s="79"/>
      <c r="H544" s="55"/>
    </row>
    <row r="545" spans="1:8">
      <c r="A545" s="487" t="s">
        <v>110</v>
      </c>
      <c r="B545" s="488"/>
      <c r="C545" s="488"/>
      <c r="D545" s="488"/>
      <c r="E545" s="488"/>
      <c r="F545" s="488"/>
      <c r="G545" s="488"/>
      <c r="H545" s="489"/>
    </row>
    <row r="546" spans="1:8">
      <c r="A546" s="42"/>
      <c r="B546" s="296" t="s">
        <v>554</v>
      </c>
      <c r="C546" s="296"/>
      <c r="D546" s="297" t="s">
        <v>555</v>
      </c>
      <c r="E546" s="369"/>
      <c r="F546" s="297">
        <v>0.2</v>
      </c>
      <c r="G546" s="79">
        <f t="shared" ref="G546:G553" si="40">F546*E546</f>
        <v>0</v>
      </c>
      <c r="H546" s="55"/>
    </row>
    <row r="547" spans="1:8">
      <c r="A547" s="85"/>
      <c r="B547" s="293" t="s">
        <v>604</v>
      </c>
      <c r="C547" s="293"/>
      <c r="D547" s="294" t="s">
        <v>605</v>
      </c>
      <c r="E547" s="369"/>
      <c r="F547" s="305">
        <v>0.01</v>
      </c>
      <c r="G547" s="79">
        <f t="shared" si="40"/>
        <v>0</v>
      </c>
      <c r="H547" s="55"/>
    </row>
    <row r="548" spans="1:8">
      <c r="A548" s="42"/>
      <c r="B548" s="293" t="s">
        <v>559</v>
      </c>
      <c r="C548" s="298"/>
      <c r="D548" s="294" t="s">
        <v>104</v>
      </c>
      <c r="E548" s="369"/>
      <c r="F548" s="294">
        <v>0.05</v>
      </c>
      <c r="G548" s="79">
        <f t="shared" si="40"/>
        <v>0</v>
      </c>
      <c r="H548" s="55"/>
    </row>
    <row r="549" spans="1:8">
      <c r="A549" s="42"/>
      <c r="B549" s="290" t="s">
        <v>117</v>
      </c>
      <c r="C549" s="298"/>
      <c r="D549" s="294" t="s">
        <v>104</v>
      </c>
      <c r="E549" s="369"/>
      <c r="F549" s="294">
        <v>0.15</v>
      </c>
      <c r="G549" s="79">
        <f t="shared" si="40"/>
        <v>0</v>
      </c>
      <c r="H549" s="55"/>
    </row>
    <row r="550" spans="1:8">
      <c r="A550" s="85"/>
      <c r="B550" s="296" t="s">
        <v>111</v>
      </c>
      <c r="C550" s="298"/>
      <c r="D550" s="297" t="s">
        <v>104</v>
      </c>
      <c r="E550" s="369"/>
      <c r="F550" s="294">
        <v>0.02</v>
      </c>
      <c r="G550" s="79">
        <f t="shared" si="40"/>
        <v>0</v>
      </c>
      <c r="H550" s="55"/>
    </row>
    <row r="551" spans="1:8">
      <c r="A551" s="42"/>
      <c r="B551" s="349" t="s">
        <v>612</v>
      </c>
      <c r="C551" s="349"/>
      <c r="D551" s="345" t="s">
        <v>607</v>
      </c>
      <c r="E551" s="369"/>
      <c r="F551" s="345">
        <v>0.03</v>
      </c>
      <c r="G551" s="79">
        <f t="shared" si="40"/>
        <v>0</v>
      </c>
      <c r="H551" s="55"/>
    </row>
    <row r="552" spans="1:8">
      <c r="A552" s="85"/>
      <c r="B552" s="293" t="s">
        <v>108</v>
      </c>
      <c r="C552" s="298"/>
      <c r="D552" s="294" t="s">
        <v>104</v>
      </c>
      <c r="E552" s="369"/>
      <c r="F552" s="294">
        <v>0.03</v>
      </c>
      <c r="G552" s="79">
        <f t="shared" si="40"/>
        <v>0</v>
      </c>
      <c r="H552" s="55"/>
    </row>
    <row r="553" spans="1:8">
      <c r="A553" s="42"/>
      <c r="B553" s="296" t="s">
        <v>109</v>
      </c>
      <c r="C553" s="298"/>
      <c r="D553" s="294" t="s">
        <v>107</v>
      </c>
      <c r="E553" s="369"/>
      <c r="F553" s="294">
        <v>1E-3</v>
      </c>
      <c r="G553" s="79">
        <f t="shared" si="40"/>
        <v>0</v>
      </c>
      <c r="H553" s="55"/>
    </row>
    <row r="554" spans="1:8">
      <c r="A554" s="490" t="s">
        <v>321</v>
      </c>
      <c r="B554" s="490"/>
      <c r="C554" s="490"/>
      <c r="D554" s="490"/>
      <c r="E554" s="490"/>
      <c r="F554" s="490"/>
      <c r="G554" s="146">
        <f>SUM(G546:G553)</f>
        <v>0</v>
      </c>
      <c r="H554" s="55"/>
    </row>
    <row r="555" spans="1:8">
      <c r="A555" s="42"/>
      <c r="B555" s="85"/>
      <c r="C555" s="85"/>
      <c r="D555" s="44"/>
      <c r="E555" s="67"/>
      <c r="F555" s="44"/>
      <c r="G555" s="79"/>
      <c r="H555" s="55"/>
    </row>
    <row r="556" spans="1:8">
      <c r="A556" s="47" t="s">
        <v>163</v>
      </c>
      <c r="B556" s="48"/>
      <c r="C556" s="48"/>
      <c r="D556" s="49"/>
      <c r="E556" s="49"/>
      <c r="F556" s="49"/>
      <c r="G556" s="62">
        <f>ROUND(G543+G554,2)</f>
        <v>0</v>
      </c>
      <c r="H556" s="57"/>
    </row>
    <row r="557" spans="1:8">
      <c r="A557" s="81"/>
      <c r="B557" s="82"/>
      <c r="C557" s="82"/>
      <c r="D557" s="83"/>
      <c r="E557" s="83"/>
      <c r="F557" s="83"/>
      <c r="G557" s="83"/>
      <c r="H557" s="78"/>
    </row>
    <row r="558" spans="1:8" s="41" customFormat="1" ht="15">
      <c r="A558" s="71" t="s">
        <v>164</v>
      </c>
      <c r="B558" s="71"/>
      <c r="C558" s="71"/>
      <c r="D558" s="72" t="s">
        <v>98</v>
      </c>
      <c r="E558" s="72" t="s">
        <v>99</v>
      </c>
      <c r="F558" s="73" t="s">
        <v>100</v>
      </c>
      <c r="G558" s="74" t="s">
        <v>101</v>
      </c>
      <c r="H558" s="75"/>
    </row>
    <row r="559" spans="1:8">
      <c r="A559" s="491" t="s">
        <v>102</v>
      </c>
      <c r="B559" s="492"/>
      <c r="C559" s="492"/>
      <c r="D559" s="492"/>
      <c r="E559" s="492"/>
      <c r="F559" s="492"/>
      <c r="G559" s="492"/>
      <c r="H559" s="493"/>
    </row>
    <row r="560" spans="1:8">
      <c r="A560" s="42"/>
      <c r="B560" s="293" t="s">
        <v>572</v>
      </c>
      <c r="C560" s="293"/>
      <c r="D560" s="294" t="s">
        <v>573</v>
      </c>
      <c r="E560" s="369"/>
      <c r="F560" s="305">
        <v>0.2</v>
      </c>
      <c r="G560" s="67">
        <f t="shared" ref="G560:G567" si="41">F560*E560</f>
        <v>0</v>
      </c>
      <c r="H560" s="55"/>
    </row>
    <row r="561" spans="1:8">
      <c r="A561" s="42"/>
      <c r="B561" s="293" t="s">
        <v>604</v>
      </c>
      <c r="C561" s="293"/>
      <c r="D561" s="294" t="s">
        <v>605</v>
      </c>
      <c r="E561" s="369"/>
      <c r="F561" s="305">
        <v>0.01</v>
      </c>
      <c r="G561" s="67">
        <f t="shared" si="41"/>
        <v>0</v>
      </c>
      <c r="H561" s="55"/>
    </row>
    <row r="562" spans="1:8">
      <c r="A562" s="42"/>
      <c r="B562" s="293" t="s">
        <v>559</v>
      </c>
      <c r="C562" s="298"/>
      <c r="D562" s="294" t="s">
        <v>104</v>
      </c>
      <c r="E562" s="369"/>
      <c r="F562" s="294">
        <v>0.05</v>
      </c>
      <c r="G562" s="67">
        <f t="shared" si="41"/>
        <v>0</v>
      </c>
      <c r="H562" s="55"/>
    </row>
    <row r="563" spans="1:8">
      <c r="A563" s="42"/>
      <c r="B563" s="293" t="s">
        <v>134</v>
      </c>
      <c r="C563" s="293"/>
      <c r="D563" s="294" t="s">
        <v>104</v>
      </c>
      <c r="E563" s="369"/>
      <c r="F563" s="294">
        <v>0.15</v>
      </c>
      <c r="G563" s="67">
        <f t="shared" si="41"/>
        <v>0</v>
      </c>
      <c r="H563" s="55"/>
    </row>
    <row r="564" spans="1:8">
      <c r="A564" s="42"/>
      <c r="B564" s="296" t="s">
        <v>111</v>
      </c>
      <c r="C564" s="293"/>
      <c r="D564" s="297" t="s">
        <v>104</v>
      </c>
      <c r="E564" s="369"/>
      <c r="F564" s="294">
        <v>0.02</v>
      </c>
      <c r="G564" s="67">
        <f t="shared" si="41"/>
        <v>0</v>
      </c>
      <c r="H564" s="55"/>
    </row>
    <row r="565" spans="1:8">
      <c r="A565" s="85"/>
      <c r="B565" s="293" t="s">
        <v>553</v>
      </c>
      <c r="C565" s="293"/>
      <c r="D565" s="294" t="s">
        <v>107</v>
      </c>
      <c r="E565" s="369"/>
      <c r="F565" s="294">
        <v>0.2</v>
      </c>
      <c r="G565" s="67">
        <f t="shared" si="41"/>
        <v>0</v>
      </c>
      <c r="H565" s="55"/>
    </row>
    <row r="566" spans="1:8">
      <c r="A566" s="42"/>
      <c r="B566" s="293" t="s">
        <v>108</v>
      </c>
      <c r="C566" s="293"/>
      <c r="D566" s="294" t="s">
        <v>104</v>
      </c>
      <c r="E566" s="369"/>
      <c r="F566" s="294">
        <v>0.03</v>
      </c>
      <c r="G566" s="67">
        <f t="shared" si="41"/>
        <v>0</v>
      </c>
      <c r="H566" s="55"/>
    </row>
    <row r="567" spans="1:8">
      <c r="A567" s="85"/>
      <c r="B567" s="296" t="s">
        <v>109</v>
      </c>
      <c r="C567" s="293"/>
      <c r="D567" s="294" t="s">
        <v>107</v>
      </c>
      <c r="E567" s="369"/>
      <c r="F567" s="294">
        <v>1E-3</v>
      </c>
      <c r="G567" s="67">
        <f t="shared" si="41"/>
        <v>0</v>
      </c>
      <c r="H567" s="55"/>
    </row>
    <row r="568" spans="1:8">
      <c r="A568" s="490" t="s">
        <v>322</v>
      </c>
      <c r="B568" s="490"/>
      <c r="C568" s="490"/>
      <c r="D568" s="490"/>
      <c r="E568" s="490"/>
      <c r="F568" s="490"/>
      <c r="G568" s="144">
        <f>SUM(G560:G567)</f>
        <v>0</v>
      </c>
      <c r="H568" s="55"/>
    </row>
    <row r="569" spans="1:8">
      <c r="A569" s="85"/>
      <c r="B569" s="42"/>
      <c r="C569" s="85"/>
      <c r="D569" s="44"/>
      <c r="E569" s="67"/>
      <c r="F569" s="44"/>
      <c r="G569" s="67"/>
      <c r="H569" s="55"/>
    </row>
    <row r="570" spans="1:8">
      <c r="A570" s="487" t="s">
        <v>110</v>
      </c>
      <c r="B570" s="488"/>
      <c r="C570" s="488"/>
      <c r="D570" s="488"/>
      <c r="E570" s="488"/>
      <c r="F570" s="488"/>
      <c r="G570" s="488"/>
      <c r="H570" s="489"/>
    </row>
    <row r="571" spans="1:8">
      <c r="A571" s="42" t="s">
        <v>110</v>
      </c>
      <c r="B571" s="296" t="s">
        <v>554</v>
      </c>
      <c r="C571" s="296"/>
      <c r="D571" s="297" t="s">
        <v>555</v>
      </c>
      <c r="E571" s="369"/>
      <c r="F571" s="297">
        <v>0.2</v>
      </c>
      <c r="G571" s="67">
        <f t="shared" ref="G571:G578" si="42">F571*E571</f>
        <v>0</v>
      </c>
      <c r="H571" s="55"/>
    </row>
    <row r="572" spans="1:8">
      <c r="A572" s="42"/>
      <c r="B572" s="293" t="s">
        <v>604</v>
      </c>
      <c r="C572" s="293"/>
      <c r="D572" s="294" t="s">
        <v>605</v>
      </c>
      <c r="E572" s="369"/>
      <c r="F572" s="305">
        <v>0.01</v>
      </c>
      <c r="G572" s="67">
        <f t="shared" si="42"/>
        <v>0</v>
      </c>
      <c r="H572" s="55"/>
    </row>
    <row r="573" spans="1:8">
      <c r="A573" s="85"/>
      <c r="B573" s="293" t="s">
        <v>556</v>
      </c>
      <c r="C573" s="293"/>
      <c r="D573" s="294" t="s">
        <v>555</v>
      </c>
      <c r="E573" s="369"/>
      <c r="F573" s="294">
        <v>0.1</v>
      </c>
      <c r="G573" s="67">
        <f t="shared" si="42"/>
        <v>0</v>
      </c>
      <c r="H573" s="55"/>
    </row>
    <row r="574" spans="1:8">
      <c r="A574" s="42"/>
      <c r="B574" s="293" t="s">
        <v>113</v>
      </c>
      <c r="C574" s="293"/>
      <c r="D574" s="294" t="s">
        <v>114</v>
      </c>
      <c r="E574" s="369"/>
      <c r="F574" s="294">
        <v>0.15</v>
      </c>
      <c r="G574" s="67">
        <f t="shared" si="42"/>
        <v>0</v>
      </c>
      <c r="H574" s="55"/>
    </row>
    <row r="575" spans="1:8">
      <c r="A575" s="85"/>
      <c r="B575" s="293" t="s">
        <v>553</v>
      </c>
      <c r="C575" s="293"/>
      <c r="D575" s="294" t="s">
        <v>107</v>
      </c>
      <c r="E575" s="369"/>
      <c r="F575" s="294">
        <v>0.2</v>
      </c>
      <c r="G575" s="67">
        <f t="shared" si="42"/>
        <v>0</v>
      </c>
      <c r="H575" s="55"/>
    </row>
    <row r="576" spans="1:8">
      <c r="A576" s="85"/>
      <c r="B576" s="293" t="s">
        <v>108</v>
      </c>
      <c r="C576" s="293"/>
      <c r="D576" s="294" t="s">
        <v>104</v>
      </c>
      <c r="E576" s="369"/>
      <c r="F576" s="294">
        <v>0.03</v>
      </c>
      <c r="G576" s="67">
        <f t="shared" si="42"/>
        <v>0</v>
      </c>
      <c r="H576" s="55"/>
    </row>
    <row r="577" spans="1:8">
      <c r="A577" s="42"/>
      <c r="B577" s="296" t="s">
        <v>111</v>
      </c>
      <c r="C577" s="296"/>
      <c r="D577" s="297" t="s">
        <v>104</v>
      </c>
      <c r="E577" s="369"/>
      <c r="F577" s="294">
        <v>0.02</v>
      </c>
      <c r="G577" s="67">
        <f t="shared" si="42"/>
        <v>0</v>
      </c>
      <c r="H577" s="55"/>
    </row>
    <row r="578" spans="1:8">
      <c r="A578" s="42"/>
      <c r="B578" s="293" t="s">
        <v>109</v>
      </c>
      <c r="C578" s="293"/>
      <c r="D578" s="294" t="s">
        <v>107</v>
      </c>
      <c r="E578" s="369"/>
      <c r="F578" s="294">
        <v>1E-3</v>
      </c>
      <c r="G578" s="67">
        <f t="shared" si="42"/>
        <v>0</v>
      </c>
      <c r="H578" s="55"/>
    </row>
    <row r="579" spans="1:8">
      <c r="A579" s="490" t="s">
        <v>323</v>
      </c>
      <c r="B579" s="490"/>
      <c r="C579" s="490"/>
      <c r="D579" s="490"/>
      <c r="E579" s="490"/>
      <c r="F579" s="490"/>
      <c r="G579" s="144">
        <f>SUM(G571:G578)</f>
        <v>0</v>
      </c>
      <c r="H579" s="55"/>
    </row>
    <row r="580" spans="1:8">
      <c r="A580" s="85"/>
      <c r="B580" s="85"/>
      <c r="C580" s="85"/>
      <c r="D580" s="44"/>
      <c r="E580" s="67"/>
      <c r="F580" s="44"/>
      <c r="G580" s="67"/>
      <c r="H580" s="55"/>
    </row>
    <row r="581" spans="1:8">
      <c r="A581" s="47" t="s">
        <v>165</v>
      </c>
      <c r="B581" s="48"/>
      <c r="C581" s="48"/>
      <c r="D581" s="49"/>
      <c r="E581" s="49"/>
      <c r="F581" s="49"/>
      <c r="G581" s="62">
        <f>ROUND(G568+G579,2)</f>
        <v>0</v>
      </c>
      <c r="H581" s="57"/>
    </row>
    <row r="583" spans="1:8" s="41" customFormat="1" ht="15">
      <c r="A583" s="71" t="s">
        <v>166</v>
      </c>
      <c r="B583" s="71"/>
      <c r="C583" s="71"/>
      <c r="D583" s="72" t="s">
        <v>98</v>
      </c>
      <c r="E583" s="72" t="s">
        <v>99</v>
      </c>
      <c r="F583" s="73" t="s">
        <v>100</v>
      </c>
      <c r="G583" s="74" t="s">
        <v>101</v>
      </c>
      <c r="H583" s="75"/>
    </row>
    <row r="584" spans="1:8">
      <c r="A584" s="491" t="s">
        <v>102</v>
      </c>
      <c r="B584" s="492"/>
      <c r="C584" s="492"/>
      <c r="D584" s="492"/>
      <c r="E584" s="492"/>
      <c r="F584" s="492"/>
      <c r="G584" s="492"/>
      <c r="H584" s="493"/>
    </row>
    <row r="585" spans="1:8">
      <c r="A585" s="42"/>
      <c r="B585" s="293" t="s">
        <v>565</v>
      </c>
      <c r="C585" s="298"/>
      <c r="D585" s="294" t="s">
        <v>141</v>
      </c>
      <c r="E585" s="369"/>
      <c r="F585" s="305">
        <v>0.1</v>
      </c>
      <c r="G585" s="79">
        <f>F585*E585</f>
        <v>0</v>
      </c>
      <c r="H585" s="46"/>
    </row>
    <row r="586" spans="1:8">
      <c r="A586" s="42"/>
      <c r="B586" s="293" t="s">
        <v>604</v>
      </c>
      <c r="C586" s="293"/>
      <c r="D586" s="294" t="s">
        <v>605</v>
      </c>
      <c r="E586" s="369"/>
      <c r="F586" s="305">
        <v>0.01</v>
      </c>
      <c r="G586" s="79">
        <f t="shared" ref="G586:G592" si="43">F586*E586</f>
        <v>0</v>
      </c>
      <c r="H586" s="46"/>
    </row>
    <row r="587" spans="1:8">
      <c r="A587" s="42"/>
      <c r="B587" s="293" t="s">
        <v>571</v>
      </c>
      <c r="C587" s="293"/>
      <c r="D587" s="294" t="s">
        <v>104</v>
      </c>
      <c r="E587" s="369"/>
      <c r="F587" s="294">
        <v>0.03</v>
      </c>
      <c r="G587" s="79">
        <f t="shared" si="43"/>
        <v>0</v>
      </c>
      <c r="H587" s="46"/>
    </row>
    <row r="588" spans="1:8">
      <c r="A588" s="42"/>
      <c r="B588" s="293" t="s">
        <v>129</v>
      </c>
      <c r="C588" s="293"/>
      <c r="D588" s="294" t="s">
        <v>114</v>
      </c>
      <c r="E588" s="369"/>
      <c r="F588" s="294">
        <v>0.15</v>
      </c>
      <c r="G588" s="79">
        <f t="shared" si="43"/>
        <v>0</v>
      </c>
      <c r="H588" s="46"/>
    </row>
    <row r="589" spans="1:8">
      <c r="A589" s="42"/>
      <c r="B589" s="296" t="s">
        <v>111</v>
      </c>
      <c r="C589" s="293"/>
      <c r="D589" s="297" t="s">
        <v>104</v>
      </c>
      <c r="E589" s="369"/>
      <c r="F589" s="294">
        <v>0.02</v>
      </c>
      <c r="G589" s="79">
        <f t="shared" si="43"/>
        <v>0</v>
      </c>
      <c r="H589" s="55"/>
    </row>
    <row r="590" spans="1:8">
      <c r="A590" s="85"/>
      <c r="B590" s="293" t="s">
        <v>553</v>
      </c>
      <c r="C590" s="293"/>
      <c r="D590" s="294" t="s">
        <v>107</v>
      </c>
      <c r="E590" s="369"/>
      <c r="F590" s="294">
        <v>0.2</v>
      </c>
      <c r="G590" s="79">
        <f t="shared" si="43"/>
        <v>0</v>
      </c>
      <c r="H590" s="55"/>
    </row>
    <row r="591" spans="1:8">
      <c r="A591" s="42"/>
      <c r="B591" s="293" t="s">
        <v>108</v>
      </c>
      <c r="C591" s="293"/>
      <c r="D591" s="294" t="s">
        <v>104</v>
      </c>
      <c r="E591" s="369"/>
      <c r="F591" s="294">
        <v>0.03</v>
      </c>
      <c r="G591" s="79">
        <f t="shared" si="43"/>
        <v>0</v>
      </c>
      <c r="H591" s="46"/>
    </row>
    <row r="592" spans="1:8">
      <c r="A592" s="42"/>
      <c r="B592" s="296" t="s">
        <v>109</v>
      </c>
      <c r="C592" s="293"/>
      <c r="D592" s="294" t="s">
        <v>107</v>
      </c>
      <c r="E592" s="369"/>
      <c r="F592" s="294">
        <v>1E-3</v>
      </c>
      <c r="G592" s="79">
        <f t="shared" si="43"/>
        <v>0</v>
      </c>
      <c r="H592" s="46"/>
    </row>
    <row r="593" spans="1:8">
      <c r="A593" s="490" t="s">
        <v>324</v>
      </c>
      <c r="B593" s="490"/>
      <c r="C593" s="490"/>
      <c r="D593" s="490"/>
      <c r="E593" s="490"/>
      <c r="F593" s="490"/>
      <c r="G593" s="146">
        <f>SUM(G585:G592)</f>
        <v>0</v>
      </c>
      <c r="H593" s="46"/>
    </row>
    <row r="594" spans="1:8">
      <c r="A594" s="42"/>
      <c r="B594" s="85"/>
      <c r="C594" s="85"/>
      <c r="D594" s="44"/>
      <c r="E594" s="67"/>
      <c r="F594" s="44"/>
      <c r="G594" s="79"/>
      <c r="H594" s="46"/>
    </row>
    <row r="595" spans="1:8">
      <c r="A595" s="487" t="s">
        <v>110</v>
      </c>
      <c r="B595" s="488"/>
      <c r="C595" s="488"/>
      <c r="D595" s="488"/>
      <c r="E595" s="488"/>
      <c r="F595" s="488"/>
      <c r="G595" s="488"/>
      <c r="H595" s="489"/>
    </row>
    <row r="596" spans="1:8">
      <c r="A596" s="42"/>
      <c r="B596" s="293" t="s">
        <v>561</v>
      </c>
      <c r="C596" s="298"/>
      <c r="D596" s="294" t="s">
        <v>104</v>
      </c>
      <c r="E596" s="369"/>
      <c r="F596" s="305">
        <v>0.1</v>
      </c>
      <c r="G596" s="79">
        <f t="shared" ref="G596:G603" si="44">F596*E596</f>
        <v>0</v>
      </c>
      <c r="H596" s="46"/>
    </row>
    <row r="597" spans="1:8">
      <c r="A597" s="42"/>
      <c r="B597" s="296" t="s">
        <v>552</v>
      </c>
      <c r="C597" s="296"/>
      <c r="D597" s="297" t="s">
        <v>104</v>
      </c>
      <c r="E597" s="369"/>
      <c r="F597" s="294">
        <v>0.03</v>
      </c>
      <c r="G597" s="79">
        <f t="shared" si="44"/>
        <v>0</v>
      </c>
      <c r="H597" s="46"/>
    </row>
    <row r="598" spans="1:8">
      <c r="A598" s="85"/>
      <c r="B598" s="293" t="s">
        <v>604</v>
      </c>
      <c r="C598" s="293"/>
      <c r="D598" s="294" t="s">
        <v>605</v>
      </c>
      <c r="E598" s="369"/>
      <c r="F598" s="305">
        <v>0.01</v>
      </c>
      <c r="G598" s="79">
        <f t="shared" si="44"/>
        <v>0</v>
      </c>
      <c r="H598" s="55"/>
    </row>
    <row r="599" spans="1:8">
      <c r="A599" s="42"/>
      <c r="B599" s="290" t="s">
        <v>146</v>
      </c>
      <c r="C599" s="298"/>
      <c r="D599" s="294" t="s">
        <v>114</v>
      </c>
      <c r="E599" s="369"/>
      <c r="F599" s="294">
        <v>0.15</v>
      </c>
      <c r="G599" s="79">
        <f t="shared" si="44"/>
        <v>0</v>
      </c>
      <c r="H599" s="55"/>
    </row>
    <row r="600" spans="1:8">
      <c r="A600" s="42"/>
      <c r="B600" s="293" t="s">
        <v>108</v>
      </c>
      <c r="C600" s="293"/>
      <c r="D600" s="294" t="s">
        <v>104</v>
      </c>
      <c r="E600" s="369"/>
      <c r="F600" s="294">
        <v>0.03</v>
      </c>
      <c r="G600" s="79">
        <f t="shared" si="44"/>
        <v>0</v>
      </c>
      <c r="H600" s="55"/>
    </row>
    <row r="601" spans="1:8">
      <c r="A601" s="42"/>
      <c r="B601" s="296" t="s">
        <v>111</v>
      </c>
      <c r="C601" s="296"/>
      <c r="D601" s="297" t="s">
        <v>104</v>
      </c>
      <c r="E601" s="369"/>
      <c r="F601" s="294">
        <v>0.02</v>
      </c>
      <c r="G601" s="79">
        <f t="shared" si="44"/>
        <v>0</v>
      </c>
      <c r="H601" s="55"/>
    </row>
    <row r="602" spans="1:8">
      <c r="A602" s="42"/>
      <c r="B602" s="349" t="s">
        <v>606</v>
      </c>
      <c r="C602" s="349"/>
      <c r="D602" s="345" t="s">
        <v>607</v>
      </c>
      <c r="E602" s="369"/>
      <c r="F602" s="345">
        <v>0.03</v>
      </c>
      <c r="G602" s="79">
        <f t="shared" si="44"/>
        <v>0</v>
      </c>
      <c r="H602" s="55"/>
    </row>
    <row r="603" spans="1:8">
      <c r="A603" s="42"/>
      <c r="B603" s="293" t="s">
        <v>109</v>
      </c>
      <c r="C603" s="293"/>
      <c r="D603" s="294" t="s">
        <v>107</v>
      </c>
      <c r="E603" s="369"/>
      <c r="F603" s="294">
        <v>1E-3</v>
      </c>
      <c r="G603" s="79">
        <f t="shared" si="44"/>
        <v>0</v>
      </c>
      <c r="H603" s="55"/>
    </row>
    <row r="604" spans="1:8">
      <c r="A604" s="490" t="s">
        <v>325</v>
      </c>
      <c r="B604" s="490"/>
      <c r="C604" s="490"/>
      <c r="D604" s="490"/>
      <c r="E604" s="490"/>
      <c r="F604" s="490"/>
      <c r="G604" s="146">
        <f>SUM(G596:G603)</f>
        <v>0</v>
      </c>
      <c r="H604" s="55"/>
    </row>
    <row r="605" spans="1:8">
      <c r="A605" s="42"/>
      <c r="B605" s="85"/>
      <c r="C605" s="85"/>
      <c r="D605" s="44"/>
      <c r="E605" s="67"/>
      <c r="F605" s="56"/>
      <c r="G605" s="79"/>
      <c r="H605" s="55"/>
    </row>
    <row r="606" spans="1:8">
      <c r="A606" s="47" t="s">
        <v>167</v>
      </c>
      <c r="B606" s="48"/>
      <c r="C606" s="48"/>
      <c r="D606" s="49"/>
      <c r="E606" s="49"/>
      <c r="F606" s="49"/>
      <c r="G606" s="62">
        <f>ROUND(G593+G604,2)</f>
        <v>0</v>
      </c>
      <c r="H606" s="57"/>
    </row>
    <row r="607" spans="1:8">
      <c r="F607" s="76"/>
      <c r="G607" s="76"/>
      <c r="H607" s="78"/>
    </row>
    <row r="608" spans="1:8" s="41" customFormat="1" ht="15">
      <c r="A608" s="71" t="s">
        <v>168</v>
      </c>
      <c r="B608" s="71"/>
      <c r="C608" s="71"/>
      <c r="D608" s="72" t="s">
        <v>98</v>
      </c>
      <c r="E608" s="72" t="s">
        <v>99</v>
      </c>
      <c r="F608" s="73" t="s">
        <v>100</v>
      </c>
      <c r="G608" s="74" t="s">
        <v>101</v>
      </c>
      <c r="H608" s="75"/>
    </row>
    <row r="609" spans="1:8">
      <c r="A609" s="491" t="s">
        <v>102</v>
      </c>
      <c r="B609" s="492"/>
      <c r="C609" s="492"/>
      <c r="D609" s="492"/>
      <c r="E609" s="492"/>
      <c r="F609" s="492"/>
      <c r="G609" s="492"/>
      <c r="H609" s="493"/>
    </row>
    <row r="610" spans="1:8">
      <c r="A610" s="42"/>
      <c r="B610" s="293" t="s">
        <v>103</v>
      </c>
      <c r="C610" s="293"/>
      <c r="D610" s="294" t="s">
        <v>104</v>
      </c>
      <c r="E610" s="369"/>
      <c r="F610" s="295">
        <v>0.1</v>
      </c>
      <c r="G610" s="79">
        <f>F610*E610</f>
        <v>0</v>
      </c>
      <c r="H610" s="46"/>
    </row>
    <row r="611" spans="1:8">
      <c r="A611" s="42"/>
      <c r="B611" s="293" t="s">
        <v>604</v>
      </c>
      <c r="C611" s="293"/>
      <c r="D611" s="294" t="s">
        <v>605</v>
      </c>
      <c r="E611" s="369"/>
      <c r="F611" s="305">
        <v>0.01</v>
      </c>
      <c r="G611" s="79">
        <f t="shared" ref="G611:G617" si="45">F611*E611</f>
        <v>0</v>
      </c>
      <c r="H611" s="46"/>
    </row>
    <row r="612" spans="1:8">
      <c r="A612" s="42"/>
      <c r="B612" s="293" t="s">
        <v>552</v>
      </c>
      <c r="C612" s="293"/>
      <c r="D612" s="294" t="s">
        <v>104</v>
      </c>
      <c r="E612" s="369"/>
      <c r="F612" s="294">
        <v>0.03</v>
      </c>
      <c r="G612" s="79">
        <f t="shared" si="45"/>
        <v>0</v>
      </c>
      <c r="H612" s="55"/>
    </row>
    <row r="613" spans="1:8">
      <c r="A613" s="85"/>
      <c r="B613" s="293" t="s">
        <v>120</v>
      </c>
      <c r="C613" s="293"/>
      <c r="D613" s="294" t="s">
        <v>114</v>
      </c>
      <c r="E613" s="369"/>
      <c r="F613" s="294">
        <v>0.15</v>
      </c>
      <c r="G613" s="79">
        <f t="shared" si="45"/>
        <v>0</v>
      </c>
      <c r="H613" s="55"/>
    </row>
    <row r="614" spans="1:8">
      <c r="A614" s="42"/>
      <c r="B614" s="296" t="s">
        <v>111</v>
      </c>
      <c r="C614" s="296"/>
      <c r="D614" s="297" t="s">
        <v>104</v>
      </c>
      <c r="E614" s="369"/>
      <c r="F614" s="294">
        <v>0.02</v>
      </c>
      <c r="G614" s="79">
        <f t="shared" si="45"/>
        <v>0</v>
      </c>
      <c r="H614" s="55"/>
    </row>
    <row r="615" spans="1:8">
      <c r="A615" s="85"/>
      <c r="B615" s="293" t="s">
        <v>553</v>
      </c>
      <c r="C615" s="293"/>
      <c r="D615" s="294" t="s">
        <v>107</v>
      </c>
      <c r="E615" s="369"/>
      <c r="F615" s="294">
        <v>0.2</v>
      </c>
      <c r="G615" s="79">
        <f t="shared" si="45"/>
        <v>0</v>
      </c>
      <c r="H615" s="46"/>
    </row>
    <row r="616" spans="1:8">
      <c r="A616" s="42"/>
      <c r="B616" s="293" t="s">
        <v>108</v>
      </c>
      <c r="C616" s="293"/>
      <c r="D616" s="294" t="s">
        <v>104</v>
      </c>
      <c r="E616" s="369"/>
      <c r="F616" s="294">
        <v>0.03</v>
      </c>
      <c r="G616" s="79">
        <f t="shared" si="45"/>
        <v>0</v>
      </c>
      <c r="H616" s="55"/>
    </row>
    <row r="617" spans="1:8">
      <c r="A617" s="42"/>
      <c r="B617" s="296" t="s">
        <v>109</v>
      </c>
      <c r="C617" s="296"/>
      <c r="D617" s="294" t="s">
        <v>107</v>
      </c>
      <c r="E617" s="369"/>
      <c r="F617" s="294">
        <v>1E-3</v>
      </c>
      <c r="G617" s="79">
        <f t="shared" si="45"/>
        <v>0</v>
      </c>
      <c r="H617" s="55"/>
    </row>
    <row r="618" spans="1:8">
      <c r="A618" s="490" t="s">
        <v>326</v>
      </c>
      <c r="B618" s="490"/>
      <c r="C618" s="490"/>
      <c r="D618" s="490"/>
      <c r="E618" s="490"/>
      <c r="F618" s="490"/>
      <c r="G618" s="146">
        <f>SUM(G610:G617)</f>
        <v>0</v>
      </c>
      <c r="H618" s="55"/>
    </row>
    <row r="619" spans="1:8">
      <c r="A619" s="328"/>
      <c r="B619" s="328"/>
      <c r="C619" s="328"/>
      <c r="D619" s="328"/>
      <c r="E619" s="328"/>
      <c r="F619" s="328"/>
      <c r="G619" s="146"/>
      <c r="H619" s="55"/>
    </row>
    <row r="620" spans="1:8">
      <c r="A620" s="487" t="s">
        <v>110</v>
      </c>
      <c r="B620" s="488"/>
      <c r="C620" s="488"/>
      <c r="D620" s="488"/>
      <c r="E620" s="488"/>
      <c r="F620" s="488"/>
      <c r="G620" s="488"/>
      <c r="H620" s="489"/>
    </row>
    <row r="621" spans="1:8">
      <c r="A621" s="42"/>
      <c r="B621" s="293" t="s">
        <v>557</v>
      </c>
      <c r="C621" s="293"/>
      <c r="D621" s="294" t="s">
        <v>141</v>
      </c>
      <c r="E621" s="369"/>
      <c r="F621" s="305">
        <v>0.1</v>
      </c>
      <c r="G621" s="79">
        <f t="shared" ref="G621:G628" si="46">F621*E621</f>
        <v>0</v>
      </c>
      <c r="H621" s="46"/>
    </row>
    <row r="622" spans="1:8">
      <c r="A622" s="42"/>
      <c r="B622" s="293" t="s">
        <v>558</v>
      </c>
      <c r="C622" s="293"/>
      <c r="D622" s="294" t="s">
        <v>104</v>
      </c>
      <c r="E622" s="369"/>
      <c r="F622" s="297">
        <v>0.03</v>
      </c>
      <c r="G622" s="79">
        <f t="shared" si="46"/>
        <v>0</v>
      </c>
      <c r="H622" s="55"/>
    </row>
    <row r="623" spans="1:8">
      <c r="A623" s="42"/>
      <c r="B623" s="293" t="s">
        <v>604</v>
      </c>
      <c r="C623" s="293"/>
      <c r="D623" s="294" t="s">
        <v>605</v>
      </c>
      <c r="E623" s="369"/>
      <c r="F623" s="305">
        <v>0.01</v>
      </c>
      <c r="G623" s="79">
        <f t="shared" si="46"/>
        <v>0</v>
      </c>
      <c r="H623" s="55"/>
    </row>
    <row r="624" spans="1:8">
      <c r="A624" s="42"/>
      <c r="B624" s="290" t="s">
        <v>105</v>
      </c>
      <c r="C624" s="293"/>
      <c r="D624" s="294" t="s">
        <v>104</v>
      </c>
      <c r="E624" s="369"/>
      <c r="F624" s="294">
        <v>0.15</v>
      </c>
      <c r="G624" s="79">
        <f t="shared" si="46"/>
        <v>0</v>
      </c>
      <c r="H624" s="55"/>
    </row>
    <row r="625" spans="1:8">
      <c r="A625" s="85"/>
      <c r="B625" s="293" t="s">
        <v>108</v>
      </c>
      <c r="C625" s="298"/>
      <c r="D625" s="294" t="s">
        <v>104</v>
      </c>
      <c r="E625" s="369"/>
      <c r="F625" s="294">
        <v>0.03</v>
      </c>
      <c r="G625" s="79">
        <f t="shared" si="46"/>
        <v>0</v>
      </c>
      <c r="H625" s="46"/>
    </row>
    <row r="626" spans="1:8">
      <c r="A626" s="42"/>
      <c r="B626" s="296" t="s">
        <v>111</v>
      </c>
      <c r="C626" s="293"/>
      <c r="D626" s="297" t="s">
        <v>104</v>
      </c>
      <c r="E626" s="369"/>
      <c r="F626" s="294">
        <v>0.02</v>
      </c>
      <c r="G626" s="79">
        <f t="shared" si="46"/>
        <v>0</v>
      </c>
      <c r="H626" s="55"/>
    </row>
    <row r="627" spans="1:8">
      <c r="A627" s="42"/>
      <c r="B627" s="293" t="s">
        <v>109</v>
      </c>
      <c r="C627" s="293"/>
      <c r="D627" s="294" t="s">
        <v>107</v>
      </c>
      <c r="E627" s="369"/>
      <c r="F627" s="297">
        <v>1E-3</v>
      </c>
      <c r="G627" s="79">
        <f t="shared" si="46"/>
        <v>0</v>
      </c>
      <c r="H627" s="55"/>
    </row>
    <row r="628" spans="1:8">
      <c r="A628" s="42"/>
      <c r="B628" s="349" t="s">
        <v>608</v>
      </c>
      <c r="C628" s="349"/>
      <c r="D628" s="345" t="s">
        <v>607</v>
      </c>
      <c r="E628" s="369"/>
      <c r="F628" s="345">
        <v>0.03</v>
      </c>
      <c r="G628" s="79">
        <f t="shared" si="46"/>
        <v>0</v>
      </c>
      <c r="H628" s="46"/>
    </row>
    <row r="629" spans="1:8">
      <c r="A629" s="490" t="s">
        <v>327</v>
      </c>
      <c r="B629" s="490"/>
      <c r="C629" s="490"/>
      <c r="D629" s="490"/>
      <c r="E629" s="490"/>
      <c r="F629" s="490"/>
      <c r="G629" s="144">
        <f>SUM(G621:G628)</f>
        <v>0</v>
      </c>
      <c r="H629" s="46"/>
    </row>
    <row r="630" spans="1:8">
      <c r="A630" s="42"/>
      <c r="B630" s="59"/>
      <c r="C630" s="59"/>
      <c r="D630" s="43"/>
      <c r="E630" s="79"/>
      <c r="F630" s="44"/>
      <c r="G630" s="67"/>
      <c r="H630" s="46"/>
    </row>
    <row r="631" spans="1:8">
      <c r="A631" s="47" t="s">
        <v>169</v>
      </c>
      <c r="B631" s="48"/>
      <c r="C631" s="48"/>
      <c r="D631" s="49"/>
      <c r="E631" s="49"/>
      <c r="F631" s="49"/>
      <c r="G631" s="62">
        <f>ROUND(G618+G629,2)</f>
        <v>0</v>
      </c>
      <c r="H631" s="57"/>
    </row>
    <row r="632" spans="1:8">
      <c r="A632" s="81"/>
      <c r="B632" s="82"/>
      <c r="C632" s="82"/>
      <c r="D632" s="83"/>
      <c r="E632" s="83"/>
      <c r="F632" s="83"/>
      <c r="G632" s="83"/>
      <c r="H632" s="78"/>
    </row>
    <row r="633" spans="1:8" s="41" customFormat="1" ht="15">
      <c r="A633" s="71" t="s">
        <v>170</v>
      </c>
      <c r="B633" s="71"/>
      <c r="C633" s="71"/>
      <c r="D633" s="72" t="s">
        <v>98</v>
      </c>
      <c r="E633" s="72" t="s">
        <v>99</v>
      </c>
      <c r="F633" s="73" t="s">
        <v>100</v>
      </c>
      <c r="G633" s="74" t="s">
        <v>101</v>
      </c>
      <c r="H633" s="75"/>
    </row>
    <row r="634" spans="1:8">
      <c r="A634" s="491" t="s">
        <v>102</v>
      </c>
      <c r="B634" s="492"/>
      <c r="C634" s="492"/>
      <c r="D634" s="492"/>
      <c r="E634" s="492"/>
      <c r="F634" s="492"/>
      <c r="G634" s="492"/>
      <c r="H634" s="493"/>
    </row>
    <row r="635" spans="1:8">
      <c r="A635" s="42"/>
      <c r="B635" s="293" t="s">
        <v>557</v>
      </c>
      <c r="C635" s="293"/>
      <c r="D635" s="294" t="s">
        <v>141</v>
      </c>
      <c r="E635" s="369"/>
      <c r="F635" s="305">
        <v>0.1</v>
      </c>
      <c r="G635" s="67">
        <f>F635*E635</f>
        <v>0</v>
      </c>
      <c r="H635" s="55"/>
    </row>
    <row r="636" spans="1:8">
      <c r="A636" s="42"/>
      <c r="B636" s="293" t="s">
        <v>604</v>
      </c>
      <c r="C636" s="293"/>
      <c r="D636" s="294" t="s">
        <v>605</v>
      </c>
      <c r="E636" s="369"/>
      <c r="F636" s="305">
        <v>0.01</v>
      </c>
      <c r="G636" s="67">
        <f t="shared" ref="G636:G642" si="47">F636*E636</f>
        <v>0</v>
      </c>
      <c r="H636" s="55"/>
    </row>
    <row r="637" spans="1:8">
      <c r="A637" s="42"/>
      <c r="B637" s="293" t="s">
        <v>574</v>
      </c>
      <c r="C637" s="293"/>
      <c r="D637" s="294" t="s">
        <v>104</v>
      </c>
      <c r="E637" s="369"/>
      <c r="F637" s="294">
        <v>0.05</v>
      </c>
      <c r="G637" s="67">
        <f t="shared" si="47"/>
        <v>0</v>
      </c>
      <c r="H637" s="55"/>
    </row>
    <row r="638" spans="1:8">
      <c r="A638" s="42"/>
      <c r="B638" s="293" t="s">
        <v>123</v>
      </c>
      <c r="C638" s="293"/>
      <c r="D638" s="294" t="s">
        <v>104</v>
      </c>
      <c r="E638" s="369"/>
      <c r="F638" s="294">
        <v>0.15</v>
      </c>
      <c r="G638" s="67">
        <f t="shared" si="47"/>
        <v>0</v>
      </c>
      <c r="H638" s="55"/>
    </row>
    <row r="639" spans="1:8">
      <c r="A639" s="42"/>
      <c r="B639" s="296" t="s">
        <v>111</v>
      </c>
      <c r="C639" s="296"/>
      <c r="D639" s="297" t="s">
        <v>104</v>
      </c>
      <c r="E639" s="369"/>
      <c r="F639" s="294">
        <v>0.02</v>
      </c>
      <c r="G639" s="67">
        <f t="shared" si="47"/>
        <v>0</v>
      </c>
      <c r="H639" s="55"/>
    </row>
    <row r="640" spans="1:8">
      <c r="A640" s="85"/>
      <c r="B640" s="293" t="s">
        <v>553</v>
      </c>
      <c r="C640" s="293"/>
      <c r="D640" s="294" t="s">
        <v>107</v>
      </c>
      <c r="E640" s="369"/>
      <c r="F640" s="294">
        <v>0.2</v>
      </c>
      <c r="G640" s="67">
        <f t="shared" si="47"/>
        <v>0</v>
      </c>
      <c r="H640" s="55"/>
    </row>
    <row r="641" spans="1:8">
      <c r="A641" s="42"/>
      <c r="B641" s="293" t="s">
        <v>108</v>
      </c>
      <c r="C641" s="293"/>
      <c r="D641" s="294" t="s">
        <v>104</v>
      </c>
      <c r="E641" s="369"/>
      <c r="F641" s="294">
        <v>0.03</v>
      </c>
      <c r="G641" s="67">
        <f t="shared" si="47"/>
        <v>0</v>
      </c>
      <c r="H641" s="55"/>
    </row>
    <row r="642" spans="1:8">
      <c r="A642" s="42"/>
      <c r="B642" s="296" t="s">
        <v>109</v>
      </c>
      <c r="C642" s="296"/>
      <c r="D642" s="294" t="s">
        <v>107</v>
      </c>
      <c r="E642" s="369"/>
      <c r="F642" s="294">
        <v>1E-3</v>
      </c>
      <c r="G642" s="67">
        <f t="shared" si="47"/>
        <v>0</v>
      </c>
      <c r="H642" s="55"/>
    </row>
    <row r="643" spans="1:8">
      <c r="A643" s="490" t="s">
        <v>328</v>
      </c>
      <c r="B643" s="490"/>
      <c r="C643" s="490"/>
      <c r="D643" s="490"/>
      <c r="E643" s="490"/>
      <c r="F643" s="490"/>
      <c r="G643" s="144">
        <f>SUM(G635:G642)</f>
        <v>0</v>
      </c>
      <c r="H643" s="55"/>
    </row>
    <row r="644" spans="1:8">
      <c r="A644" s="42"/>
      <c r="B644" s="85"/>
      <c r="C644" s="85"/>
      <c r="D644" s="44"/>
      <c r="E644" s="67"/>
      <c r="F644" s="44"/>
      <c r="G644" s="67"/>
      <c r="H644" s="55"/>
    </row>
    <row r="645" spans="1:8">
      <c r="A645" s="487" t="s">
        <v>110</v>
      </c>
      <c r="B645" s="488"/>
      <c r="C645" s="488"/>
      <c r="D645" s="488"/>
      <c r="E645" s="488"/>
      <c r="F645" s="488"/>
      <c r="G645" s="488"/>
      <c r="H645" s="489"/>
    </row>
    <row r="646" spans="1:8">
      <c r="A646" s="85"/>
      <c r="B646" s="293" t="s">
        <v>561</v>
      </c>
      <c r="C646" s="298"/>
      <c r="D646" s="294" t="s">
        <v>104</v>
      </c>
      <c r="E646" s="369"/>
      <c r="F646" s="305">
        <v>0.1</v>
      </c>
      <c r="G646" s="79">
        <f t="shared" ref="G646:G653" si="48">F646*E646</f>
        <v>0</v>
      </c>
      <c r="H646" s="55"/>
    </row>
    <row r="647" spans="1:8">
      <c r="A647" s="42"/>
      <c r="B647" s="296" t="s">
        <v>552</v>
      </c>
      <c r="C647" s="296"/>
      <c r="D647" s="297" t="s">
        <v>104</v>
      </c>
      <c r="E647" s="369"/>
      <c r="F647" s="294">
        <v>0.03</v>
      </c>
      <c r="G647" s="79">
        <f t="shared" si="48"/>
        <v>0</v>
      </c>
      <c r="H647" s="55"/>
    </row>
    <row r="648" spans="1:8">
      <c r="A648" s="42"/>
      <c r="B648" s="293" t="s">
        <v>604</v>
      </c>
      <c r="C648" s="293"/>
      <c r="D648" s="294" t="s">
        <v>605</v>
      </c>
      <c r="E648" s="369"/>
      <c r="F648" s="305">
        <v>0.01</v>
      </c>
      <c r="G648" s="79">
        <f t="shared" si="48"/>
        <v>0</v>
      </c>
      <c r="H648" s="55"/>
    </row>
    <row r="649" spans="1:8">
      <c r="A649" s="85"/>
      <c r="B649" s="290" t="s">
        <v>146</v>
      </c>
      <c r="C649" s="298"/>
      <c r="D649" s="294" t="s">
        <v>114</v>
      </c>
      <c r="E649" s="369"/>
      <c r="F649" s="294">
        <v>0.15</v>
      </c>
      <c r="G649" s="79">
        <f t="shared" si="48"/>
        <v>0</v>
      </c>
      <c r="H649" s="55"/>
    </row>
    <row r="650" spans="1:8">
      <c r="A650" s="42"/>
      <c r="B650" s="293" t="s">
        <v>108</v>
      </c>
      <c r="C650" s="293"/>
      <c r="D650" s="294" t="s">
        <v>104</v>
      </c>
      <c r="E650" s="369"/>
      <c r="F650" s="294">
        <v>0.03</v>
      </c>
      <c r="G650" s="79">
        <f t="shared" si="48"/>
        <v>0</v>
      </c>
      <c r="H650" s="55"/>
    </row>
    <row r="651" spans="1:8">
      <c r="A651" s="42"/>
      <c r="B651" s="296" t="s">
        <v>111</v>
      </c>
      <c r="C651" s="296"/>
      <c r="D651" s="297" t="s">
        <v>104</v>
      </c>
      <c r="E651" s="369"/>
      <c r="F651" s="294">
        <v>0.02</v>
      </c>
      <c r="G651" s="79">
        <f t="shared" si="48"/>
        <v>0</v>
      </c>
      <c r="H651" s="55"/>
    </row>
    <row r="652" spans="1:8">
      <c r="A652" s="42"/>
      <c r="B652" s="293" t="s">
        <v>553</v>
      </c>
      <c r="C652" s="293"/>
      <c r="D652" s="294" t="s">
        <v>107</v>
      </c>
      <c r="E652" s="369"/>
      <c r="F652" s="294">
        <v>0.2</v>
      </c>
      <c r="G652" s="79">
        <f t="shared" si="48"/>
        <v>0</v>
      </c>
      <c r="H652" s="55"/>
    </row>
    <row r="653" spans="1:8">
      <c r="A653" s="42"/>
      <c r="B653" s="293" t="s">
        <v>109</v>
      </c>
      <c r="C653" s="293"/>
      <c r="D653" s="294" t="s">
        <v>107</v>
      </c>
      <c r="E653" s="369"/>
      <c r="F653" s="294">
        <v>1E-3</v>
      </c>
      <c r="G653" s="79">
        <f t="shared" si="48"/>
        <v>0</v>
      </c>
      <c r="H653" s="55"/>
    </row>
    <row r="654" spans="1:8">
      <c r="A654" s="490" t="s">
        <v>329</v>
      </c>
      <c r="B654" s="490"/>
      <c r="C654" s="490"/>
      <c r="D654" s="490"/>
      <c r="E654" s="490"/>
      <c r="F654" s="490"/>
      <c r="G654" s="144">
        <f>SUM(G646:G653)</f>
        <v>0</v>
      </c>
      <c r="H654" s="55"/>
    </row>
    <row r="655" spans="1:8">
      <c r="A655" s="42"/>
      <c r="B655" s="85"/>
      <c r="C655" s="59"/>
      <c r="D655" s="44"/>
      <c r="E655" s="67"/>
      <c r="F655" s="60"/>
      <c r="G655" s="67"/>
      <c r="H655" s="55"/>
    </row>
    <row r="656" spans="1:8">
      <c r="A656" s="47" t="s">
        <v>171</v>
      </c>
      <c r="B656" s="48"/>
      <c r="C656" s="48"/>
      <c r="D656" s="49"/>
      <c r="E656" s="49"/>
      <c r="F656" s="49"/>
      <c r="G656" s="62">
        <f>ROUND(G643+G654,2)</f>
        <v>0</v>
      </c>
      <c r="H656" s="57"/>
    </row>
    <row r="658" spans="1:8" s="41" customFormat="1" ht="15">
      <c r="A658" s="71" t="s">
        <v>172</v>
      </c>
      <c r="B658" s="71"/>
      <c r="C658" s="71"/>
      <c r="D658" s="72" t="s">
        <v>98</v>
      </c>
      <c r="E658" s="72" t="s">
        <v>99</v>
      </c>
      <c r="F658" s="73" t="s">
        <v>100</v>
      </c>
      <c r="G658" s="74" t="s">
        <v>101</v>
      </c>
      <c r="H658" s="75"/>
    </row>
    <row r="659" spans="1:8">
      <c r="A659" s="491" t="s">
        <v>102</v>
      </c>
      <c r="B659" s="492"/>
      <c r="C659" s="492"/>
      <c r="D659" s="492"/>
      <c r="E659" s="492"/>
      <c r="F659" s="492"/>
      <c r="G659" s="492"/>
      <c r="H659" s="493"/>
    </row>
    <row r="660" spans="1:8">
      <c r="A660" s="42"/>
      <c r="B660" s="293" t="s">
        <v>557</v>
      </c>
      <c r="C660" s="293"/>
      <c r="D660" s="294" t="s">
        <v>141</v>
      </c>
      <c r="E660" s="369"/>
      <c r="F660" s="305">
        <v>0.1</v>
      </c>
      <c r="G660" s="79">
        <f t="shared" ref="G660:G667" si="49">F660*E660</f>
        <v>0</v>
      </c>
      <c r="H660" s="46"/>
    </row>
    <row r="661" spans="1:8">
      <c r="A661" s="42"/>
      <c r="B661" s="293" t="s">
        <v>604</v>
      </c>
      <c r="C661" s="293"/>
      <c r="D661" s="294" t="s">
        <v>605</v>
      </c>
      <c r="E661" s="369"/>
      <c r="F661" s="305">
        <v>0.01</v>
      </c>
      <c r="G661" s="79">
        <f t="shared" si="49"/>
        <v>0</v>
      </c>
      <c r="H661" s="46"/>
    </row>
    <row r="662" spans="1:8">
      <c r="A662" s="42"/>
      <c r="B662" s="293" t="s">
        <v>558</v>
      </c>
      <c r="C662" s="293"/>
      <c r="D662" s="294" t="s">
        <v>104</v>
      </c>
      <c r="E662" s="369"/>
      <c r="F662" s="294">
        <v>0.03</v>
      </c>
      <c r="G662" s="79">
        <f t="shared" si="49"/>
        <v>0</v>
      </c>
      <c r="H662" s="46"/>
    </row>
    <row r="663" spans="1:8">
      <c r="A663" s="42"/>
      <c r="B663" s="293" t="s">
        <v>113</v>
      </c>
      <c r="C663" s="293"/>
      <c r="D663" s="294" t="s">
        <v>114</v>
      </c>
      <c r="E663" s="369"/>
      <c r="F663" s="294">
        <v>0.15</v>
      </c>
      <c r="G663" s="79">
        <f t="shared" si="49"/>
        <v>0</v>
      </c>
      <c r="H663" s="46"/>
    </row>
    <row r="664" spans="1:8">
      <c r="A664" s="42"/>
      <c r="B664" s="296" t="s">
        <v>111</v>
      </c>
      <c r="C664" s="296"/>
      <c r="D664" s="297" t="s">
        <v>104</v>
      </c>
      <c r="E664" s="369"/>
      <c r="F664" s="294">
        <v>0.02</v>
      </c>
      <c r="G664" s="79">
        <f t="shared" si="49"/>
        <v>0</v>
      </c>
      <c r="H664" s="46"/>
    </row>
    <row r="665" spans="1:8">
      <c r="A665" s="42"/>
      <c r="B665" s="293" t="s">
        <v>553</v>
      </c>
      <c r="C665" s="293"/>
      <c r="D665" s="294" t="s">
        <v>107</v>
      </c>
      <c r="E665" s="369"/>
      <c r="F665" s="294">
        <v>0.2</v>
      </c>
      <c r="G665" s="79">
        <f t="shared" si="49"/>
        <v>0</v>
      </c>
      <c r="H665" s="46"/>
    </row>
    <row r="666" spans="1:8">
      <c r="A666" s="42"/>
      <c r="B666" s="293" t="s">
        <v>108</v>
      </c>
      <c r="C666" s="293"/>
      <c r="D666" s="294" t="s">
        <v>104</v>
      </c>
      <c r="E666" s="369"/>
      <c r="F666" s="294">
        <v>0.03</v>
      </c>
      <c r="G666" s="79">
        <f t="shared" si="49"/>
        <v>0</v>
      </c>
      <c r="H666" s="46"/>
    </row>
    <row r="667" spans="1:8">
      <c r="A667" s="85"/>
      <c r="B667" s="296" t="s">
        <v>109</v>
      </c>
      <c r="C667" s="296"/>
      <c r="D667" s="294" t="s">
        <v>107</v>
      </c>
      <c r="E667" s="369"/>
      <c r="F667" s="294">
        <v>1E-3</v>
      </c>
      <c r="G667" s="79">
        <f t="shared" si="49"/>
        <v>0</v>
      </c>
      <c r="H667" s="55"/>
    </row>
    <row r="668" spans="1:8">
      <c r="A668" s="490" t="s">
        <v>330</v>
      </c>
      <c r="B668" s="490"/>
      <c r="C668" s="490"/>
      <c r="D668" s="490"/>
      <c r="E668" s="490"/>
      <c r="F668" s="490"/>
      <c r="G668" s="146">
        <f>SUM(G660:G667)</f>
        <v>0</v>
      </c>
      <c r="H668" s="55"/>
    </row>
    <row r="669" spans="1:8">
      <c r="A669" s="328"/>
      <c r="B669" s="328"/>
      <c r="C669" s="328"/>
      <c r="D669" s="328"/>
      <c r="E669" s="328"/>
      <c r="F669" s="328"/>
      <c r="G669" s="146"/>
      <c r="H669" s="55"/>
    </row>
    <row r="670" spans="1:8">
      <c r="A670" s="487" t="s">
        <v>110</v>
      </c>
      <c r="B670" s="488"/>
      <c r="C670" s="488"/>
      <c r="D670" s="488"/>
      <c r="E670" s="488"/>
      <c r="F670" s="488"/>
      <c r="G670" s="488"/>
      <c r="H670" s="489"/>
    </row>
    <row r="671" spans="1:8">
      <c r="A671" s="42"/>
      <c r="B671" s="296" t="s">
        <v>562</v>
      </c>
      <c r="C671" s="296"/>
      <c r="D671" s="297" t="s">
        <v>555</v>
      </c>
      <c r="E671" s="369"/>
      <c r="F671" s="297">
        <v>0.2</v>
      </c>
      <c r="G671" s="79">
        <f>F671*E671</f>
        <v>0</v>
      </c>
      <c r="H671" s="46"/>
    </row>
    <row r="672" spans="1:8">
      <c r="A672" s="85"/>
      <c r="B672" s="293" t="s">
        <v>559</v>
      </c>
      <c r="C672" s="293"/>
      <c r="D672" s="294" t="s">
        <v>114</v>
      </c>
      <c r="E672" s="369"/>
      <c r="F672" s="294">
        <v>0.05</v>
      </c>
      <c r="G672" s="79">
        <f t="shared" ref="G672:G678" si="50">F672*E672</f>
        <v>0</v>
      </c>
      <c r="H672" s="46"/>
    </row>
    <row r="673" spans="1:8">
      <c r="A673" s="85"/>
      <c r="B673" s="293" t="s">
        <v>604</v>
      </c>
      <c r="C673" s="293"/>
      <c r="D673" s="294" t="s">
        <v>605</v>
      </c>
      <c r="E673" s="369"/>
      <c r="F673" s="305">
        <v>0.01</v>
      </c>
      <c r="G673" s="79">
        <f t="shared" si="50"/>
        <v>0</v>
      </c>
      <c r="H673" s="46"/>
    </row>
    <row r="674" spans="1:8">
      <c r="A674" s="42"/>
      <c r="B674" s="293" t="s">
        <v>134</v>
      </c>
      <c r="C674" s="293"/>
      <c r="D674" s="294" t="s">
        <v>104</v>
      </c>
      <c r="E674" s="369"/>
      <c r="F674" s="294">
        <v>0.15</v>
      </c>
      <c r="G674" s="79">
        <f t="shared" si="50"/>
        <v>0</v>
      </c>
      <c r="H674" s="46"/>
    </row>
    <row r="675" spans="1:8">
      <c r="A675" s="42"/>
      <c r="B675" s="293" t="s">
        <v>108</v>
      </c>
      <c r="C675" s="293"/>
      <c r="D675" s="294" t="s">
        <v>104</v>
      </c>
      <c r="E675" s="369"/>
      <c r="F675" s="294">
        <v>0.03</v>
      </c>
      <c r="G675" s="79">
        <f t="shared" si="50"/>
        <v>0</v>
      </c>
      <c r="H675" s="46"/>
    </row>
    <row r="676" spans="1:8">
      <c r="A676" s="42"/>
      <c r="B676" s="296" t="s">
        <v>111</v>
      </c>
      <c r="C676" s="296"/>
      <c r="D676" s="297" t="s">
        <v>104</v>
      </c>
      <c r="E676" s="369"/>
      <c r="F676" s="294">
        <v>0.02</v>
      </c>
      <c r="G676" s="79">
        <f t="shared" si="50"/>
        <v>0</v>
      </c>
      <c r="H676" s="46"/>
    </row>
    <row r="677" spans="1:8">
      <c r="A677" s="42"/>
      <c r="B677" s="293" t="s">
        <v>109</v>
      </c>
      <c r="C677" s="293"/>
      <c r="D677" s="294" t="s">
        <v>107</v>
      </c>
      <c r="E677" s="369"/>
      <c r="F677" s="294">
        <v>1E-3</v>
      </c>
      <c r="G677" s="79">
        <f t="shared" si="50"/>
        <v>0</v>
      </c>
      <c r="H677" s="46"/>
    </row>
    <row r="678" spans="1:8">
      <c r="A678" s="42"/>
      <c r="B678" s="349" t="s">
        <v>613</v>
      </c>
      <c r="C678" s="349"/>
      <c r="D678" s="345" t="s">
        <v>607</v>
      </c>
      <c r="E678" s="369"/>
      <c r="F678" s="345">
        <v>0.03</v>
      </c>
      <c r="G678" s="79">
        <f t="shared" si="50"/>
        <v>0</v>
      </c>
      <c r="H678" s="46"/>
    </row>
    <row r="679" spans="1:8">
      <c r="A679" s="490" t="s">
        <v>331</v>
      </c>
      <c r="B679" s="490"/>
      <c r="C679" s="490"/>
      <c r="D679" s="490"/>
      <c r="E679" s="490"/>
      <c r="F679" s="490"/>
      <c r="G679" s="146">
        <f>SUM(G671:G678)</f>
        <v>0</v>
      </c>
      <c r="H679" s="46"/>
    </row>
    <row r="680" spans="1:8">
      <c r="A680" s="42"/>
      <c r="B680" s="85"/>
      <c r="C680" s="85"/>
      <c r="D680" s="44"/>
      <c r="E680" s="67"/>
      <c r="F680" s="44"/>
      <c r="G680" s="79"/>
      <c r="H680" s="46"/>
    </row>
    <row r="681" spans="1:8">
      <c r="A681" s="47" t="s">
        <v>173</v>
      </c>
      <c r="B681" s="48"/>
      <c r="C681" s="48"/>
      <c r="D681" s="49"/>
      <c r="E681" s="49"/>
      <c r="F681" s="49"/>
      <c r="G681" s="62">
        <f>ROUND(G668+G679,2)</f>
        <v>0</v>
      </c>
      <c r="H681" s="57"/>
    </row>
    <row r="682" spans="1:8">
      <c r="B682" s="58"/>
      <c r="C682" s="58"/>
      <c r="D682" s="76"/>
      <c r="E682" s="76"/>
      <c r="F682" s="76"/>
      <c r="G682" s="76"/>
      <c r="H682" s="78"/>
    </row>
    <row r="683" spans="1:8" s="41" customFormat="1" ht="15">
      <c r="A683" s="71" t="s">
        <v>174</v>
      </c>
      <c r="B683" s="71"/>
      <c r="C683" s="71"/>
      <c r="D683" s="72" t="s">
        <v>98</v>
      </c>
      <c r="E683" s="72" t="s">
        <v>99</v>
      </c>
      <c r="F683" s="73" t="s">
        <v>100</v>
      </c>
      <c r="G683" s="74" t="s">
        <v>101</v>
      </c>
      <c r="H683" s="75"/>
    </row>
    <row r="684" spans="1:8">
      <c r="A684" s="491" t="s">
        <v>102</v>
      </c>
      <c r="B684" s="492"/>
      <c r="C684" s="492"/>
      <c r="D684" s="492"/>
      <c r="E684" s="492"/>
      <c r="F684" s="492"/>
      <c r="G684" s="492"/>
      <c r="H684" s="493"/>
    </row>
    <row r="685" spans="1:8">
      <c r="A685" s="296"/>
      <c r="B685" s="296" t="s">
        <v>554</v>
      </c>
      <c r="C685" s="296"/>
      <c r="D685" s="297" t="s">
        <v>555</v>
      </c>
      <c r="E685" s="369"/>
      <c r="F685" s="297">
        <v>0.2</v>
      </c>
      <c r="G685" s="79">
        <f t="shared" ref="G685:G692" si="51">F685*E685</f>
        <v>0</v>
      </c>
      <c r="H685" s="46"/>
    </row>
    <row r="686" spans="1:8">
      <c r="A686" s="296"/>
      <c r="B686" s="293" t="s">
        <v>604</v>
      </c>
      <c r="C686" s="293"/>
      <c r="D686" s="294" t="s">
        <v>605</v>
      </c>
      <c r="E686" s="369"/>
      <c r="F686" s="305">
        <v>0.01</v>
      </c>
      <c r="G686" s="79">
        <f t="shared" si="51"/>
        <v>0</v>
      </c>
      <c r="H686" s="46"/>
    </row>
    <row r="687" spans="1:8">
      <c r="A687" s="296"/>
      <c r="B687" s="293" t="s">
        <v>559</v>
      </c>
      <c r="C687" s="298"/>
      <c r="D687" s="294" t="s">
        <v>104</v>
      </c>
      <c r="E687" s="369"/>
      <c r="F687" s="294">
        <v>0.05</v>
      </c>
      <c r="G687" s="79">
        <f t="shared" si="51"/>
        <v>0</v>
      </c>
      <c r="H687" s="46"/>
    </row>
    <row r="688" spans="1:8">
      <c r="A688" s="296"/>
      <c r="B688" s="293" t="s">
        <v>146</v>
      </c>
      <c r="C688" s="298"/>
      <c r="D688" s="294" t="s">
        <v>114</v>
      </c>
      <c r="E688" s="369"/>
      <c r="F688" s="294">
        <v>0.15</v>
      </c>
      <c r="G688" s="79">
        <f t="shared" si="51"/>
        <v>0</v>
      </c>
      <c r="H688" s="46"/>
    </row>
    <row r="689" spans="1:8">
      <c r="A689" s="296"/>
      <c r="B689" s="296" t="s">
        <v>111</v>
      </c>
      <c r="C689" s="298"/>
      <c r="D689" s="297" t="s">
        <v>104</v>
      </c>
      <c r="E689" s="369"/>
      <c r="F689" s="294">
        <v>0.02</v>
      </c>
      <c r="G689" s="79">
        <f t="shared" si="51"/>
        <v>0</v>
      </c>
      <c r="H689" s="46"/>
    </row>
    <row r="690" spans="1:8">
      <c r="A690" s="296"/>
      <c r="B690" s="293" t="s">
        <v>553</v>
      </c>
      <c r="C690" s="298"/>
      <c r="D690" s="294" t="s">
        <v>107</v>
      </c>
      <c r="E690" s="369"/>
      <c r="F690" s="294">
        <v>0.2</v>
      </c>
      <c r="G690" s="79">
        <f t="shared" si="51"/>
        <v>0</v>
      </c>
      <c r="H690" s="46"/>
    </row>
    <row r="691" spans="1:8">
      <c r="A691" s="296"/>
      <c r="B691" s="293" t="s">
        <v>108</v>
      </c>
      <c r="C691" s="298"/>
      <c r="D691" s="294" t="s">
        <v>104</v>
      </c>
      <c r="E691" s="369"/>
      <c r="F691" s="294">
        <v>0.03</v>
      </c>
      <c r="G691" s="79">
        <f t="shared" si="51"/>
        <v>0</v>
      </c>
      <c r="H691" s="46"/>
    </row>
    <row r="692" spans="1:8">
      <c r="A692" s="296"/>
      <c r="B692" s="296" t="s">
        <v>109</v>
      </c>
      <c r="C692" s="298"/>
      <c r="D692" s="294" t="s">
        <v>107</v>
      </c>
      <c r="E692" s="369"/>
      <c r="F692" s="294">
        <v>1E-3</v>
      </c>
      <c r="G692" s="79">
        <f t="shared" si="51"/>
        <v>0</v>
      </c>
      <c r="H692" s="46"/>
    </row>
    <row r="693" spans="1:8">
      <c r="A693" s="503" t="s">
        <v>332</v>
      </c>
      <c r="B693" s="503"/>
      <c r="C693" s="503"/>
      <c r="D693" s="503"/>
      <c r="E693" s="503"/>
      <c r="F693" s="503"/>
      <c r="G693" s="146">
        <f>SUM(G685:G692)</f>
        <v>0</v>
      </c>
      <c r="H693" s="55"/>
    </row>
    <row r="694" spans="1:8">
      <c r="A694" s="328"/>
      <c r="B694" s="328"/>
      <c r="C694" s="328"/>
      <c r="D694" s="328"/>
      <c r="E694" s="328"/>
      <c r="F694" s="328"/>
      <c r="G694" s="79"/>
      <c r="H694" s="55"/>
    </row>
    <row r="695" spans="1:8">
      <c r="A695" s="487" t="s">
        <v>110</v>
      </c>
      <c r="B695" s="488"/>
      <c r="C695" s="488"/>
      <c r="D695" s="488"/>
      <c r="E695" s="488"/>
      <c r="F695" s="488"/>
      <c r="G695" s="488"/>
      <c r="H695" s="489"/>
    </row>
    <row r="696" spans="1:8">
      <c r="A696" s="296"/>
      <c r="B696" s="293" t="s">
        <v>561</v>
      </c>
      <c r="C696" s="298"/>
      <c r="D696" s="294" t="s">
        <v>104</v>
      </c>
      <c r="E696" s="369"/>
      <c r="F696" s="305">
        <v>0.1</v>
      </c>
      <c r="G696" s="79">
        <f t="shared" ref="G696:G703" si="52">F696*E696</f>
        <v>0</v>
      </c>
      <c r="H696" s="55"/>
    </row>
    <row r="697" spans="1:8">
      <c r="A697" s="296"/>
      <c r="B697" s="296" t="s">
        <v>552</v>
      </c>
      <c r="C697" s="296"/>
      <c r="D697" s="297" t="s">
        <v>104</v>
      </c>
      <c r="E697" s="369"/>
      <c r="F697" s="294">
        <v>0.03</v>
      </c>
      <c r="G697" s="79">
        <f t="shared" si="52"/>
        <v>0</v>
      </c>
      <c r="H697" s="46"/>
    </row>
    <row r="698" spans="1:8">
      <c r="A698" s="296"/>
      <c r="B698" s="293" t="s">
        <v>604</v>
      </c>
      <c r="C698" s="293"/>
      <c r="D698" s="294" t="s">
        <v>605</v>
      </c>
      <c r="E698" s="369"/>
      <c r="F698" s="305">
        <v>0.01</v>
      </c>
      <c r="G698" s="79">
        <f t="shared" si="52"/>
        <v>0</v>
      </c>
      <c r="H698" s="46"/>
    </row>
    <row r="699" spans="1:8">
      <c r="A699" s="296"/>
      <c r="B699" s="290" t="s">
        <v>113</v>
      </c>
      <c r="C699" s="293"/>
      <c r="D699" s="294" t="s">
        <v>114</v>
      </c>
      <c r="E699" s="369"/>
      <c r="F699" s="294">
        <v>0.15</v>
      </c>
      <c r="G699" s="79">
        <f t="shared" si="52"/>
        <v>0</v>
      </c>
      <c r="H699" s="55"/>
    </row>
    <row r="700" spans="1:8">
      <c r="A700" s="293"/>
      <c r="B700" s="293" t="s">
        <v>108</v>
      </c>
      <c r="C700" s="293"/>
      <c r="D700" s="294" t="s">
        <v>104</v>
      </c>
      <c r="E700" s="369"/>
      <c r="F700" s="294">
        <v>0.03</v>
      </c>
      <c r="G700" s="79">
        <f t="shared" si="52"/>
        <v>0</v>
      </c>
      <c r="H700" s="46"/>
    </row>
    <row r="701" spans="1:8">
      <c r="A701" s="296"/>
      <c r="B701" s="296" t="s">
        <v>111</v>
      </c>
      <c r="C701" s="296"/>
      <c r="D701" s="297" t="s">
        <v>104</v>
      </c>
      <c r="E701" s="369"/>
      <c r="F701" s="294">
        <v>0.02</v>
      </c>
      <c r="G701" s="79">
        <f t="shared" si="52"/>
        <v>0</v>
      </c>
      <c r="H701" s="55"/>
    </row>
    <row r="702" spans="1:8">
      <c r="A702" s="296"/>
      <c r="B702" s="293" t="s">
        <v>553</v>
      </c>
      <c r="C702" s="298"/>
      <c r="D702" s="294" t="s">
        <v>107</v>
      </c>
      <c r="E702" s="369"/>
      <c r="F702" s="294">
        <v>0.2</v>
      </c>
      <c r="G702" s="79">
        <f t="shared" si="52"/>
        <v>0</v>
      </c>
      <c r="H702" s="55"/>
    </row>
    <row r="703" spans="1:8">
      <c r="A703" s="293"/>
      <c r="B703" s="293" t="s">
        <v>109</v>
      </c>
      <c r="C703" s="293"/>
      <c r="D703" s="294" t="s">
        <v>107</v>
      </c>
      <c r="E703" s="369"/>
      <c r="F703" s="294">
        <v>1E-3</v>
      </c>
      <c r="G703" s="79">
        <f t="shared" si="52"/>
        <v>0</v>
      </c>
      <c r="H703" s="55"/>
    </row>
    <row r="704" spans="1:8">
      <c r="A704" s="503" t="s">
        <v>333</v>
      </c>
      <c r="B704" s="503"/>
      <c r="C704" s="503"/>
      <c r="D704" s="503"/>
      <c r="E704" s="503"/>
      <c r="F704" s="503"/>
      <c r="G704" s="146">
        <f>SUM(G696:G703)</f>
        <v>0</v>
      </c>
      <c r="H704" s="55"/>
    </row>
    <row r="705" spans="1:8">
      <c r="A705" s="293"/>
      <c r="B705" s="293"/>
      <c r="C705" s="298"/>
      <c r="D705" s="294"/>
      <c r="E705" s="300"/>
      <c r="F705" s="301"/>
      <c r="G705" s="79"/>
      <c r="H705" s="55"/>
    </row>
    <row r="706" spans="1:8">
      <c r="A706" s="47" t="s">
        <v>175</v>
      </c>
      <c r="B706" s="48"/>
      <c r="C706" s="48"/>
      <c r="D706" s="49"/>
      <c r="E706" s="49"/>
      <c r="F706" s="49"/>
      <c r="G706" s="62">
        <f>ROUND(G693+G704,2)</f>
        <v>0</v>
      </c>
      <c r="H706" s="57"/>
    </row>
    <row r="707" spans="1:8">
      <c r="B707" s="58"/>
      <c r="C707" s="58"/>
      <c r="D707" s="76"/>
      <c r="E707" s="76"/>
      <c r="F707" s="76"/>
      <c r="H707" s="78"/>
    </row>
    <row r="708" spans="1:8" s="41" customFormat="1" ht="15">
      <c r="A708" s="71" t="s">
        <v>176</v>
      </c>
      <c r="B708" s="71"/>
      <c r="C708" s="71"/>
      <c r="D708" s="72" t="s">
        <v>98</v>
      </c>
      <c r="E708" s="72" t="s">
        <v>99</v>
      </c>
      <c r="F708" s="73" t="s">
        <v>100</v>
      </c>
      <c r="G708" s="74" t="s">
        <v>101</v>
      </c>
      <c r="H708" s="75"/>
    </row>
    <row r="709" spans="1:8">
      <c r="A709" s="491" t="s">
        <v>102</v>
      </c>
      <c r="B709" s="492"/>
      <c r="C709" s="492"/>
      <c r="D709" s="492"/>
      <c r="E709" s="492"/>
      <c r="F709" s="492"/>
      <c r="G709" s="492"/>
      <c r="H709" s="493"/>
    </row>
    <row r="710" spans="1:8">
      <c r="A710" s="42"/>
      <c r="B710" s="293" t="s">
        <v>103</v>
      </c>
      <c r="C710" s="293"/>
      <c r="D710" s="294" t="s">
        <v>104</v>
      </c>
      <c r="E710" s="369"/>
      <c r="F710" s="304">
        <v>0.1</v>
      </c>
      <c r="G710" s="79">
        <f>F710*E710</f>
        <v>0</v>
      </c>
      <c r="H710" s="46"/>
    </row>
    <row r="711" spans="1:8">
      <c r="A711" s="42"/>
      <c r="B711" s="293" t="s">
        <v>604</v>
      </c>
      <c r="C711" s="293"/>
      <c r="D711" s="294" t="s">
        <v>605</v>
      </c>
      <c r="E711" s="369"/>
      <c r="F711" s="305">
        <v>0.01</v>
      </c>
      <c r="G711" s="79">
        <f t="shared" ref="G711:G717" si="53">F711*E711</f>
        <v>0</v>
      </c>
      <c r="H711" s="46"/>
    </row>
    <row r="712" spans="1:8">
      <c r="A712" s="42"/>
      <c r="B712" s="293" t="s">
        <v>552</v>
      </c>
      <c r="C712" s="293"/>
      <c r="D712" s="294" t="s">
        <v>104</v>
      </c>
      <c r="E712" s="369"/>
      <c r="F712" s="294">
        <v>0.03</v>
      </c>
      <c r="G712" s="79">
        <f t="shared" si="53"/>
        <v>0</v>
      </c>
      <c r="H712" s="46"/>
    </row>
    <row r="713" spans="1:8">
      <c r="A713" s="42"/>
      <c r="B713" s="293" t="s">
        <v>105</v>
      </c>
      <c r="C713" s="293"/>
      <c r="D713" s="294" t="s">
        <v>104</v>
      </c>
      <c r="E713" s="369"/>
      <c r="F713" s="294">
        <v>0.15</v>
      </c>
      <c r="G713" s="79">
        <f t="shared" si="53"/>
        <v>0</v>
      </c>
      <c r="H713" s="46"/>
    </row>
    <row r="714" spans="1:8">
      <c r="A714" s="42"/>
      <c r="B714" s="296" t="s">
        <v>111</v>
      </c>
      <c r="C714" s="296"/>
      <c r="D714" s="297" t="s">
        <v>104</v>
      </c>
      <c r="E714" s="369"/>
      <c r="F714" s="294">
        <v>0.02</v>
      </c>
      <c r="G714" s="79">
        <f t="shared" si="53"/>
        <v>0</v>
      </c>
      <c r="H714" s="55"/>
    </row>
    <row r="715" spans="1:8">
      <c r="A715" s="85"/>
      <c r="B715" s="293" t="s">
        <v>553</v>
      </c>
      <c r="C715" s="293"/>
      <c r="D715" s="294" t="s">
        <v>107</v>
      </c>
      <c r="E715" s="369"/>
      <c r="F715" s="294">
        <v>0.2</v>
      </c>
      <c r="G715" s="79">
        <f t="shared" si="53"/>
        <v>0</v>
      </c>
      <c r="H715" s="46"/>
    </row>
    <row r="716" spans="1:8">
      <c r="A716" s="42"/>
      <c r="B716" s="293" t="s">
        <v>108</v>
      </c>
      <c r="C716" s="293"/>
      <c r="D716" s="294" t="s">
        <v>104</v>
      </c>
      <c r="E716" s="369"/>
      <c r="F716" s="294">
        <v>0.03</v>
      </c>
      <c r="G716" s="79">
        <f t="shared" si="53"/>
        <v>0</v>
      </c>
      <c r="H716" s="46"/>
    </row>
    <row r="717" spans="1:8">
      <c r="A717" s="42"/>
      <c r="B717" s="296" t="s">
        <v>109</v>
      </c>
      <c r="C717" s="296"/>
      <c r="D717" s="294" t="s">
        <v>107</v>
      </c>
      <c r="E717" s="369"/>
      <c r="F717" s="294">
        <v>1E-3</v>
      </c>
      <c r="G717" s="79">
        <f t="shared" si="53"/>
        <v>0</v>
      </c>
      <c r="H717" s="46"/>
    </row>
    <row r="718" spans="1:8">
      <c r="A718" s="490" t="s">
        <v>334</v>
      </c>
      <c r="B718" s="490"/>
      <c r="C718" s="490"/>
      <c r="D718" s="490"/>
      <c r="E718" s="490"/>
      <c r="F718" s="490"/>
      <c r="G718" s="146">
        <f>SUM(G710:G717)</f>
        <v>0</v>
      </c>
      <c r="H718" s="55"/>
    </row>
    <row r="719" spans="1:8">
      <c r="A719" s="328"/>
      <c r="B719" s="328"/>
      <c r="C719" s="328"/>
      <c r="D719" s="328"/>
      <c r="E719" s="328"/>
      <c r="F719" s="328"/>
      <c r="G719" s="146"/>
      <c r="H719" s="55"/>
    </row>
    <row r="720" spans="1:8">
      <c r="A720" s="487" t="s">
        <v>110</v>
      </c>
      <c r="B720" s="488"/>
      <c r="C720" s="488"/>
      <c r="D720" s="488"/>
      <c r="E720" s="488"/>
      <c r="F720" s="488"/>
      <c r="G720" s="488"/>
      <c r="H720" s="489"/>
    </row>
    <row r="721" spans="1:8">
      <c r="A721" s="85"/>
      <c r="B721" s="296" t="s">
        <v>554</v>
      </c>
      <c r="C721" s="296"/>
      <c r="D721" s="297" t="s">
        <v>555</v>
      </c>
      <c r="E721" s="369"/>
      <c r="F721" s="297">
        <v>0.2</v>
      </c>
      <c r="G721" s="79">
        <f t="shared" ref="G721:G728" si="54">F721*E721</f>
        <v>0</v>
      </c>
      <c r="H721" s="55"/>
    </row>
    <row r="722" spans="1:8">
      <c r="A722" s="85"/>
      <c r="B722" s="293" t="s">
        <v>604</v>
      </c>
      <c r="C722" s="293"/>
      <c r="D722" s="294" t="s">
        <v>605</v>
      </c>
      <c r="E722" s="369"/>
      <c r="F722" s="305">
        <v>0.01</v>
      </c>
      <c r="G722" s="79">
        <f t="shared" si="54"/>
        <v>0</v>
      </c>
      <c r="H722" s="55"/>
    </row>
    <row r="723" spans="1:8">
      <c r="A723" s="42"/>
      <c r="B723" s="293" t="s">
        <v>556</v>
      </c>
      <c r="C723" s="293"/>
      <c r="D723" s="294" t="s">
        <v>555</v>
      </c>
      <c r="E723" s="369"/>
      <c r="F723" s="294">
        <v>0.12</v>
      </c>
      <c r="G723" s="79">
        <f t="shared" si="54"/>
        <v>0</v>
      </c>
      <c r="H723" s="55"/>
    </row>
    <row r="724" spans="1:8">
      <c r="A724" s="85"/>
      <c r="B724" s="349" t="s">
        <v>614</v>
      </c>
      <c r="C724" s="349"/>
      <c r="D724" s="345" t="s">
        <v>607</v>
      </c>
      <c r="E724" s="369"/>
      <c r="F724" s="345">
        <v>0.03</v>
      </c>
      <c r="G724" s="79">
        <f t="shared" si="54"/>
        <v>0</v>
      </c>
      <c r="H724" s="46"/>
    </row>
    <row r="725" spans="1:8">
      <c r="A725" s="85"/>
      <c r="B725" s="293" t="s">
        <v>123</v>
      </c>
      <c r="C725" s="293"/>
      <c r="D725" s="294" t="s">
        <v>104</v>
      </c>
      <c r="E725" s="369"/>
      <c r="F725" s="294">
        <v>0.15</v>
      </c>
      <c r="G725" s="79">
        <f t="shared" si="54"/>
        <v>0</v>
      </c>
      <c r="H725" s="55"/>
    </row>
    <row r="726" spans="1:8">
      <c r="A726" s="42"/>
      <c r="B726" s="293" t="s">
        <v>108</v>
      </c>
      <c r="C726" s="293"/>
      <c r="D726" s="294" t="s">
        <v>104</v>
      </c>
      <c r="E726" s="369"/>
      <c r="F726" s="294">
        <v>0.03</v>
      </c>
      <c r="G726" s="79">
        <f t="shared" si="54"/>
        <v>0</v>
      </c>
      <c r="H726" s="55"/>
    </row>
    <row r="727" spans="1:8">
      <c r="A727" s="42"/>
      <c r="B727" s="296" t="s">
        <v>111</v>
      </c>
      <c r="C727" s="296"/>
      <c r="D727" s="297" t="s">
        <v>104</v>
      </c>
      <c r="E727" s="369"/>
      <c r="F727" s="294">
        <v>0.02</v>
      </c>
      <c r="G727" s="79">
        <f t="shared" si="54"/>
        <v>0</v>
      </c>
      <c r="H727" s="46"/>
    </row>
    <row r="728" spans="1:8">
      <c r="A728" s="42"/>
      <c r="B728" s="293" t="s">
        <v>109</v>
      </c>
      <c r="C728" s="293"/>
      <c r="D728" s="294" t="s">
        <v>107</v>
      </c>
      <c r="E728" s="369"/>
      <c r="F728" s="294">
        <v>1E-3</v>
      </c>
      <c r="G728" s="79">
        <f t="shared" si="54"/>
        <v>0</v>
      </c>
      <c r="H728" s="46"/>
    </row>
    <row r="729" spans="1:8">
      <c r="A729" s="490" t="s">
        <v>335</v>
      </c>
      <c r="B729" s="490"/>
      <c r="C729" s="490"/>
      <c r="D729" s="490"/>
      <c r="E729" s="490"/>
      <c r="F729" s="490"/>
      <c r="G729" s="146">
        <f>SUM(G721:G728)</f>
        <v>0</v>
      </c>
      <c r="H729" s="46"/>
    </row>
    <row r="730" spans="1:8">
      <c r="A730" s="42"/>
      <c r="B730" s="85"/>
      <c r="C730" s="85"/>
      <c r="D730" s="44"/>
      <c r="E730" s="67"/>
      <c r="F730" s="44"/>
      <c r="G730" s="79"/>
      <c r="H730" s="46"/>
    </row>
    <row r="731" spans="1:8">
      <c r="A731" s="47" t="s">
        <v>177</v>
      </c>
      <c r="B731" s="48"/>
      <c r="C731" s="48"/>
      <c r="D731" s="49"/>
      <c r="E731" s="49"/>
      <c r="F731" s="49"/>
      <c r="G731" s="62">
        <f>ROUND(G718+G729,2)</f>
        <v>0</v>
      </c>
      <c r="H731" s="57"/>
    </row>
    <row r="733" spans="1:8" s="41" customFormat="1" ht="15">
      <c r="A733" s="71" t="s">
        <v>178</v>
      </c>
      <c r="B733" s="71"/>
      <c r="C733" s="71"/>
      <c r="D733" s="72" t="s">
        <v>98</v>
      </c>
      <c r="E733" s="72" t="s">
        <v>99</v>
      </c>
      <c r="F733" s="73" t="s">
        <v>100</v>
      </c>
      <c r="G733" s="74" t="s">
        <v>101</v>
      </c>
      <c r="H733" s="75"/>
    </row>
    <row r="734" spans="1:8">
      <c r="A734" s="491" t="s">
        <v>102</v>
      </c>
      <c r="B734" s="492"/>
      <c r="C734" s="492"/>
      <c r="D734" s="492"/>
      <c r="E734" s="492"/>
      <c r="F734" s="492"/>
      <c r="G734" s="492"/>
      <c r="H734" s="493"/>
    </row>
    <row r="735" spans="1:8">
      <c r="A735" s="42"/>
      <c r="B735" s="293" t="s">
        <v>581</v>
      </c>
      <c r="C735" s="293"/>
      <c r="D735" s="294" t="s">
        <v>141</v>
      </c>
      <c r="E735" s="369"/>
      <c r="F735" s="305">
        <v>0.1</v>
      </c>
      <c r="G735" s="79">
        <f t="shared" ref="G735:G742" si="55">F735*E735</f>
        <v>0</v>
      </c>
      <c r="H735" s="55"/>
    </row>
    <row r="736" spans="1:8">
      <c r="A736" s="42"/>
      <c r="B736" s="293" t="s">
        <v>604</v>
      </c>
      <c r="C736" s="293"/>
      <c r="D736" s="294" t="s">
        <v>605</v>
      </c>
      <c r="E736" s="369"/>
      <c r="F736" s="305">
        <v>0.01</v>
      </c>
      <c r="G736" s="79">
        <f t="shared" si="55"/>
        <v>0</v>
      </c>
      <c r="H736" s="55"/>
    </row>
    <row r="737" spans="1:8">
      <c r="A737" s="42"/>
      <c r="B737" s="293" t="s">
        <v>558</v>
      </c>
      <c r="C737" s="293"/>
      <c r="D737" s="294" t="s">
        <v>104</v>
      </c>
      <c r="E737" s="369"/>
      <c r="F737" s="294">
        <v>0.03</v>
      </c>
      <c r="G737" s="79">
        <f t="shared" si="55"/>
        <v>0</v>
      </c>
      <c r="H737" s="55"/>
    </row>
    <row r="738" spans="1:8">
      <c r="A738" s="42"/>
      <c r="B738" s="293" t="s">
        <v>113</v>
      </c>
      <c r="C738" s="293"/>
      <c r="D738" s="294" t="s">
        <v>114</v>
      </c>
      <c r="E738" s="369"/>
      <c r="F738" s="294">
        <v>0.15</v>
      </c>
      <c r="G738" s="79">
        <f t="shared" si="55"/>
        <v>0</v>
      </c>
      <c r="H738" s="55"/>
    </row>
    <row r="739" spans="1:8">
      <c r="A739" s="42"/>
      <c r="B739" s="296" t="s">
        <v>111</v>
      </c>
      <c r="C739" s="293"/>
      <c r="D739" s="297" t="s">
        <v>104</v>
      </c>
      <c r="E739" s="369"/>
      <c r="F739" s="294">
        <v>0.02</v>
      </c>
      <c r="G739" s="79">
        <f t="shared" si="55"/>
        <v>0</v>
      </c>
      <c r="H739" s="55"/>
    </row>
    <row r="740" spans="1:8">
      <c r="A740" s="42"/>
      <c r="B740" s="293" t="s">
        <v>553</v>
      </c>
      <c r="C740" s="293"/>
      <c r="D740" s="294" t="s">
        <v>107</v>
      </c>
      <c r="E740" s="369"/>
      <c r="F740" s="294">
        <v>0.2</v>
      </c>
      <c r="G740" s="79">
        <f t="shared" si="55"/>
        <v>0</v>
      </c>
      <c r="H740" s="55"/>
    </row>
    <row r="741" spans="1:8">
      <c r="A741" s="42"/>
      <c r="B741" s="293" t="s">
        <v>108</v>
      </c>
      <c r="C741" s="293"/>
      <c r="D741" s="294" t="s">
        <v>104</v>
      </c>
      <c r="E741" s="369"/>
      <c r="F741" s="294">
        <v>0.03</v>
      </c>
      <c r="G741" s="79">
        <f t="shared" si="55"/>
        <v>0</v>
      </c>
      <c r="H741" s="55"/>
    </row>
    <row r="742" spans="1:8">
      <c r="A742" s="42"/>
      <c r="B742" s="296" t="s">
        <v>109</v>
      </c>
      <c r="C742" s="293"/>
      <c r="D742" s="294" t="s">
        <v>107</v>
      </c>
      <c r="E742" s="369"/>
      <c r="F742" s="294">
        <v>1E-3</v>
      </c>
      <c r="G742" s="79">
        <f t="shared" si="55"/>
        <v>0</v>
      </c>
      <c r="H742" s="55"/>
    </row>
    <row r="743" spans="1:8">
      <c r="A743" s="490" t="s">
        <v>336</v>
      </c>
      <c r="B743" s="490"/>
      <c r="C743" s="490"/>
      <c r="D743" s="490"/>
      <c r="E743" s="490"/>
      <c r="F743" s="490"/>
      <c r="G743" s="146">
        <f>SUM(G735:G742)</f>
        <v>0</v>
      </c>
      <c r="H743" s="55"/>
    </row>
    <row r="744" spans="1:8">
      <c r="A744" s="42"/>
      <c r="B744" s="42"/>
      <c r="C744" s="85"/>
      <c r="D744" s="44"/>
      <c r="E744" s="67"/>
      <c r="F744" s="44"/>
      <c r="G744" s="79"/>
      <c r="H744" s="55"/>
    </row>
    <row r="745" spans="1:8">
      <c r="A745" s="487" t="s">
        <v>110</v>
      </c>
      <c r="B745" s="488"/>
      <c r="C745" s="488"/>
      <c r="D745" s="488"/>
      <c r="E745" s="488"/>
      <c r="F745" s="488"/>
      <c r="G745" s="488"/>
      <c r="H745" s="489"/>
    </row>
    <row r="746" spans="1:8">
      <c r="A746" s="42"/>
      <c r="B746" s="296" t="s">
        <v>562</v>
      </c>
      <c r="C746" s="296"/>
      <c r="D746" s="297" t="s">
        <v>555</v>
      </c>
      <c r="E746" s="369"/>
      <c r="F746" s="297">
        <v>0.2</v>
      </c>
      <c r="G746" s="79">
        <f>F746*E746</f>
        <v>0</v>
      </c>
      <c r="H746" s="46"/>
    </row>
    <row r="747" spans="1:8">
      <c r="A747" s="42"/>
      <c r="B747" s="293" t="s">
        <v>604</v>
      </c>
      <c r="C747" s="293"/>
      <c r="D747" s="294" t="s">
        <v>605</v>
      </c>
      <c r="E747" s="369"/>
      <c r="F747" s="305">
        <v>0.01</v>
      </c>
      <c r="G747" s="79">
        <f t="shared" ref="G747:G754" si="56">F747*E747</f>
        <v>0</v>
      </c>
      <c r="H747" s="46"/>
    </row>
    <row r="748" spans="1:8">
      <c r="A748" s="42"/>
      <c r="B748" s="293" t="s">
        <v>559</v>
      </c>
      <c r="C748" s="293"/>
      <c r="D748" s="294" t="s">
        <v>114</v>
      </c>
      <c r="E748" s="369"/>
      <c r="F748" s="294">
        <v>2.5000000000000001E-2</v>
      </c>
      <c r="G748" s="79">
        <f t="shared" si="56"/>
        <v>0</v>
      </c>
      <c r="H748" s="46"/>
    </row>
    <row r="749" spans="1:8">
      <c r="A749" s="42"/>
      <c r="B749" s="290" t="s">
        <v>123</v>
      </c>
      <c r="C749" s="293"/>
      <c r="D749" s="294" t="s">
        <v>104</v>
      </c>
      <c r="E749" s="369"/>
      <c r="F749" s="294">
        <v>0.15</v>
      </c>
      <c r="G749" s="79">
        <f t="shared" si="56"/>
        <v>0</v>
      </c>
      <c r="H749" s="46"/>
    </row>
    <row r="750" spans="1:8">
      <c r="A750" s="42"/>
      <c r="B750" s="293" t="s">
        <v>108</v>
      </c>
      <c r="C750" s="293"/>
      <c r="D750" s="294" t="s">
        <v>104</v>
      </c>
      <c r="E750" s="369"/>
      <c r="F750" s="294">
        <v>0.03</v>
      </c>
      <c r="G750" s="79">
        <f t="shared" si="56"/>
        <v>0</v>
      </c>
      <c r="H750" s="55"/>
    </row>
    <row r="751" spans="1:8">
      <c r="A751" s="85"/>
      <c r="B751" s="296" t="s">
        <v>111</v>
      </c>
      <c r="C751" s="296"/>
      <c r="D751" s="297" t="s">
        <v>104</v>
      </c>
      <c r="E751" s="369"/>
      <c r="F751" s="294">
        <v>0.02</v>
      </c>
      <c r="G751" s="79">
        <f t="shared" si="56"/>
        <v>0</v>
      </c>
      <c r="H751" s="55"/>
    </row>
    <row r="752" spans="1:8">
      <c r="A752" s="42"/>
      <c r="B752" s="293" t="s">
        <v>109</v>
      </c>
      <c r="C752" s="293"/>
      <c r="D752" s="294" t="s">
        <v>107</v>
      </c>
      <c r="E752" s="369"/>
      <c r="F752" s="294">
        <v>1E-3</v>
      </c>
      <c r="G752" s="79">
        <f t="shared" si="56"/>
        <v>0</v>
      </c>
      <c r="H752" s="55"/>
    </row>
    <row r="753" spans="1:8">
      <c r="A753" s="85"/>
      <c r="B753" s="293" t="s">
        <v>564</v>
      </c>
      <c r="C753" s="293"/>
      <c r="D753" s="294" t="s">
        <v>551</v>
      </c>
      <c r="E753" s="369"/>
      <c r="F753" s="306">
        <v>0.1</v>
      </c>
      <c r="G753" s="79">
        <f t="shared" si="56"/>
        <v>0</v>
      </c>
      <c r="H753" s="55"/>
    </row>
    <row r="754" spans="1:8">
      <c r="A754" s="85"/>
      <c r="B754" s="293" t="s">
        <v>553</v>
      </c>
      <c r="C754" s="293"/>
      <c r="D754" s="294" t="s">
        <v>107</v>
      </c>
      <c r="E754" s="369"/>
      <c r="F754" s="294">
        <v>0.2</v>
      </c>
      <c r="G754" s="79">
        <f t="shared" si="56"/>
        <v>0</v>
      </c>
      <c r="H754" s="55"/>
    </row>
    <row r="755" spans="1:8">
      <c r="A755" s="490" t="s">
        <v>337</v>
      </c>
      <c r="B755" s="490"/>
      <c r="C755" s="490"/>
      <c r="D755" s="490"/>
      <c r="E755" s="490"/>
      <c r="F755" s="490"/>
      <c r="G755" s="146">
        <f>SUM(G746:G753)</f>
        <v>0</v>
      </c>
      <c r="H755" s="55"/>
    </row>
    <row r="756" spans="1:8">
      <c r="A756" s="85"/>
      <c r="B756" s="85"/>
      <c r="C756" s="85"/>
      <c r="D756" s="44"/>
      <c r="E756" s="67"/>
      <c r="F756" s="44"/>
      <c r="G756" s="79"/>
      <c r="H756" s="55"/>
    </row>
    <row r="757" spans="1:8" ht="12" customHeight="1">
      <c r="A757" s="47" t="s">
        <v>179</v>
      </c>
      <c r="B757" s="48"/>
      <c r="C757" s="48"/>
      <c r="D757" s="49"/>
      <c r="E757" s="49"/>
      <c r="F757" s="49"/>
      <c r="G757" s="62">
        <f>ROUND(G743+G755,2)</f>
        <v>0</v>
      </c>
      <c r="H757" s="57"/>
    </row>
    <row r="760" spans="1:8" ht="40.5" customHeight="1">
      <c r="A760" s="496" t="s">
        <v>338</v>
      </c>
      <c r="B760" s="496"/>
      <c r="C760" s="496"/>
      <c r="D760" s="496"/>
      <c r="E760" s="496"/>
      <c r="F760" s="496"/>
      <c r="G760" s="497">
        <f>ROUND((G29+G54+G80+G105+G130+G155+G180+G205+G230+G255+G280+G305+G330+G355+G380+G405+G431+G456+G481+G506+G531+G556+G581+G606+G631+G656+G681+G706+G731+G757)/60,2)</f>
        <v>0</v>
      </c>
      <c r="H760" s="497"/>
    </row>
    <row r="764" spans="1:8" s="39" customFormat="1" ht="36" customHeight="1">
      <c r="A764" s="507" t="s">
        <v>591</v>
      </c>
      <c r="B764" s="507"/>
      <c r="C764" s="507"/>
      <c r="D764" s="507"/>
      <c r="E764" s="507"/>
      <c r="F764" s="507"/>
      <c r="G764" s="507"/>
      <c r="H764" s="507"/>
    </row>
    <row r="765" spans="1:8">
      <c r="B765" s="84" t="s">
        <v>180</v>
      </c>
      <c r="C765" s="84"/>
      <c r="D765" s="83" t="s">
        <v>181</v>
      </c>
      <c r="E765" s="83" t="s">
        <v>182</v>
      </c>
      <c r="F765" s="83" t="s">
        <v>183</v>
      </c>
      <c r="G765" s="83" t="s">
        <v>184</v>
      </c>
    </row>
    <row r="766" spans="1:8" s="61" customFormat="1" ht="10.5" customHeight="1">
      <c r="A766" s="508" t="s">
        <v>185</v>
      </c>
      <c r="B766" s="85"/>
      <c r="C766" s="85"/>
      <c r="D766" s="86"/>
      <c r="E766" s="87"/>
      <c r="F766" s="60"/>
      <c r="G766" s="94"/>
      <c r="H766" s="88"/>
    </row>
    <row r="767" spans="1:8" s="61" customFormat="1" ht="9" customHeight="1">
      <c r="A767" s="508"/>
      <c r="B767" s="293" t="s">
        <v>186</v>
      </c>
      <c r="C767" s="85"/>
      <c r="D767" s="86" t="s">
        <v>187</v>
      </c>
      <c r="E767" s="373"/>
      <c r="F767" s="255">
        <v>1</v>
      </c>
      <c r="G767" s="265">
        <f>F767*E767</f>
        <v>0</v>
      </c>
      <c r="H767" s="88"/>
    </row>
    <row r="768" spans="1:8" s="61" customFormat="1" ht="27.75" customHeight="1">
      <c r="A768" s="508"/>
      <c r="B768" s="299" t="s">
        <v>188</v>
      </c>
      <c r="C768" s="95"/>
      <c r="D768" s="92" t="s">
        <v>187</v>
      </c>
      <c r="E768" s="374"/>
      <c r="F768" s="266">
        <v>1.2</v>
      </c>
      <c r="G768" s="265">
        <f>F768*E768</f>
        <v>0</v>
      </c>
      <c r="H768" s="88"/>
    </row>
    <row r="769" spans="1:8" s="91" customFormat="1" ht="21">
      <c r="A769" s="89" t="s">
        <v>189</v>
      </c>
      <c r="B769" s="310"/>
      <c r="C769" s="48"/>
      <c r="D769" s="49"/>
      <c r="E769" s="49"/>
      <c r="F769" s="49"/>
      <c r="G769" s="258">
        <f>ROUND(SUM(G766:G768),2)</f>
        <v>0</v>
      </c>
      <c r="H769" s="90"/>
    </row>
    <row r="771" spans="1:8">
      <c r="B771" s="84" t="s">
        <v>180</v>
      </c>
      <c r="C771" s="84"/>
      <c r="D771" s="83" t="s">
        <v>181</v>
      </c>
      <c r="E771" s="83" t="s">
        <v>182</v>
      </c>
      <c r="F771" s="83" t="s">
        <v>183</v>
      </c>
      <c r="G771" s="83" t="s">
        <v>184</v>
      </c>
    </row>
    <row r="772" spans="1:8" s="61" customFormat="1" ht="10.5" customHeight="1">
      <c r="A772" s="498" t="s">
        <v>190</v>
      </c>
      <c r="B772" s="311" t="s">
        <v>536</v>
      </c>
      <c r="C772" s="260"/>
      <c r="D772" s="261" t="s">
        <v>187</v>
      </c>
      <c r="E772" s="375"/>
      <c r="F772" s="255">
        <v>2.3865000000000001E-2</v>
      </c>
      <c r="G772" s="264">
        <f t="shared" ref="G772:G775" si="57">F772*E772</f>
        <v>0</v>
      </c>
      <c r="H772" s="88"/>
    </row>
    <row r="773" spans="1:8" s="61" customFormat="1" ht="10.5">
      <c r="A773" s="498"/>
      <c r="B773" s="311" t="s">
        <v>537</v>
      </c>
      <c r="C773" s="260"/>
      <c r="D773" s="261" t="s">
        <v>187</v>
      </c>
      <c r="E773" s="375"/>
      <c r="F773" s="255">
        <v>9.5000000000000005E-5</v>
      </c>
      <c r="G773" s="264">
        <f t="shared" si="57"/>
        <v>0</v>
      </c>
      <c r="H773" s="88"/>
    </row>
    <row r="774" spans="1:8" s="61" customFormat="1" ht="10.5">
      <c r="A774" s="498"/>
      <c r="B774" s="311" t="s">
        <v>538</v>
      </c>
      <c r="C774" s="260"/>
      <c r="D774" s="261" t="s">
        <v>187</v>
      </c>
      <c r="E774" s="375"/>
      <c r="F774" s="255">
        <v>1.9089999999999999E-2</v>
      </c>
      <c r="G774" s="263">
        <f t="shared" si="57"/>
        <v>0</v>
      </c>
      <c r="H774" s="88"/>
    </row>
    <row r="775" spans="1:8" s="61" customFormat="1" ht="10.5">
      <c r="A775" s="498"/>
      <c r="B775" s="311" t="s">
        <v>539</v>
      </c>
      <c r="C775" s="260"/>
      <c r="D775" s="261" t="s">
        <v>187</v>
      </c>
      <c r="E775" s="375"/>
      <c r="F775" s="255">
        <v>4.75E-4</v>
      </c>
      <c r="G775" s="264">
        <f t="shared" si="57"/>
        <v>0</v>
      </c>
      <c r="H775" s="88"/>
    </row>
    <row r="776" spans="1:8" s="61" customFormat="1" ht="10.5">
      <c r="A776" s="498"/>
      <c r="B776" s="95"/>
      <c r="C776" s="95"/>
      <c r="D776" s="92"/>
      <c r="E776" s="376"/>
      <c r="F776" s="60"/>
      <c r="G776" s="94"/>
      <c r="H776" s="88"/>
    </row>
    <row r="777" spans="1:8" s="91" customFormat="1" ht="21">
      <c r="A777" s="89" t="s">
        <v>192</v>
      </c>
      <c r="B777" s="48"/>
      <c r="C777" s="48"/>
      <c r="D777" s="49"/>
      <c r="E777" s="49"/>
      <c r="F777" s="49"/>
      <c r="G777" s="258">
        <f>ROUND(SUM(G772:G776),2)</f>
        <v>0</v>
      </c>
      <c r="H777" s="90"/>
    </row>
    <row r="778" spans="1:8" s="97" customFormat="1" ht="10.5">
      <c r="A778" s="96"/>
      <c r="D778" s="98"/>
      <c r="E778" s="98"/>
      <c r="F778" s="98"/>
      <c r="G778" s="99"/>
      <c r="H778" s="100"/>
    </row>
    <row r="780" spans="1:8" ht="22.5" customHeight="1">
      <c r="A780" s="496" t="s">
        <v>339</v>
      </c>
      <c r="B780" s="496"/>
      <c r="C780" s="496"/>
      <c r="D780" s="496"/>
      <c r="E780" s="496"/>
      <c r="F780" s="496"/>
      <c r="G780" s="101"/>
      <c r="H780" s="497">
        <f>ROUND((G781+G782),2)</f>
        <v>0</v>
      </c>
    </row>
    <row r="781" spans="1:8" ht="30" customHeight="1">
      <c r="A781" s="102"/>
      <c r="B781" s="499" t="s">
        <v>193</v>
      </c>
      <c r="C781" s="499"/>
      <c r="D781" s="499"/>
      <c r="E781" s="499"/>
      <c r="F781" s="499"/>
      <c r="G781" s="259">
        <f>G769</f>
        <v>0</v>
      </c>
      <c r="H781" s="497"/>
    </row>
    <row r="782" spans="1:8" ht="30" customHeight="1">
      <c r="A782" s="102"/>
      <c r="B782" s="499" t="s">
        <v>194</v>
      </c>
      <c r="C782" s="499"/>
      <c r="D782" s="499"/>
      <c r="E782" s="499"/>
      <c r="F782" s="499"/>
      <c r="G782" s="259">
        <f>G777</f>
        <v>0</v>
      </c>
      <c r="H782" s="497"/>
    </row>
    <row r="783" spans="1:8" ht="30" customHeight="1">
      <c r="B783" s="36"/>
      <c r="C783" s="36"/>
      <c r="D783" s="36"/>
      <c r="E783" s="36"/>
      <c r="F783" s="36"/>
      <c r="H783" s="80"/>
    </row>
    <row r="785" spans="1:8" s="39" customFormat="1" ht="24.75" customHeight="1">
      <c r="A785" s="507" t="s">
        <v>195</v>
      </c>
      <c r="B785" s="507"/>
      <c r="C785" s="507"/>
      <c r="D785" s="507"/>
      <c r="E785" s="507"/>
      <c r="F785" s="507"/>
      <c r="G785" s="507"/>
      <c r="H785" s="507"/>
    </row>
    <row r="786" spans="1:8">
      <c r="B786" s="84" t="s">
        <v>180</v>
      </c>
      <c r="C786" s="84"/>
      <c r="D786" s="83" t="s">
        <v>181</v>
      </c>
      <c r="E786" s="83" t="s">
        <v>182</v>
      </c>
      <c r="F786" s="83" t="s">
        <v>183</v>
      </c>
      <c r="G786" s="83" t="s">
        <v>184</v>
      </c>
    </row>
    <row r="787" spans="1:8" s="61" customFormat="1" ht="10.5">
      <c r="A787" s="500"/>
      <c r="B787" s="299" t="s">
        <v>575</v>
      </c>
      <c r="C787" s="95"/>
      <c r="D787" s="92" t="s">
        <v>187</v>
      </c>
      <c r="E787" s="375"/>
      <c r="F787" s="255">
        <v>1.91E-3</v>
      </c>
      <c r="G787" s="263">
        <f t="shared" ref="G787:G802" si="58">F787*E787</f>
        <v>0</v>
      </c>
      <c r="H787" s="88"/>
    </row>
    <row r="788" spans="1:8" s="61" customFormat="1" ht="10.5">
      <c r="A788" s="500"/>
      <c r="B788" s="299" t="s">
        <v>532</v>
      </c>
      <c r="C788" s="95"/>
      <c r="D788" s="92" t="s">
        <v>187</v>
      </c>
      <c r="E788" s="377"/>
      <c r="F788" s="262">
        <v>9.0900000000000009E-3</v>
      </c>
      <c r="G788" s="256">
        <f t="shared" si="58"/>
        <v>0</v>
      </c>
      <c r="H788" s="88"/>
    </row>
    <row r="789" spans="1:8" s="61" customFormat="1" ht="10.5">
      <c r="A789" s="500"/>
      <c r="B789" s="299" t="s">
        <v>531</v>
      </c>
      <c r="C789" s="95"/>
      <c r="D789" s="92" t="s">
        <v>187</v>
      </c>
      <c r="E789" s="375"/>
      <c r="F789" s="255">
        <v>9.5500000000000001E-4</v>
      </c>
      <c r="G789" s="264">
        <f t="shared" si="58"/>
        <v>0</v>
      </c>
      <c r="H789" s="88"/>
    </row>
    <row r="790" spans="1:8" s="61" customFormat="1" ht="10.5">
      <c r="A790" s="500"/>
      <c r="B790" s="299" t="s">
        <v>576</v>
      </c>
      <c r="C790" s="95"/>
      <c r="D790" s="92" t="s">
        <v>187</v>
      </c>
      <c r="E790" s="378"/>
      <c r="F790" s="255">
        <v>3.0545450000000001</v>
      </c>
      <c r="G790" s="256">
        <f t="shared" si="58"/>
        <v>0</v>
      </c>
      <c r="H790" s="88"/>
    </row>
    <row r="791" spans="1:8" s="61" customFormat="1" ht="10.5">
      <c r="A791" s="500"/>
      <c r="B791" s="299" t="s">
        <v>533</v>
      </c>
      <c r="C791" s="95"/>
      <c r="D791" s="92" t="s">
        <v>187</v>
      </c>
      <c r="E791" s="375"/>
      <c r="F791" s="255">
        <v>1.4319999999999999E-2</v>
      </c>
      <c r="G791" s="264">
        <f t="shared" si="58"/>
        <v>0</v>
      </c>
      <c r="H791" s="88"/>
    </row>
    <row r="792" spans="1:8" s="61" customFormat="1" ht="10.5">
      <c r="A792" s="500"/>
      <c r="B792" s="311" t="s">
        <v>534</v>
      </c>
      <c r="C792" s="95"/>
      <c r="D792" s="92" t="s">
        <v>191</v>
      </c>
      <c r="E792" s="377"/>
      <c r="F792" s="262">
        <v>2.4000000000000001E-4</v>
      </c>
      <c r="G792" s="256">
        <f t="shared" si="58"/>
        <v>0</v>
      </c>
      <c r="H792" s="88"/>
    </row>
    <row r="793" spans="1:8" s="61" customFormat="1" ht="10.5">
      <c r="A793" s="500"/>
      <c r="B793" s="299" t="s">
        <v>196</v>
      </c>
      <c r="C793" s="95"/>
      <c r="D793" s="92" t="s">
        <v>187</v>
      </c>
      <c r="E793" s="375"/>
      <c r="F793" s="255">
        <v>5.7250000000000001E-3</v>
      </c>
      <c r="G793" s="264">
        <f t="shared" si="58"/>
        <v>0</v>
      </c>
      <c r="H793" s="88"/>
    </row>
    <row r="794" spans="1:8" s="61" customFormat="1" ht="10.5">
      <c r="A794" s="500"/>
      <c r="B794" s="299" t="s">
        <v>582</v>
      </c>
      <c r="C794" s="95"/>
      <c r="D794" s="92" t="s">
        <v>197</v>
      </c>
      <c r="E794" s="375"/>
      <c r="F794" s="255">
        <v>2.6250000000000002E-3</v>
      </c>
      <c r="G794" s="264">
        <f t="shared" si="58"/>
        <v>0</v>
      </c>
      <c r="H794" s="88"/>
    </row>
    <row r="795" spans="1:8" s="61" customFormat="1" ht="10.5">
      <c r="A795" s="500"/>
      <c r="B795" s="299" t="s">
        <v>583</v>
      </c>
      <c r="C795" s="95"/>
      <c r="D795" s="261" t="s">
        <v>584</v>
      </c>
      <c r="E795" s="375"/>
      <c r="F795" s="255">
        <v>8.1134999999999999E-2</v>
      </c>
      <c r="G795" s="264">
        <f t="shared" si="58"/>
        <v>0</v>
      </c>
      <c r="H795" s="88"/>
    </row>
    <row r="796" spans="1:8" s="61" customFormat="1" ht="10.5">
      <c r="A796" s="500"/>
      <c r="B796" s="299" t="s">
        <v>198</v>
      </c>
      <c r="C796" s="95"/>
      <c r="D796" s="92" t="s">
        <v>187</v>
      </c>
      <c r="E796" s="375"/>
      <c r="F796" s="255">
        <v>9.5500000000000001E-4</v>
      </c>
      <c r="G796" s="263">
        <f t="shared" si="58"/>
        <v>0</v>
      </c>
      <c r="H796" s="88"/>
    </row>
    <row r="797" spans="1:8" s="61" customFormat="1" ht="10.5">
      <c r="A797" s="500"/>
      <c r="B797" s="299" t="s">
        <v>199</v>
      </c>
      <c r="C797" s="95"/>
      <c r="D797" s="92" t="s">
        <v>187</v>
      </c>
      <c r="E797" s="376"/>
      <c r="F797" s="60">
        <v>1.91E-3</v>
      </c>
      <c r="G797" s="94">
        <f t="shared" si="58"/>
        <v>0</v>
      </c>
      <c r="H797" s="88"/>
    </row>
    <row r="798" spans="1:8" s="61" customFormat="1" ht="10.5">
      <c r="A798" s="500"/>
      <c r="B798" s="299" t="s">
        <v>535</v>
      </c>
      <c r="C798" s="260"/>
      <c r="D798" s="92" t="s">
        <v>141</v>
      </c>
      <c r="E798" s="375"/>
      <c r="F798" s="255">
        <v>9.5500000000000001E-4</v>
      </c>
      <c r="G798" s="264">
        <f t="shared" si="58"/>
        <v>0</v>
      </c>
      <c r="H798" s="88"/>
    </row>
    <row r="799" spans="1:8" s="61" customFormat="1" ht="10.5">
      <c r="A799" s="500"/>
      <c r="B799" s="299" t="s">
        <v>200</v>
      </c>
      <c r="C799" s="95"/>
      <c r="D799" s="92" t="s">
        <v>107</v>
      </c>
      <c r="E799" s="375"/>
      <c r="F799" s="255">
        <v>4.7749999999999997E-3</v>
      </c>
      <c r="G799" s="264">
        <f t="shared" si="58"/>
        <v>0</v>
      </c>
      <c r="H799" s="88"/>
    </row>
    <row r="800" spans="1:8" s="61" customFormat="1" ht="10.5">
      <c r="A800" s="500"/>
      <c r="B800" s="95" t="s">
        <v>201</v>
      </c>
      <c r="C800" s="95"/>
      <c r="D800" s="92" t="s">
        <v>107</v>
      </c>
      <c r="E800" s="375"/>
      <c r="F800" s="255">
        <v>3.3500000000000001E-4</v>
      </c>
      <c r="G800" s="264">
        <f t="shared" si="58"/>
        <v>0</v>
      </c>
      <c r="H800" s="88"/>
    </row>
    <row r="801" spans="1:1013" s="61" customFormat="1" ht="10.5">
      <c r="A801" s="500"/>
      <c r="B801" s="95" t="s">
        <v>202</v>
      </c>
      <c r="C801" s="95"/>
      <c r="D801" s="92" t="s">
        <v>107</v>
      </c>
      <c r="E801" s="375"/>
      <c r="F801" s="255">
        <v>2.8649999999999999E-3</v>
      </c>
      <c r="G801" s="264">
        <f t="shared" si="58"/>
        <v>0</v>
      </c>
      <c r="H801" s="88"/>
    </row>
    <row r="802" spans="1:1013" s="61" customFormat="1" ht="10.5">
      <c r="A802" s="500"/>
      <c r="B802" s="95" t="s">
        <v>577</v>
      </c>
      <c r="C802" s="95"/>
      <c r="D802" s="92" t="s">
        <v>107</v>
      </c>
      <c r="E802" s="376"/>
      <c r="F802" s="60">
        <v>2.8649999999999999E-3</v>
      </c>
      <c r="G802" s="94">
        <f t="shared" si="58"/>
        <v>0</v>
      </c>
      <c r="H802" s="88"/>
    </row>
    <row r="803" spans="1:1013" s="91" customFormat="1" ht="21">
      <c r="A803" s="89" t="s">
        <v>203</v>
      </c>
      <c r="B803" s="48"/>
      <c r="C803" s="48"/>
      <c r="D803" s="49"/>
      <c r="E803" s="49"/>
      <c r="F803" s="49"/>
      <c r="G803" s="258">
        <f>ROUND(SUM(G787:G802),2)</f>
        <v>0</v>
      </c>
      <c r="H803" s="90"/>
    </row>
    <row r="805" spans="1:1013" ht="42" customHeight="1">
      <c r="A805" s="501" t="s">
        <v>340</v>
      </c>
      <c r="B805" s="501"/>
      <c r="C805" s="501"/>
      <c r="D805" s="501"/>
      <c r="E805" s="501"/>
      <c r="F805" s="501"/>
      <c r="G805" s="502">
        <f>ROUND(G803,2)</f>
        <v>0</v>
      </c>
      <c r="H805" s="502"/>
    </row>
    <row r="806" spans="1:1013" s="189" customFormat="1" ht="16.5" customHeight="1">
      <c r="A806" s="267"/>
      <c r="B806" s="267"/>
      <c r="C806" s="267"/>
      <c r="D806" s="267"/>
      <c r="E806" s="267"/>
      <c r="F806" s="267"/>
      <c r="G806" s="268"/>
      <c r="H806" s="268"/>
      <c r="I806" s="269"/>
      <c r="J806" s="269"/>
      <c r="K806" s="269"/>
      <c r="L806" s="269"/>
      <c r="M806" s="269"/>
      <c r="N806" s="269"/>
      <c r="O806" s="269"/>
      <c r="P806" s="269"/>
      <c r="Q806" s="269"/>
      <c r="R806" s="269"/>
      <c r="S806" s="269"/>
      <c r="T806" s="269"/>
      <c r="U806" s="269"/>
      <c r="V806" s="269"/>
      <c r="W806" s="269"/>
      <c r="X806" s="269"/>
      <c r="Y806" s="269"/>
      <c r="Z806" s="269"/>
      <c r="AA806" s="269"/>
      <c r="AB806" s="269"/>
      <c r="AC806" s="269"/>
      <c r="AD806" s="269"/>
      <c r="AE806" s="269"/>
      <c r="AF806" s="269"/>
      <c r="AG806" s="269"/>
      <c r="AH806" s="269"/>
      <c r="AI806" s="269"/>
      <c r="AJ806" s="269"/>
      <c r="AK806" s="269"/>
      <c r="AL806" s="269"/>
      <c r="AM806" s="269"/>
      <c r="AN806" s="269"/>
      <c r="AO806" s="269"/>
      <c r="AP806" s="269"/>
      <c r="AQ806" s="269"/>
      <c r="AR806" s="269"/>
      <c r="AS806" s="269"/>
      <c r="AT806" s="269"/>
      <c r="AU806" s="269"/>
      <c r="AV806" s="269"/>
      <c r="AW806" s="269"/>
      <c r="AX806" s="269"/>
      <c r="AY806" s="269"/>
      <c r="AZ806" s="269"/>
      <c r="BA806" s="269"/>
      <c r="BB806" s="269"/>
      <c r="BC806" s="269"/>
      <c r="BD806" s="269"/>
      <c r="BE806" s="269"/>
      <c r="BF806" s="269"/>
      <c r="BG806" s="269"/>
      <c r="BH806" s="269"/>
      <c r="BI806" s="269"/>
      <c r="BJ806" s="269"/>
      <c r="BK806" s="269"/>
      <c r="BL806" s="269"/>
      <c r="BM806" s="269"/>
      <c r="BN806" s="269"/>
      <c r="BO806" s="269"/>
      <c r="BP806" s="269"/>
      <c r="BQ806" s="269"/>
      <c r="BR806" s="269"/>
      <c r="BS806" s="269"/>
      <c r="BT806" s="269"/>
      <c r="BU806" s="269"/>
      <c r="BV806" s="269"/>
      <c r="BW806" s="269"/>
      <c r="BX806" s="269"/>
      <c r="BY806" s="269"/>
      <c r="BZ806" s="269"/>
      <c r="CA806" s="269"/>
      <c r="CB806" s="269"/>
      <c r="CC806" s="269"/>
      <c r="CD806" s="269"/>
      <c r="CE806" s="269"/>
      <c r="CF806" s="269"/>
      <c r="CG806" s="269"/>
      <c r="CH806" s="269"/>
      <c r="CI806" s="269"/>
      <c r="CJ806" s="269"/>
      <c r="CK806" s="269"/>
      <c r="CL806" s="269"/>
      <c r="CM806" s="269"/>
      <c r="CN806" s="269"/>
      <c r="CO806" s="269"/>
      <c r="CP806" s="269"/>
      <c r="CQ806" s="269"/>
      <c r="CR806" s="269"/>
      <c r="CS806" s="269"/>
      <c r="CT806" s="269"/>
      <c r="CU806" s="269"/>
      <c r="CV806" s="269"/>
      <c r="CW806" s="269"/>
      <c r="CX806" s="269"/>
      <c r="CY806" s="269"/>
      <c r="CZ806" s="269"/>
      <c r="DA806" s="269"/>
      <c r="DB806" s="269"/>
      <c r="DC806" s="269"/>
      <c r="DD806" s="269"/>
      <c r="DE806" s="269"/>
      <c r="DF806" s="269"/>
      <c r="DG806" s="269"/>
      <c r="DH806" s="269"/>
      <c r="DI806" s="269"/>
      <c r="DJ806" s="269"/>
      <c r="DK806" s="269"/>
      <c r="DL806" s="269"/>
      <c r="DM806" s="269"/>
      <c r="DN806" s="269"/>
      <c r="DO806" s="269"/>
      <c r="DP806" s="269"/>
      <c r="DQ806" s="269"/>
      <c r="DR806" s="269"/>
      <c r="DS806" s="269"/>
      <c r="DT806" s="269"/>
      <c r="DU806" s="269"/>
      <c r="DV806" s="269"/>
      <c r="DW806" s="269"/>
      <c r="DX806" s="269"/>
      <c r="DY806" s="269"/>
      <c r="DZ806" s="269"/>
      <c r="EA806" s="269"/>
      <c r="EB806" s="269"/>
      <c r="EC806" s="269"/>
      <c r="ED806" s="269"/>
      <c r="EE806" s="269"/>
      <c r="EF806" s="269"/>
      <c r="EG806" s="269"/>
      <c r="EH806" s="269"/>
      <c r="EI806" s="269"/>
      <c r="EJ806" s="269"/>
      <c r="EK806" s="269"/>
      <c r="EL806" s="269"/>
      <c r="EM806" s="269"/>
      <c r="EN806" s="269"/>
      <c r="EO806" s="269"/>
      <c r="EP806" s="269"/>
      <c r="EQ806" s="269"/>
      <c r="ER806" s="269"/>
      <c r="ES806" s="269"/>
      <c r="ET806" s="269"/>
      <c r="EU806" s="269"/>
      <c r="EV806" s="269"/>
      <c r="EW806" s="269"/>
      <c r="EX806" s="269"/>
      <c r="EY806" s="269"/>
      <c r="EZ806" s="269"/>
      <c r="FA806" s="269"/>
      <c r="FB806" s="269"/>
      <c r="FC806" s="269"/>
      <c r="FD806" s="269"/>
      <c r="FE806" s="269"/>
      <c r="FF806" s="269"/>
      <c r="FG806" s="269"/>
      <c r="FH806" s="269"/>
      <c r="FI806" s="269"/>
      <c r="FJ806" s="269"/>
      <c r="FK806" s="269"/>
      <c r="FL806" s="269"/>
      <c r="FM806" s="269"/>
      <c r="FN806" s="269"/>
      <c r="FO806" s="269"/>
      <c r="FP806" s="269"/>
      <c r="FQ806" s="269"/>
      <c r="FR806" s="269"/>
      <c r="FS806" s="269"/>
      <c r="FT806" s="269"/>
      <c r="FU806" s="269"/>
      <c r="FV806" s="269"/>
      <c r="FW806" s="269"/>
      <c r="FX806" s="269"/>
      <c r="FY806" s="269"/>
      <c r="FZ806" s="269"/>
      <c r="GA806" s="269"/>
      <c r="GB806" s="269"/>
      <c r="GC806" s="269"/>
      <c r="GD806" s="269"/>
      <c r="GE806" s="269"/>
      <c r="GF806" s="269"/>
      <c r="GG806" s="269"/>
      <c r="GH806" s="269"/>
      <c r="GI806" s="269"/>
      <c r="GJ806" s="269"/>
      <c r="GK806" s="269"/>
      <c r="GL806" s="269"/>
      <c r="GM806" s="269"/>
      <c r="GN806" s="269"/>
      <c r="GO806" s="269"/>
      <c r="GP806" s="269"/>
      <c r="GQ806" s="269"/>
      <c r="GR806" s="269"/>
      <c r="GS806" s="269"/>
      <c r="GT806" s="269"/>
      <c r="GU806" s="269"/>
      <c r="GV806" s="269"/>
      <c r="GW806" s="269"/>
      <c r="GX806" s="269"/>
      <c r="GY806" s="269"/>
      <c r="GZ806" s="269"/>
      <c r="HA806" s="269"/>
      <c r="HB806" s="269"/>
      <c r="HC806" s="269"/>
      <c r="HD806" s="269"/>
      <c r="HE806" s="269"/>
      <c r="HF806" s="269"/>
      <c r="HG806" s="269"/>
      <c r="HH806" s="269"/>
      <c r="HI806" s="269"/>
      <c r="HJ806" s="269"/>
      <c r="HK806" s="269"/>
      <c r="HL806" s="269"/>
      <c r="HM806" s="269"/>
      <c r="HN806" s="269"/>
      <c r="HO806" s="269"/>
      <c r="HP806" s="269"/>
      <c r="HQ806" s="269"/>
      <c r="HR806" s="269"/>
      <c r="HS806" s="269"/>
      <c r="HT806" s="269"/>
      <c r="HU806" s="269"/>
      <c r="HV806" s="269"/>
      <c r="HW806" s="269"/>
      <c r="HX806" s="269"/>
      <c r="HY806" s="269"/>
      <c r="HZ806" s="269"/>
      <c r="IA806" s="269"/>
      <c r="IB806" s="269"/>
      <c r="IC806" s="269"/>
      <c r="ID806" s="269"/>
      <c r="IE806" s="269"/>
      <c r="IF806" s="269"/>
      <c r="IG806" s="269"/>
      <c r="IH806" s="269"/>
      <c r="II806" s="269"/>
      <c r="IJ806" s="269"/>
      <c r="IK806" s="269"/>
      <c r="IL806" s="269"/>
      <c r="IM806" s="269"/>
      <c r="IN806" s="269"/>
      <c r="IO806" s="269"/>
      <c r="IP806" s="269"/>
      <c r="IQ806" s="269"/>
      <c r="IR806" s="269"/>
      <c r="IS806" s="269"/>
      <c r="IT806" s="269"/>
      <c r="IU806" s="269"/>
      <c r="IV806" s="269"/>
      <c r="IW806" s="269"/>
      <c r="IX806" s="269"/>
      <c r="IY806" s="269"/>
      <c r="IZ806" s="269"/>
      <c r="JA806" s="269"/>
      <c r="JB806" s="269"/>
      <c r="JC806" s="269"/>
      <c r="JD806" s="269"/>
      <c r="JE806" s="269"/>
      <c r="JF806" s="269"/>
      <c r="JG806" s="269"/>
      <c r="JH806" s="269"/>
      <c r="JI806" s="269"/>
      <c r="JJ806" s="269"/>
      <c r="JK806" s="269"/>
      <c r="JL806" s="269"/>
      <c r="JM806" s="269"/>
      <c r="JN806" s="269"/>
      <c r="JO806" s="269"/>
      <c r="JP806" s="269"/>
      <c r="JQ806" s="269"/>
      <c r="JR806" s="269"/>
      <c r="JS806" s="269"/>
      <c r="JT806" s="269"/>
      <c r="JU806" s="269"/>
      <c r="JV806" s="269"/>
      <c r="JW806" s="269"/>
      <c r="JX806" s="269"/>
      <c r="JY806" s="269"/>
      <c r="JZ806" s="269"/>
      <c r="KA806" s="269"/>
      <c r="KB806" s="269"/>
      <c r="KC806" s="269"/>
      <c r="KD806" s="269"/>
      <c r="KE806" s="269"/>
      <c r="KF806" s="269"/>
      <c r="KG806" s="269"/>
      <c r="KH806" s="269"/>
      <c r="KI806" s="269"/>
      <c r="KJ806" s="269"/>
      <c r="KK806" s="269"/>
      <c r="KL806" s="269"/>
      <c r="KM806" s="269"/>
      <c r="KN806" s="269"/>
      <c r="KO806" s="269"/>
      <c r="KP806" s="269"/>
      <c r="KQ806" s="269"/>
      <c r="KR806" s="269"/>
      <c r="KS806" s="269"/>
      <c r="KT806" s="269"/>
      <c r="KU806" s="269"/>
      <c r="KV806" s="269"/>
      <c r="KW806" s="269"/>
      <c r="KX806" s="269"/>
      <c r="KY806" s="269"/>
      <c r="KZ806" s="269"/>
      <c r="LA806" s="269"/>
      <c r="LB806" s="269"/>
      <c r="LC806" s="269"/>
      <c r="LD806" s="269"/>
      <c r="LE806" s="269"/>
      <c r="LF806" s="269"/>
      <c r="LG806" s="269"/>
      <c r="LH806" s="269"/>
      <c r="LI806" s="269"/>
      <c r="LJ806" s="269"/>
      <c r="LK806" s="269"/>
      <c r="LL806" s="269"/>
      <c r="LM806" s="269"/>
      <c r="LN806" s="269"/>
      <c r="LO806" s="269"/>
      <c r="LP806" s="269"/>
      <c r="LQ806" s="269"/>
      <c r="LR806" s="269"/>
      <c r="LS806" s="269"/>
      <c r="LT806" s="269"/>
      <c r="LU806" s="269"/>
      <c r="LV806" s="269"/>
      <c r="LW806" s="269"/>
      <c r="LX806" s="269"/>
      <c r="LY806" s="269"/>
      <c r="LZ806" s="269"/>
      <c r="MA806" s="269"/>
      <c r="MB806" s="269"/>
      <c r="MC806" s="269"/>
      <c r="MD806" s="269"/>
      <c r="ME806" s="269"/>
      <c r="MF806" s="269"/>
      <c r="MG806" s="269"/>
      <c r="MH806" s="269"/>
      <c r="MI806" s="269"/>
      <c r="MJ806" s="269"/>
      <c r="MK806" s="269"/>
      <c r="ML806" s="269"/>
      <c r="MM806" s="269"/>
      <c r="MN806" s="269"/>
      <c r="MO806" s="269"/>
      <c r="MP806" s="269"/>
      <c r="MQ806" s="269"/>
      <c r="MR806" s="269"/>
      <c r="MS806" s="269"/>
      <c r="MT806" s="269"/>
      <c r="MU806" s="269"/>
      <c r="MV806" s="269"/>
      <c r="MW806" s="269"/>
      <c r="MX806" s="269"/>
      <c r="MY806" s="269"/>
      <c r="MZ806" s="269"/>
      <c r="NA806" s="269"/>
      <c r="NB806" s="269"/>
      <c r="NC806" s="269"/>
      <c r="ND806" s="269"/>
      <c r="NE806" s="269"/>
      <c r="NF806" s="269"/>
      <c r="NG806" s="269"/>
      <c r="NH806" s="269"/>
      <c r="NI806" s="269"/>
      <c r="NJ806" s="269"/>
      <c r="NK806" s="269"/>
      <c r="NL806" s="269"/>
      <c r="NM806" s="269"/>
      <c r="NN806" s="269"/>
      <c r="NO806" s="269"/>
      <c r="NP806" s="269"/>
      <c r="NQ806" s="269"/>
      <c r="NR806" s="269"/>
      <c r="NS806" s="269"/>
      <c r="NT806" s="269"/>
      <c r="NU806" s="269"/>
      <c r="NV806" s="269"/>
      <c r="NW806" s="269"/>
      <c r="NX806" s="269"/>
      <c r="NY806" s="269"/>
      <c r="NZ806" s="269"/>
      <c r="OA806" s="269"/>
      <c r="OB806" s="269"/>
      <c r="OC806" s="269"/>
      <c r="OD806" s="269"/>
      <c r="OE806" s="269"/>
      <c r="OF806" s="269"/>
      <c r="OG806" s="269"/>
      <c r="OH806" s="269"/>
      <c r="OI806" s="269"/>
      <c r="OJ806" s="269"/>
      <c r="OK806" s="269"/>
      <c r="OL806" s="269"/>
      <c r="OM806" s="269"/>
      <c r="ON806" s="269"/>
      <c r="OO806" s="269"/>
      <c r="OP806" s="269"/>
      <c r="OQ806" s="269"/>
      <c r="OR806" s="269"/>
      <c r="OS806" s="269"/>
      <c r="OT806" s="269"/>
      <c r="OU806" s="269"/>
      <c r="OV806" s="269"/>
      <c r="OW806" s="269"/>
      <c r="OX806" s="269"/>
      <c r="OY806" s="269"/>
      <c r="OZ806" s="269"/>
      <c r="PA806" s="269"/>
      <c r="PB806" s="269"/>
      <c r="PC806" s="269"/>
      <c r="PD806" s="269"/>
      <c r="PE806" s="269"/>
      <c r="PF806" s="269"/>
      <c r="PG806" s="269"/>
      <c r="PH806" s="269"/>
      <c r="PI806" s="269"/>
      <c r="PJ806" s="269"/>
      <c r="PK806" s="269"/>
      <c r="PL806" s="269"/>
      <c r="PM806" s="269"/>
      <c r="PN806" s="269"/>
      <c r="PO806" s="269"/>
      <c r="PP806" s="269"/>
      <c r="PQ806" s="269"/>
      <c r="PR806" s="269"/>
      <c r="PS806" s="269"/>
      <c r="PT806" s="269"/>
      <c r="PU806" s="269"/>
      <c r="PV806" s="269"/>
      <c r="PW806" s="269"/>
      <c r="PX806" s="269"/>
      <c r="PY806" s="269"/>
      <c r="PZ806" s="269"/>
      <c r="QA806" s="269"/>
      <c r="QB806" s="269"/>
      <c r="QC806" s="269"/>
      <c r="QD806" s="269"/>
      <c r="QE806" s="269"/>
      <c r="QF806" s="269"/>
      <c r="QG806" s="269"/>
      <c r="QH806" s="269"/>
      <c r="QI806" s="269"/>
      <c r="QJ806" s="269"/>
      <c r="QK806" s="269"/>
      <c r="QL806" s="269"/>
      <c r="QM806" s="269"/>
      <c r="QN806" s="269"/>
      <c r="QO806" s="269"/>
      <c r="QP806" s="269"/>
      <c r="QQ806" s="269"/>
      <c r="QR806" s="269"/>
      <c r="QS806" s="269"/>
      <c r="QT806" s="269"/>
      <c r="QU806" s="269"/>
      <c r="QV806" s="269"/>
      <c r="QW806" s="269"/>
      <c r="QX806" s="269"/>
      <c r="QY806" s="269"/>
      <c r="QZ806" s="269"/>
      <c r="RA806" s="269"/>
      <c r="RB806" s="269"/>
      <c r="RC806" s="269"/>
      <c r="RD806" s="269"/>
      <c r="RE806" s="269"/>
      <c r="RF806" s="269"/>
      <c r="RG806" s="269"/>
      <c r="RH806" s="269"/>
      <c r="RI806" s="269"/>
      <c r="RJ806" s="269"/>
      <c r="RK806" s="269"/>
      <c r="RL806" s="269"/>
      <c r="RM806" s="269"/>
      <c r="RN806" s="269"/>
      <c r="RO806" s="269"/>
      <c r="RP806" s="269"/>
      <c r="RQ806" s="269"/>
      <c r="RR806" s="269"/>
      <c r="RS806" s="269"/>
      <c r="RT806" s="269"/>
      <c r="RU806" s="269"/>
      <c r="RV806" s="269"/>
      <c r="RW806" s="269"/>
      <c r="RX806" s="269"/>
      <c r="RY806" s="269"/>
      <c r="RZ806" s="269"/>
      <c r="SA806" s="269"/>
      <c r="SB806" s="269"/>
      <c r="SC806" s="269"/>
      <c r="SD806" s="269"/>
      <c r="SE806" s="269"/>
      <c r="SF806" s="269"/>
      <c r="SG806" s="269"/>
      <c r="SH806" s="269"/>
      <c r="SI806" s="269"/>
      <c r="SJ806" s="269"/>
      <c r="SK806" s="269"/>
      <c r="SL806" s="269"/>
      <c r="SM806" s="269"/>
      <c r="SN806" s="269"/>
      <c r="SO806" s="269"/>
      <c r="SP806" s="269"/>
      <c r="SQ806" s="269"/>
      <c r="SR806" s="269"/>
      <c r="SS806" s="269"/>
      <c r="ST806" s="269"/>
      <c r="SU806" s="269"/>
      <c r="SV806" s="269"/>
      <c r="SW806" s="269"/>
      <c r="SX806" s="269"/>
      <c r="SY806" s="269"/>
      <c r="SZ806" s="269"/>
      <c r="TA806" s="269"/>
      <c r="TB806" s="269"/>
      <c r="TC806" s="269"/>
      <c r="TD806" s="269"/>
      <c r="TE806" s="269"/>
      <c r="TF806" s="269"/>
      <c r="TG806" s="269"/>
      <c r="TH806" s="269"/>
      <c r="TI806" s="269"/>
      <c r="TJ806" s="269"/>
      <c r="TK806" s="269"/>
      <c r="TL806" s="269"/>
      <c r="TM806" s="269"/>
      <c r="TN806" s="269"/>
      <c r="TO806" s="269"/>
      <c r="TP806" s="269"/>
      <c r="TQ806" s="269"/>
      <c r="TR806" s="269"/>
      <c r="TS806" s="269"/>
      <c r="TT806" s="269"/>
      <c r="TU806" s="269"/>
      <c r="TV806" s="269"/>
      <c r="TW806" s="269"/>
      <c r="TX806" s="269"/>
      <c r="TY806" s="269"/>
      <c r="TZ806" s="269"/>
      <c r="UA806" s="269"/>
      <c r="UB806" s="269"/>
      <c r="UC806" s="269"/>
      <c r="UD806" s="269"/>
      <c r="UE806" s="269"/>
      <c r="UF806" s="269"/>
      <c r="UG806" s="269"/>
      <c r="UH806" s="269"/>
      <c r="UI806" s="269"/>
      <c r="UJ806" s="269"/>
      <c r="UK806" s="269"/>
      <c r="UL806" s="269"/>
      <c r="UM806" s="269"/>
      <c r="UN806" s="269"/>
      <c r="UO806" s="269"/>
      <c r="UP806" s="269"/>
      <c r="UQ806" s="269"/>
      <c r="UR806" s="269"/>
      <c r="US806" s="269"/>
      <c r="UT806" s="269"/>
      <c r="UU806" s="269"/>
      <c r="UV806" s="269"/>
      <c r="UW806" s="269"/>
      <c r="UX806" s="269"/>
      <c r="UY806" s="269"/>
      <c r="UZ806" s="269"/>
      <c r="VA806" s="269"/>
      <c r="VB806" s="269"/>
      <c r="VC806" s="269"/>
      <c r="VD806" s="269"/>
      <c r="VE806" s="269"/>
      <c r="VF806" s="269"/>
      <c r="VG806" s="269"/>
      <c r="VH806" s="269"/>
      <c r="VI806" s="269"/>
      <c r="VJ806" s="269"/>
      <c r="VK806" s="269"/>
      <c r="VL806" s="269"/>
      <c r="VM806" s="269"/>
      <c r="VN806" s="269"/>
      <c r="VO806" s="269"/>
      <c r="VP806" s="269"/>
      <c r="VQ806" s="269"/>
      <c r="VR806" s="269"/>
      <c r="VS806" s="269"/>
      <c r="VT806" s="269"/>
      <c r="VU806" s="269"/>
      <c r="VV806" s="269"/>
      <c r="VW806" s="269"/>
      <c r="VX806" s="269"/>
      <c r="VY806" s="269"/>
      <c r="VZ806" s="269"/>
      <c r="WA806" s="269"/>
      <c r="WB806" s="269"/>
      <c r="WC806" s="269"/>
      <c r="WD806" s="269"/>
      <c r="WE806" s="269"/>
      <c r="WF806" s="269"/>
      <c r="WG806" s="269"/>
      <c r="WH806" s="269"/>
      <c r="WI806" s="269"/>
      <c r="WJ806" s="269"/>
      <c r="WK806" s="269"/>
      <c r="WL806" s="269"/>
      <c r="WM806" s="269"/>
      <c r="WN806" s="269"/>
      <c r="WO806" s="269"/>
      <c r="WP806" s="269"/>
      <c r="WQ806" s="269"/>
      <c r="WR806" s="269"/>
      <c r="WS806" s="269"/>
      <c r="WT806" s="269"/>
      <c r="WU806" s="269"/>
      <c r="WV806" s="269"/>
      <c r="WW806" s="269"/>
      <c r="WX806" s="269"/>
      <c r="WY806" s="269"/>
      <c r="WZ806" s="269"/>
      <c r="XA806" s="269"/>
      <c r="XB806" s="269"/>
      <c r="XC806" s="269"/>
      <c r="XD806" s="269"/>
      <c r="XE806" s="269"/>
      <c r="XF806" s="269"/>
      <c r="XG806" s="269"/>
      <c r="XH806" s="269"/>
      <c r="XI806" s="269"/>
      <c r="XJ806" s="269"/>
      <c r="XK806" s="269"/>
      <c r="XL806" s="269"/>
      <c r="XM806" s="269"/>
      <c r="XN806" s="269"/>
      <c r="XO806" s="269"/>
      <c r="XP806" s="269"/>
      <c r="XQ806" s="269"/>
      <c r="XR806" s="269"/>
      <c r="XS806" s="269"/>
      <c r="XT806" s="269"/>
      <c r="XU806" s="269"/>
      <c r="XV806" s="269"/>
      <c r="XW806" s="269"/>
      <c r="XX806" s="269"/>
      <c r="XY806" s="269"/>
      <c r="XZ806" s="269"/>
      <c r="YA806" s="269"/>
      <c r="YB806" s="269"/>
      <c r="YC806" s="269"/>
      <c r="YD806" s="269"/>
      <c r="YE806" s="269"/>
      <c r="YF806" s="269"/>
      <c r="YG806" s="269"/>
      <c r="YH806" s="269"/>
      <c r="YI806" s="269"/>
      <c r="YJ806" s="269"/>
      <c r="YK806" s="269"/>
      <c r="YL806" s="269"/>
      <c r="YM806" s="269"/>
      <c r="YN806" s="269"/>
      <c r="YO806" s="269"/>
      <c r="YP806" s="269"/>
      <c r="YQ806" s="269"/>
      <c r="YR806" s="269"/>
      <c r="YS806" s="269"/>
      <c r="YT806" s="269"/>
      <c r="YU806" s="269"/>
      <c r="YV806" s="269"/>
      <c r="YW806" s="269"/>
      <c r="YX806" s="269"/>
      <c r="YY806" s="269"/>
      <c r="YZ806" s="269"/>
      <c r="ZA806" s="269"/>
      <c r="ZB806" s="269"/>
      <c r="ZC806" s="269"/>
      <c r="ZD806" s="269"/>
      <c r="ZE806" s="269"/>
      <c r="ZF806" s="269"/>
      <c r="ZG806" s="269"/>
      <c r="ZH806" s="269"/>
      <c r="ZI806" s="269"/>
      <c r="ZJ806" s="269"/>
      <c r="ZK806" s="269"/>
      <c r="ZL806" s="269"/>
      <c r="ZM806" s="269"/>
      <c r="ZN806" s="269"/>
      <c r="ZO806" s="269"/>
      <c r="ZP806" s="269"/>
      <c r="ZQ806" s="269"/>
      <c r="ZR806" s="269"/>
      <c r="ZS806" s="269"/>
      <c r="ZT806" s="269"/>
      <c r="ZU806" s="269"/>
      <c r="ZV806" s="269"/>
      <c r="ZW806" s="269"/>
      <c r="ZX806" s="269"/>
      <c r="ZY806" s="269"/>
      <c r="ZZ806" s="269"/>
      <c r="AAA806" s="269"/>
      <c r="AAB806" s="269"/>
      <c r="AAC806" s="269"/>
      <c r="AAD806" s="269"/>
      <c r="AAE806" s="269"/>
      <c r="AAF806" s="269"/>
      <c r="AAG806" s="269"/>
      <c r="AAH806" s="269"/>
      <c r="AAI806" s="269"/>
      <c r="AAJ806" s="269"/>
      <c r="AAK806" s="269"/>
      <c r="AAL806" s="269"/>
      <c r="AAM806" s="269"/>
      <c r="AAN806" s="269"/>
      <c r="AAO806" s="269"/>
      <c r="AAP806" s="269"/>
      <c r="AAQ806" s="269"/>
      <c r="AAR806" s="269"/>
      <c r="AAS806" s="269"/>
      <c r="AAT806" s="269"/>
      <c r="AAU806" s="269"/>
      <c r="AAV806" s="269"/>
      <c r="AAW806" s="269"/>
      <c r="AAX806" s="269"/>
      <c r="AAY806" s="269"/>
      <c r="AAZ806" s="269"/>
      <c r="ABA806" s="269"/>
      <c r="ABB806" s="269"/>
      <c r="ABC806" s="269"/>
      <c r="ABD806" s="269"/>
      <c r="ABE806" s="269"/>
      <c r="ABF806" s="269"/>
      <c r="ABG806" s="269"/>
      <c r="ABH806" s="269"/>
      <c r="ABI806" s="269"/>
      <c r="ABJ806" s="269"/>
      <c r="ABK806" s="269"/>
      <c r="ABL806" s="269"/>
      <c r="ABM806" s="269"/>
      <c r="ABN806" s="269"/>
      <c r="ABO806" s="269"/>
      <c r="ABP806" s="269"/>
      <c r="ABQ806" s="269"/>
      <c r="ABR806" s="269"/>
      <c r="ABS806" s="269"/>
      <c r="ABT806" s="269"/>
      <c r="ABU806" s="269"/>
      <c r="ABV806" s="269"/>
      <c r="ABW806" s="269"/>
      <c r="ABX806" s="269"/>
      <c r="ABY806" s="269"/>
      <c r="ABZ806" s="269"/>
      <c r="ACA806" s="269"/>
      <c r="ACB806" s="269"/>
      <c r="ACC806" s="269"/>
      <c r="ACD806" s="269"/>
      <c r="ACE806" s="269"/>
      <c r="ACF806" s="269"/>
      <c r="ACG806" s="269"/>
      <c r="ACH806" s="269"/>
      <c r="ACI806" s="269"/>
      <c r="ACJ806" s="269"/>
      <c r="ACK806" s="269"/>
      <c r="ACL806" s="269"/>
      <c r="ACM806" s="269"/>
      <c r="ACN806" s="269"/>
      <c r="ACO806" s="269"/>
      <c r="ACP806" s="269"/>
      <c r="ACQ806" s="269"/>
      <c r="ACR806" s="269"/>
      <c r="ACS806" s="269"/>
      <c r="ACT806" s="269"/>
      <c r="ACU806" s="269"/>
      <c r="ACV806" s="269"/>
      <c r="ACW806" s="269"/>
      <c r="ACX806" s="269"/>
      <c r="ACY806" s="269"/>
      <c r="ACZ806" s="269"/>
      <c r="ADA806" s="269"/>
      <c r="ADB806" s="269"/>
      <c r="ADC806" s="269"/>
      <c r="ADD806" s="269"/>
      <c r="ADE806" s="269"/>
      <c r="ADF806" s="269"/>
      <c r="ADG806" s="269"/>
      <c r="ADH806" s="269"/>
      <c r="ADI806" s="269"/>
      <c r="ADJ806" s="269"/>
      <c r="ADK806" s="269"/>
      <c r="ADL806" s="269"/>
      <c r="ADM806" s="269"/>
      <c r="ADN806" s="269"/>
      <c r="ADO806" s="269"/>
      <c r="ADP806" s="269"/>
      <c r="ADQ806" s="269"/>
      <c r="ADR806" s="269"/>
      <c r="ADS806" s="269"/>
      <c r="ADT806" s="269"/>
      <c r="ADU806" s="269"/>
      <c r="ADV806" s="269"/>
      <c r="ADW806" s="269"/>
      <c r="ADX806" s="269"/>
      <c r="ADY806" s="269"/>
      <c r="ADZ806" s="269"/>
      <c r="AEA806" s="269"/>
      <c r="AEB806" s="269"/>
      <c r="AEC806" s="269"/>
      <c r="AED806" s="269"/>
      <c r="AEE806" s="269"/>
      <c r="AEF806" s="269"/>
      <c r="AEG806" s="269"/>
      <c r="AEH806" s="269"/>
      <c r="AEI806" s="269"/>
      <c r="AEJ806" s="269"/>
      <c r="AEK806" s="269"/>
      <c r="AEL806" s="269"/>
      <c r="AEM806" s="269"/>
      <c r="AEN806" s="269"/>
      <c r="AEO806" s="269"/>
      <c r="AEP806" s="269"/>
      <c r="AEQ806" s="269"/>
      <c r="AER806" s="269"/>
      <c r="AES806" s="269"/>
      <c r="AET806" s="269"/>
      <c r="AEU806" s="269"/>
      <c r="AEV806" s="269"/>
      <c r="AEW806" s="269"/>
      <c r="AEX806" s="269"/>
      <c r="AEY806" s="269"/>
      <c r="AEZ806" s="269"/>
      <c r="AFA806" s="269"/>
      <c r="AFB806" s="269"/>
      <c r="AFC806" s="269"/>
      <c r="AFD806" s="269"/>
      <c r="AFE806" s="269"/>
      <c r="AFF806" s="269"/>
      <c r="AFG806" s="269"/>
      <c r="AFH806" s="269"/>
      <c r="AFI806" s="269"/>
      <c r="AFJ806" s="269"/>
      <c r="AFK806" s="269"/>
      <c r="AFL806" s="269"/>
      <c r="AFM806" s="269"/>
      <c r="AFN806" s="269"/>
      <c r="AFO806" s="269"/>
      <c r="AFP806" s="269"/>
      <c r="AFQ806" s="269"/>
      <c r="AFR806" s="269"/>
      <c r="AFS806" s="269"/>
      <c r="AFT806" s="269"/>
      <c r="AFU806" s="269"/>
      <c r="AFV806" s="269"/>
      <c r="AFW806" s="269"/>
      <c r="AFX806" s="269"/>
      <c r="AFY806" s="269"/>
      <c r="AFZ806" s="269"/>
      <c r="AGA806" s="269"/>
      <c r="AGB806" s="269"/>
      <c r="AGC806" s="269"/>
      <c r="AGD806" s="269"/>
      <c r="AGE806" s="269"/>
      <c r="AGF806" s="269"/>
      <c r="AGG806" s="269"/>
      <c r="AGH806" s="269"/>
      <c r="AGI806" s="269"/>
      <c r="AGJ806" s="269"/>
      <c r="AGK806" s="269"/>
      <c r="AGL806" s="269"/>
      <c r="AGM806" s="269"/>
      <c r="AGN806" s="269"/>
      <c r="AGO806" s="269"/>
      <c r="AGP806" s="269"/>
      <c r="AGQ806" s="269"/>
      <c r="AGR806" s="269"/>
      <c r="AGS806" s="269"/>
      <c r="AGT806" s="269"/>
      <c r="AGU806" s="269"/>
      <c r="AGV806" s="269"/>
      <c r="AGW806" s="269"/>
      <c r="AGX806" s="269"/>
      <c r="AGY806" s="269"/>
      <c r="AGZ806" s="269"/>
      <c r="AHA806" s="269"/>
      <c r="AHB806" s="269"/>
      <c r="AHC806" s="269"/>
      <c r="AHD806" s="269"/>
      <c r="AHE806" s="269"/>
      <c r="AHF806" s="269"/>
      <c r="AHG806" s="269"/>
      <c r="AHH806" s="269"/>
      <c r="AHI806" s="269"/>
      <c r="AHJ806" s="269"/>
      <c r="AHK806" s="269"/>
      <c r="AHL806" s="269"/>
      <c r="AHM806" s="269"/>
      <c r="AHN806" s="269"/>
      <c r="AHO806" s="269"/>
      <c r="AHP806" s="269"/>
      <c r="AHQ806" s="269"/>
      <c r="AHR806" s="269"/>
      <c r="AHS806" s="269"/>
      <c r="AHT806" s="269"/>
      <c r="AHU806" s="269"/>
      <c r="AHV806" s="269"/>
      <c r="AHW806" s="269"/>
      <c r="AHX806" s="269"/>
      <c r="AHY806" s="269"/>
      <c r="AHZ806" s="269"/>
      <c r="AIA806" s="269"/>
      <c r="AIB806" s="269"/>
      <c r="AIC806" s="269"/>
      <c r="AID806" s="269"/>
      <c r="AIE806" s="269"/>
      <c r="AIF806" s="269"/>
      <c r="AIG806" s="269"/>
      <c r="AIH806" s="269"/>
      <c r="AII806" s="269"/>
      <c r="AIJ806" s="269"/>
      <c r="AIK806" s="269"/>
      <c r="AIL806" s="269"/>
      <c r="AIM806" s="269"/>
      <c r="AIN806" s="269"/>
      <c r="AIO806" s="269"/>
      <c r="AIP806" s="269"/>
      <c r="AIQ806" s="269"/>
      <c r="AIR806" s="269"/>
      <c r="AIS806" s="269"/>
      <c r="AIT806" s="269"/>
      <c r="AIU806" s="269"/>
      <c r="AIV806" s="269"/>
      <c r="AIW806" s="269"/>
      <c r="AIX806" s="269"/>
      <c r="AIY806" s="269"/>
      <c r="AIZ806" s="269"/>
      <c r="AJA806" s="269"/>
      <c r="AJB806" s="269"/>
      <c r="AJC806" s="269"/>
      <c r="AJD806" s="269"/>
      <c r="AJE806" s="269"/>
      <c r="AJF806" s="269"/>
      <c r="AJG806" s="269"/>
      <c r="AJH806" s="269"/>
      <c r="AJI806" s="269"/>
      <c r="AJJ806" s="269"/>
      <c r="AJK806" s="269"/>
      <c r="AJL806" s="269"/>
      <c r="AJM806" s="269"/>
      <c r="AJN806" s="269"/>
      <c r="AJO806" s="269"/>
      <c r="AJP806" s="269"/>
      <c r="AJQ806" s="269"/>
      <c r="AJR806" s="269"/>
      <c r="AJS806" s="269"/>
      <c r="AJT806" s="269"/>
      <c r="AJU806" s="269"/>
      <c r="AJV806" s="269"/>
      <c r="AJW806" s="269"/>
      <c r="AJX806" s="269"/>
      <c r="AJY806" s="269"/>
      <c r="AJZ806" s="269"/>
      <c r="AKA806" s="269"/>
      <c r="AKB806" s="269"/>
      <c r="AKC806" s="269"/>
      <c r="AKD806" s="269"/>
      <c r="AKE806" s="269"/>
      <c r="AKF806" s="269"/>
      <c r="AKG806" s="269"/>
      <c r="AKH806" s="269"/>
      <c r="AKI806" s="269"/>
      <c r="AKJ806" s="269"/>
      <c r="AKK806" s="269"/>
      <c r="AKL806" s="269"/>
      <c r="AKM806" s="269"/>
      <c r="AKN806" s="269"/>
      <c r="AKO806" s="269"/>
      <c r="AKP806" s="269"/>
      <c r="AKQ806" s="269"/>
      <c r="AKR806" s="269"/>
      <c r="AKS806" s="269"/>
      <c r="AKT806" s="269"/>
      <c r="AKU806" s="269"/>
      <c r="AKV806" s="269"/>
      <c r="AKW806" s="269"/>
      <c r="AKX806" s="269"/>
      <c r="AKY806" s="269"/>
      <c r="AKZ806" s="269"/>
      <c r="ALA806" s="269"/>
      <c r="ALB806" s="269"/>
      <c r="ALC806" s="269"/>
      <c r="ALD806" s="269"/>
      <c r="ALE806" s="269"/>
      <c r="ALF806" s="269"/>
      <c r="ALG806" s="269"/>
      <c r="ALH806" s="269"/>
      <c r="ALI806" s="269"/>
      <c r="ALJ806" s="269"/>
      <c r="ALK806" s="269"/>
      <c r="ALL806" s="269"/>
      <c r="ALM806" s="269"/>
      <c r="ALN806" s="269"/>
      <c r="ALO806" s="269"/>
      <c r="ALP806" s="269"/>
      <c r="ALQ806" s="269"/>
      <c r="ALR806" s="269"/>
      <c r="ALS806" s="269"/>
      <c r="ALT806" s="269"/>
      <c r="ALU806" s="269"/>
      <c r="ALV806" s="269"/>
      <c r="ALW806" s="269"/>
      <c r="ALX806" s="269"/>
      <c r="ALY806" s="269"/>
    </row>
    <row r="807" spans="1:1013" s="270" customFormat="1" ht="34.5" customHeight="1">
      <c r="A807" s="495" t="s">
        <v>543</v>
      </c>
      <c r="B807" s="495"/>
      <c r="C807" s="495"/>
      <c r="D807" s="495"/>
      <c r="E807" s="495"/>
      <c r="F807" s="495"/>
      <c r="G807" s="495"/>
      <c r="H807" s="495"/>
    </row>
    <row r="808" spans="1:1013" s="270" customFormat="1" ht="10.5">
      <c r="B808" s="271" t="s">
        <v>180</v>
      </c>
      <c r="C808" s="271"/>
      <c r="D808" s="272" t="s">
        <v>181</v>
      </c>
      <c r="E808" s="273" t="s">
        <v>182</v>
      </c>
      <c r="F808" s="274" t="s">
        <v>79</v>
      </c>
      <c r="G808" s="272" t="s">
        <v>61</v>
      </c>
      <c r="H808" s="275"/>
    </row>
    <row r="809" spans="1:1013" s="270" customFormat="1" ht="10.5" customHeight="1">
      <c r="A809" s="287"/>
      <c r="B809" s="260" t="s">
        <v>541</v>
      </c>
      <c r="C809" s="282"/>
      <c r="D809" s="283" t="s">
        <v>187</v>
      </c>
      <c r="E809" s="375"/>
      <c r="F809" s="280">
        <v>300</v>
      </c>
      <c r="G809" s="281">
        <f t="shared" ref="G809:G810" si="59">F809*E809</f>
        <v>0</v>
      </c>
      <c r="H809" s="275"/>
    </row>
    <row r="810" spans="1:1013" s="270" customFormat="1" ht="12">
      <c r="A810" s="287"/>
      <c r="B810" s="260" t="s">
        <v>544</v>
      </c>
      <c r="C810" s="282"/>
      <c r="D810" s="283" t="s">
        <v>187</v>
      </c>
      <c r="E810" s="375"/>
      <c r="F810" s="280">
        <v>1</v>
      </c>
      <c r="G810" s="281">
        <f t="shared" si="59"/>
        <v>0</v>
      </c>
      <c r="H810" s="275"/>
    </row>
    <row r="811" spans="1:1013" s="270" customFormat="1" ht="22.5" customHeight="1">
      <c r="A811" s="494" t="s">
        <v>542</v>
      </c>
      <c r="B811" s="494"/>
      <c r="C811" s="276"/>
      <c r="D811" s="277"/>
      <c r="E811" s="277"/>
      <c r="F811" s="278"/>
      <c r="G811" s="279">
        <f>ROUND(SUM(G809:G810),2)</f>
        <v>0</v>
      </c>
      <c r="H811" s="275"/>
    </row>
    <row r="812" spans="1:1013" s="189" customFormat="1" ht="16.5" customHeight="1">
      <c r="A812" s="267"/>
      <c r="B812" s="267"/>
      <c r="C812" s="267"/>
      <c r="D812" s="267"/>
      <c r="E812" s="267"/>
      <c r="F812" s="267"/>
      <c r="G812" s="268"/>
      <c r="H812" s="268"/>
      <c r="I812" s="269"/>
      <c r="J812" s="269"/>
      <c r="K812" s="269"/>
      <c r="L812" s="269"/>
      <c r="M812" s="269"/>
      <c r="N812" s="269"/>
      <c r="O812" s="269"/>
      <c r="P812" s="269"/>
      <c r="Q812" s="269"/>
      <c r="R812" s="269"/>
      <c r="S812" s="269"/>
      <c r="T812" s="269"/>
      <c r="U812" s="269"/>
      <c r="V812" s="269"/>
      <c r="W812" s="269"/>
      <c r="X812" s="269"/>
      <c r="Y812" s="269"/>
      <c r="Z812" s="269"/>
      <c r="AA812" s="269"/>
      <c r="AB812" s="269"/>
      <c r="AC812" s="269"/>
      <c r="AD812" s="269"/>
      <c r="AE812" s="269"/>
      <c r="AF812" s="269"/>
      <c r="AG812" s="269"/>
      <c r="AH812" s="269"/>
      <c r="AI812" s="269"/>
      <c r="AJ812" s="269"/>
      <c r="AK812" s="269"/>
      <c r="AL812" s="269"/>
      <c r="AM812" s="269"/>
      <c r="AN812" s="269"/>
      <c r="AO812" s="269"/>
      <c r="AP812" s="269"/>
      <c r="AQ812" s="269"/>
      <c r="AR812" s="269"/>
      <c r="AS812" s="269"/>
      <c r="AT812" s="269"/>
      <c r="AU812" s="269"/>
      <c r="AV812" s="269"/>
      <c r="AW812" s="269"/>
      <c r="AX812" s="269"/>
      <c r="AY812" s="269"/>
      <c r="AZ812" s="269"/>
      <c r="BA812" s="269"/>
      <c r="BB812" s="269"/>
      <c r="BC812" s="269"/>
      <c r="BD812" s="269"/>
      <c r="BE812" s="269"/>
      <c r="BF812" s="269"/>
      <c r="BG812" s="269"/>
      <c r="BH812" s="269"/>
      <c r="BI812" s="269"/>
      <c r="BJ812" s="269"/>
      <c r="BK812" s="269"/>
      <c r="BL812" s="269"/>
      <c r="BM812" s="269"/>
      <c r="BN812" s="269"/>
      <c r="BO812" s="269"/>
      <c r="BP812" s="269"/>
      <c r="BQ812" s="269"/>
      <c r="BR812" s="269"/>
      <c r="BS812" s="269"/>
      <c r="BT812" s="269"/>
      <c r="BU812" s="269"/>
      <c r="BV812" s="269"/>
      <c r="BW812" s="269"/>
      <c r="BX812" s="269"/>
      <c r="BY812" s="269"/>
      <c r="BZ812" s="269"/>
      <c r="CA812" s="269"/>
      <c r="CB812" s="269"/>
      <c r="CC812" s="269"/>
      <c r="CD812" s="269"/>
      <c r="CE812" s="269"/>
      <c r="CF812" s="269"/>
      <c r="CG812" s="269"/>
      <c r="CH812" s="269"/>
      <c r="CI812" s="269"/>
      <c r="CJ812" s="269"/>
      <c r="CK812" s="269"/>
      <c r="CL812" s="269"/>
      <c r="CM812" s="269"/>
      <c r="CN812" s="269"/>
      <c r="CO812" s="269"/>
      <c r="CP812" s="269"/>
      <c r="CQ812" s="269"/>
      <c r="CR812" s="269"/>
      <c r="CS812" s="269"/>
      <c r="CT812" s="269"/>
      <c r="CU812" s="269"/>
      <c r="CV812" s="269"/>
      <c r="CW812" s="269"/>
      <c r="CX812" s="269"/>
      <c r="CY812" s="269"/>
      <c r="CZ812" s="269"/>
      <c r="DA812" s="269"/>
      <c r="DB812" s="269"/>
      <c r="DC812" s="269"/>
      <c r="DD812" s="269"/>
      <c r="DE812" s="269"/>
      <c r="DF812" s="269"/>
      <c r="DG812" s="269"/>
      <c r="DH812" s="269"/>
      <c r="DI812" s="269"/>
      <c r="DJ812" s="269"/>
      <c r="DK812" s="269"/>
      <c r="DL812" s="269"/>
      <c r="DM812" s="269"/>
      <c r="DN812" s="269"/>
      <c r="DO812" s="269"/>
      <c r="DP812" s="269"/>
      <c r="DQ812" s="269"/>
      <c r="DR812" s="269"/>
      <c r="DS812" s="269"/>
      <c r="DT812" s="269"/>
      <c r="DU812" s="269"/>
      <c r="DV812" s="269"/>
      <c r="DW812" s="269"/>
      <c r="DX812" s="269"/>
      <c r="DY812" s="269"/>
      <c r="DZ812" s="269"/>
      <c r="EA812" s="269"/>
      <c r="EB812" s="269"/>
      <c r="EC812" s="269"/>
      <c r="ED812" s="269"/>
      <c r="EE812" s="269"/>
      <c r="EF812" s="269"/>
      <c r="EG812" s="269"/>
      <c r="EH812" s="269"/>
      <c r="EI812" s="269"/>
      <c r="EJ812" s="269"/>
      <c r="EK812" s="269"/>
      <c r="EL812" s="269"/>
      <c r="EM812" s="269"/>
      <c r="EN812" s="269"/>
      <c r="EO812" s="269"/>
      <c r="EP812" s="269"/>
      <c r="EQ812" s="269"/>
      <c r="ER812" s="269"/>
      <c r="ES812" s="269"/>
      <c r="ET812" s="269"/>
      <c r="EU812" s="269"/>
      <c r="EV812" s="269"/>
      <c r="EW812" s="269"/>
      <c r="EX812" s="269"/>
      <c r="EY812" s="269"/>
      <c r="EZ812" s="269"/>
      <c r="FA812" s="269"/>
      <c r="FB812" s="269"/>
      <c r="FC812" s="269"/>
      <c r="FD812" s="269"/>
      <c r="FE812" s="269"/>
      <c r="FF812" s="269"/>
      <c r="FG812" s="269"/>
      <c r="FH812" s="269"/>
      <c r="FI812" s="269"/>
      <c r="FJ812" s="269"/>
      <c r="FK812" s="269"/>
      <c r="FL812" s="269"/>
      <c r="FM812" s="269"/>
      <c r="FN812" s="269"/>
      <c r="FO812" s="269"/>
      <c r="FP812" s="269"/>
      <c r="FQ812" s="269"/>
      <c r="FR812" s="269"/>
      <c r="FS812" s="269"/>
      <c r="FT812" s="269"/>
      <c r="FU812" s="269"/>
      <c r="FV812" s="269"/>
      <c r="FW812" s="269"/>
      <c r="FX812" s="269"/>
      <c r="FY812" s="269"/>
      <c r="FZ812" s="269"/>
      <c r="GA812" s="269"/>
      <c r="GB812" s="269"/>
      <c r="GC812" s="269"/>
      <c r="GD812" s="269"/>
      <c r="GE812" s="269"/>
      <c r="GF812" s="269"/>
      <c r="GG812" s="269"/>
      <c r="GH812" s="269"/>
      <c r="GI812" s="269"/>
      <c r="GJ812" s="269"/>
      <c r="GK812" s="269"/>
      <c r="GL812" s="269"/>
      <c r="GM812" s="269"/>
      <c r="GN812" s="269"/>
      <c r="GO812" s="269"/>
      <c r="GP812" s="269"/>
      <c r="GQ812" s="269"/>
      <c r="GR812" s="269"/>
      <c r="GS812" s="269"/>
      <c r="GT812" s="269"/>
      <c r="GU812" s="269"/>
      <c r="GV812" s="269"/>
      <c r="GW812" s="269"/>
      <c r="GX812" s="269"/>
      <c r="GY812" s="269"/>
      <c r="GZ812" s="269"/>
      <c r="HA812" s="269"/>
      <c r="HB812" s="269"/>
      <c r="HC812" s="269"/>
      <c r="HD812" s="269"/>
      <c r="HE812" s="269"/>
      <c r="HF812" s="269"/>
      <c r="HG812" s="269"/>
      <c r="HH812" s="269"/>
      <c r="HI812" s="269"/>
      <c r="HJ812" s="269"/>
      <c r="HK812" s="269"/>
      <c r="HL812" s="269"/>
      <c r="HM812" s="269"/>
      <c r="HN812" s="269"/>
      <c r="HO812" s="269"/>
      <c r="HP812" s="269"/>
      <c r="HQ812" s="269"/>
      <c r="HR812" s="269"/>
      <c r="HS812" s="269"/>
      <c r="HT812" s="269"/>
      <c r="HU812" s="269"/>
      <c r="HV812" s="269"/>
      <c r="HW812" s="269"/>
      <c r="HX812" s="269"/>
      <c r="HY812" s="269"/>
      <c r="HZ812" s="269"/>
      <c r="IA812" s="269"/>
      <c r="IB812" s="269"/>
      <c r="IC812" s="269"/>
      <c r="ID812" s="269"/>
      <c r="IE812" s="269"/>
      <c r="IF812" s="269"/>
      <c r="IG812" s="269"/>
      <c r="IH812" s="269"/>
      <c r="II812" s="269"/>
      <c r="IJ812" s="269"/>
      <c r="IK812" s="269"/>
      <c r="IL812" s="269"/>
      <c r="IM812" s="269"/>
      <c r="IN812" s="269"/>
      <c r="IO812" s="269"/>
      <c r="IP812" s="269"/>
      <c r="IQ812" s="269"/>
      <c r="IR812" s="269"/>
      <c r="IS812" s="269"/>
      <c r="IT812" s="269"/>
      <c r="IU812" s="269"/>
      <c r="IV812" s="269"/>
      <c r="IW812" s="269"/>
      <c r="IX812" s="269"/>
      <c r="IY812" s="269"/>
      <c r="IZ812" s="269"/>
      <c r="JA812" s="269"/>
      <c r="JB812" s="269"/>
      <c r="JC812" s="269"/>
      <c r="JD812" s="269"/>
      <c r="JE812" s="269"/>
      <c r="JF812" s="269"/>
      <c r="JG812" s="269"/>
      <c r="JH812" s="269"/>
      <c r="JI812" s="269"/>
      <c r="JJ812" s="269"/>
      <c r="JK812" s="269"/>
      <c r="JL812" s="269"/>
      <c r="JM812" s="269"/>
      <c r="JN812" s="269"/>
      <c r="JO812" s="269"/>
      <c r="JP812" s="269"/>
      <c r="JQ812" s="269"/>
      <c r="JR812" s="269"/>
      <c r="JS812" s="269"/>
      <c r="JT812" s="269"/>
      <c r="JU812" s="269"/>
      <c r="JV812" s="269"/>
      <c r="JW812" s="269"/>
      <c r="JX812" s="269"/>
      <c r="JY812" s="269"/>
      <c r="JZ812" s="269"/>
      <c r="KA812" s="269"/>
      <c r="KB812" s="269"/>
      <c r="KC812" s="269"/>
      <c r="KD812" s="269"/>
      <c r="KE812" s="269"/>
      <c r="KF812" s="269"/>
      <c r="KG812" s="269"/>
      <c r="KH812" s="269"/>
      <c r="KI812" s="269"/>
      <c r="KJ812" s="269"/>
      <c r="KK812" s="269"/>
      <c r="KL812" s="269"/>
      <c r="KM812" s="269"/>
      <c r="KN812" s="269"/>
      <c r="KO812" s="269"/>
      <c r="KP812" s="269"/>
      <c r="KQ812" s="269"/>
      <c r="KR812" s="269"/>
      <c r="KS812" s="269"/>
      <c r="KT812" s="269"/>
      <c r="KU812" s="269"/>
      <c r="KV812" s="269"/>
      <c r="KW812" s="269"/>
      <c r="KX812" s="269"/>
      <c r="KY812" s="269"/>
      <c r="KZ812" s="269"/>
      <c r="LA812" s="269"/>
      <c r="LB812" s="269"/>
      <c r="LC812" s="269"/>
      <c r="LD812" s="269"/>
      <c r="LE812" s="269"/>
      <c r="LF812" s="269"/>
      <c r="LG812" s="269"/>
      <c r="LH812" s="269"/>
      <c r="LI812" s="269"/>
      <c r="LJ812" s="269"/>
      <c r="LK812" s="269"/>
      <c r="LL812" s="269"/>
      <c r="LM812" s="269"/>
      <c r="LN812" s="269"/>
      <c r="LO812" s="269"/>
      <c r="LP812" s="269"/>
      <c r="LQ812" s="269"/>
      <c r="LR812" s="269"/>
      <c r="LS812" s="269"/>
      <c r="LT812" s="269"/>
      <c r="LU812" s="269"/>
      <c r="LV812" s="269"/>
      <c r="LW812" s="269"/>
      <c r="LX812" s="269"/>
      <c r="LY812" s="269"/>
      <c r="LZ812" s="269"/>
      <c r="MA812" s="269"/>
      <c r="MB812" s="269"/>
      <c r="MC812" s="269"/>
      <c r="MD812" s="269"/>
      <c r="ME812" s="269"/>
      <c r="MF812" s="269"/>
      <c r="MG812" s="269"/>
      <c r="MH812" s="269"/>
      <c r="MI812" s="269"/>
      <c r="MJ812" s="269"/>
      <c r="MK812" s="269"/>
      <c r="ML812" s="269"/>
      <c r="MM812" s="269"/>
      <c r="MN812" s="269"/>
      <c r="MO812" s="269"/>
      <c r="MP812" s="269"/>
      <c r="MQ812" s="269"/>
      <c r="MR812" s="269"/>
      <c r="MS812" s="269"/>
      <c r="MT812" s="269"/>
      <c r="MU812" s="269"/>
      <c r="MV812" s="269"/>
      <c r="MW812" s="269"/>
      <c r="MX812" s="269"/>
      <c r="MY812" s="269"/>
      <c r="MZ812" s="269"/>
      <c r="NA812" s="269"/>
      <c r="NB812" s="269"/>
      <c r="NC812" s="269"/>
      <c r="ND812" s="269"/>
      <c r="NE812" s="269"/>
      <c r="NF812" s="269"/>
      <c r="NG812" s="269"/>
      <c r="NH812" s="269"/>
      <c r="NI812" s="269"/>
      <c r="NJ812" s="269"/>
      <c r="NK812" s="269"/>
      <c r="NL812" s="269"/>
      <c r="NM812" s="269"/>
      <c r="NN812" s="269"/>
      <c r="NO812" s="269"/>
      <c r="NP812" s="269"/>
      <c r="NQ812" s="269"/>
      <c r="NR812" s="269"/>
      <c r="NS812" s="269"/>
      <c r="NT812" s="269"/>
      <c r="NU812" s="269"/>
      <c r="NV812" s="269"/>
      <c r="NW812" s="269"/>
      <c r="NX812" s="269"/>
      <c r="NY812" s="269"/>
      <c r="NZ812" s="269"/>
      <c r="OA812" s="269"/>
      <c r="OB812" s="269"/>
      <c r="OC812" s="269"/>
      <c r="OD812" s="269"/>
      <c r="OE812" s="269"/>
      <c r="OF812" s="269"/>
      <c r="OG812" s="269"/>
      <c r="OH812" s="269"/>
      <c r="OI812" s="269"/>
      <c r="OJ812" s="269"/>
      <c r="OK812" s="269"/>
      <c r="OL812" s="269"/>
      <c r="OM812" s="269"/>
      <c r="ON812" s="269"/>
      <c r="OO812" s="269"/>
      <c r="OP812" s="269"/>
      <c r="OQ812" s="269"/>
      <c r="OR812" s="269"/>
      <c r="OS812" s="269"/>
      <c r="OT812" s="269"/>
      <c r="OU812" s="269"/>
      <c r="OV812" s="269"/>
      <c r="OW812" s="269"/>
      <c r="OX812" s="269"/>
      <c r="OY812" s="269"/>
      <c r="OZ812" s="269"/>
      <c r="PA812" s="269"/>
      <c r="PB812" s="269"/>
      <c r="PC812" s="269"/>
      <c r="PD812" s="269"/>
      <c r="PE812" s="269"/>
      <c r="PF812" s="269"/>
      <c r="PG812" s="269"/>
      <c r="PH812" s="269"/>
      <c r="PI812" s="269"/>
      <c r="PJ812" s="269"/>
      <c r="PK812" s="269"/>
      <c r="PL812" s="269"/>
      <c r="PM812" s="269"/>
      <c r="PN812" s="269"/>
      <c r="PO812" s="269"/>
      <c r="PP812" s="269"/>
      <c r="PQ812" s="269"/>
      <c r="PR812" s="269"/>
      <c r="PS812" s="269"/>
      <c r="PT812" s="269"/>
      <c r="PU812" s="269"/>
      <c r="PV812" s="269"/>
      <c r="PW812" s="269"/>
      <c r="PX812" s="269"/>
      <c r="PY812" s="269"/>
      <c r="PZ812" s="269"/>
      <c r="QA812" s="269"/>
      <c r="QB812" s="269"/>
      <c r="QC812" s="269"/>
      <c r="QD812" s="269"/>
      <c r="QE812" s="269"/>
      <c r="QF812" s="269"/>
      <c r="QG812" s="269"/>
      <c r="QH812" s="269"/>
      <c r="QI812" s="269"/>
      <c r="QJ812" s="269"/>
      <c r="QK812" s="269"/>
      <c r="QL812" s="269"/>
      <c r="QM812" s="269"/>
      <c r="QN812" s="269"/>
      <c r="QO812" s="269"/>
      <c r="QP812" s="269"/>
      <c r="QQ812" s="269"/>
      <c r="QR812" s="269"/>
      <c r="QS812" s="269"/>
      <c r="QT812" s="269"/>
      <c r="QU812" s="269"/>
      <c r="QV812" s="269"/>
      <c r="QW812" s="269"/>
      <c r="QX812" s="269"/>
      <c r="QY812" s="269"/>
      <c r="QZ812" s="269"/>
      <c r="RA812" s="269"/>
      <c r="RB812" s="269"/>
      <c r="RC812" s="269"/>
      <c r="RD812" s="269"/>
      <c r="RE812" s="269"/>
      <c r="RF812" s="269"/>
      <c r="RG812" s="269"/>
      <c r="RH812" s="269"/>
      <c r="RI812" s="269"/>
      <c r="RJ812" s="269"/>
      <c r="RK812" s="269"/>
      <c r="RL812" s="269"/>
      <c r="RM812" s="269"/>
      <c r="RN812" s="269"/>
      <c r="RO812" s="269"/>
      <c r="RP812" s="269"/>
      <c r="RQ812" s="269"/>
      <c r="RR812" s="269"/>
      <c r="RS812" s="269"/>
      <c r="RT812" s="269"/>
      <c r="RU812" s="269"/>
      <c r="RV812" s="269"/>
      <c r="RW812" s="269"/>
      <c r="RX812" s="269"/>
      <c r="RY812" s="269"/>
      <c r="RZ812" s="269"/>
      <c r="SA812" s="269"/>
      <c r="SB812" s="269"/>
      <c r="SC812" s="269"/>
      <c r="SD812" s="269"/>
      <c r="SE812" s="269"/>
      <c r="SF812" s="269"/>
      <c r="SG812" s="269"/>
      <c r="SH812" s="269"/>
      <c r="SI812" s="269"/>
      <c r="SJ812" s="269"/>
      <c r="SK812" s="269"/>
      <c r="SL812" s="269"/>
      <c r="SM812" s="269"/>
      <c r="SN812" s="269"/>
      <c r="SO812" s="269"/>
      <c r="SP812" s="269"/>
      <c r="SQ812" s="269"/>
      <c r="SR812" s="269"/>
      <c r="SS812" s="269"/>
      <c r="ST812" s="269"/>
      <c r="SU812" s="269"/>
      <c r="SV812" s="269"/>
      <c r="SW812" s="269"/>
      <c r="SX812" s="269"/>
      <c r="SY812" s="269"/>
      <c r="SZ812" s="269"/>
      <c r="TA812" s="269"/>
      <c r="TB812" s="269"/>
      <c r="TC812" s="269"/>
      <c r="TD812" s="269"/>
      <c r="TE812" s="269"/>
      <c r="TF812" s="269"/>
      <c r="TG812" s="269"/>
      <c r="TH812" s="269"/>
      <c r="TI812" s="269"/>
      <c r="TJ812" s="269"/>
      <c r="TK812" s="269"/>
      <c r="TL812" s="269"/>
      <c r="TM812" s="269"/>
      <c r="TN812" s="269"/>
      <c r="TO812" s="269"/>
      <c r="TP812" s="269"/>
      <c r="TQ812" s="269"/>
      <c r="TR812" s="269"/>
      <c r="TS812" s="269"/>
      <c r="TT812" s="269"/>
      <c r="TU812" s="269"/>
      <c r="TV812" s="269"/>
      <c r="TW812" s="269"/>
      <c r="TX812" s="269"/>
      <c r="TY812" s="269"/>
      <c r="TZ812" s="269"/>
      <c r="UA812" s="269"/>
      <c r="UB812" s="269"/>
      <c r="UC812" s="269"/>
      <c r="UD812" s="269"/>
      <c r="UE812" s="269"/>
      <c r="UF812" s="269"/>
      <c r="UG812" s="269"/>
      <c r="UH812" s="269"/>
      <c r="UI812" s="269"/>
      <c r="UJ812" s="269"/>
      <c r="UK812" s="269"/>
      <c r="UL812" s="269"/>
      <c r="UM812" s="269"/>
      <c r="UN812" s="269"/>
      <c r="UO812" s="269"/>
      <c r="UP812" s="269"/>
      <c r="UQ812" s="269"/>
      <c r="UR812" s="269"/>
      <c r="US812" s="269"/>
      <c r="UT812" s="269"/>
      <c r="UU812" s="269"/>
      <c r="UV812" s="269"/>
      <c r="UW812" s="269"/>
      <c r="UX812" s="269"/>
      <c r="UY812" s="269"/>
      <c r="UZ812" s="269"/>
      <c r="VA812" s="269"/>
      <c r="VB812" s="269"/>
      <c r="VC812" s="269"/>
      <c r="VD812" s="269"/>
      <c r="VE812" s="269"/>
      <c r="VF812" s="269"/>
      <c r="VG812" s="269"/>
      <c r="VH812" s="269"/>
      <c r="VI812" s="269"/>
      <c r="VJ812" s="269"/>
      <c r="VK812" s="269"/>
      <c r="VL812" s="269"/>
      <c r="VM812" s="269"/>
      <c r="VN812" s="269"/>
      <c r="VO812" s="269"/>
      <c r="VP812" s="269"/>
      <c r="VQ812" s="269"/>
      <c r="VR812" s="269"/>
      <c r="VS812" s="269"/>
      <c r="VT812" s="269"/>
      <c r="VU812" s="269"/>
      <c r="VV812" s="269"/>
      <c r="VW812" s="269"/>
      <c r="VX812" s="269"/>
      <c r="VY812" s="269"/>
      <c r="VZ812" s="269"/>
      <c r="WA812" s="269"/>
      <c r="WB812" s="269"/>
      <c r="WC812" s="269"/>
      <c r="WD812" s="269"/>
      <c r="WE812" s="269"/>
      <c r="WF812" s="269"/>
      <c r="WG812" s="269"/>
      <c r="WH812" s="269"/>
      <c r="WI812" s="269"/>
      <c r="WJ812" s="269"/>
      <c r="WK812" s="269"/>
      <c r="WL812" s="269"/>
      <c r="WM812" s="269"/>
      <c r="WN812" s="269"/>
      <c r="WO812" s="269"/>
      <c r="WP812" s="269"/>
      <c r="WQ812" s="269"/>
      <c r="WR812" s="269"/>
      <c r="WS812" s="269"/>
      <c r="WT812" s="269"/>
      <c r="WU812" s="269"/>
      <c r="WV812" s="269"/>
      <c r="WW812" s="269"/>
      <c r="WX812" s="269"/>
      <c r="WY812" s="269"/>
      <c r="WZ812" s="269"/>
      <c r="XA812" s="269"/>
      <c r="XB812" s="269"/>
      <c r="XC812" s="269"/>
      <c r="XD812" s="269"/>
      <c r="XE812" s="269"/>
      <c r="XF812" s="269"/>
      <c r="XG812" s="269"/>
      <c r="XH812" s="269"/>
      <c r="XI812" s="269"/>
      <c r="XJ812" s="269"/>
      <c r="XK812" s="269"/>
      <c r="XL812" s="269"/>
      <c r="XM812" s="269"/>
      <c r="XN812" s="269"/>
      <c r="XO812" s="269"/>
      <c r="XP812" s="269"/>
      <c r="XQ812" s="269"/>
      <c r="XR812" s="269"/>
      <c r="XS812" s="269"/>
      <c r="XT812" s="269"/>
      <c r="XU812" s="269"/>
      <c r="XV812" s="269"/>
      <c r="XW812" s="269"/>
      <c r="XX812" s="269"/>
      <c r="XY812" s="269"/>
      <c r="XZ812" s="269"/>
      <c r="YA812" s="269"/>
      <c r="YB812" s="269"/>
      <c r="YC812" s="269"/>
      <c r="YD812" s="269"/>
      <c r="YE812" s="269"/>
      <c r="YF812" s="269"/>
      <c r="YG812" s="269"/>
      <c r="YH812" s="269"/>
      <c r="YI812" s="269"/>
      <c r="YJ812" s="269"/>
      <c r="YK812" s="269"/>
      <c r="YL812" s="269"/>
      <c r="YM812" s="269"/>
      <c r="YN812" s="269"/>
      <c r="YO812" s="269"/>
      <c r="YP812" s="269"/>
      <c r="YQ812" s="269"/>
      <c r="YR812" s="269"/>
      <c r="YS812" s="269"/>
      <c r="YT812" s="269"/>
      <c r="YU812" s="269"/>
      <c r="YV812" s="269"/>
      <c r="YW812" s="269"/>
      <c r="YX812" s="269"/>
      <c r="YY812" s="269"/>
      <c r="YZ812" s="269"/>
      <c r="ZA812" s="269"/>
      <c r="ZB812" s="269"/>
      <c r="ZC812" s="269"/>
      <c r="ZD812" s="269"/>
      <c r="ZE812" s="269"/>
      <c r="ZF812" s="269"/>
      <c r="ZG812" s="269"/>
      <c r="ZH812" s="269"/>
      <c r="ZI812" s="269"/>
      <c r="ZJ812" s="269"/>
      <c r="ZK812" s="269"/>
      <c r="ZL812" s="269"/>
      <c r="ZM812" s="269"/>
      <c r="ZN812" s="269"/>
      <c r="ZO812" s="269"/>
      <c r="ZP812" s="269"/>
      <c r="ZQ812" s="269"/>
      <c r="ZR812" s="269"/>
      <c r="ZS812" s="269"/>
      <c r="ZT812" s="269"/>
      <c r="ZU812" s="269"/>
      <c r="ZV812" s="269"/>
      <c r="ZW812" s="269"/>
      <c r="ZX812" s="269"/>
      <c r="ZY812" s="269"/>
      <c r="ZZ812" s="269"/>
      <c r="AAA812" s="269"/>
      <c r="AAB812" s="269"/>
      <c r="AAC812" s="269"/>
      <c r="AAD812" s="269"/>
      <c r="AAE812" s="269"/>
      <c r="AAF812" s="269"/>
      <c r="AAG812" s="269"/>
      <c r="AAH812" s="269"/>
      <c r="AAI812" s="269"/>
      <c r="AAJ812" s="269"/>
      <c r="AAK812" s="269"/>
      <c r="AAL812" s="269"/>
      <c r="AAM812" s="269"/>
      <c r="AAN812" s="269"/>
      <c r="AAO812" s="269"/>
      <c r="AAP812" s="269"/>
      <c r="AAQ812" s="269"/>
      <c r="AAR812" s="269"/>
      <c r="AAS812" s="269"/>
      <c r="AAT812" s="269"/>
      <c r="AAU812" s="269"/>
      <c r="AAV812" s="269"/>
      <c r="AAW812" s="269"/>
      <c r="AAX812" s="269"/>
      <c r="AAY812" s="269"/>
      <c r="AAZ812" s="269"/>
      <c r="ABA812" s="269"/>
      <c r="ABB812" s="269"/>
      <c r="ABC812" s="269"/>
      <c r="ABD812" s="269"/>
      <c r="ABE812" s="269"/>
      <c r="ABF812" s="269"/>
      <c r="ABG812" s="269"/>
      <c r="ABH812" s="269"/>
      <c r="ABI812" s="269"/>
      <c r="ABJ812" s="269"/>
      <c r="ABK812" s="269"/>
      <c r="ABL812" s="269"/>
      <c r="ABM812" s="269"/>
      <c r="ABN812" s="269"/>
      <c r="ABO812" s="269"/>
      <c r="ABP812" s="269"/>
      <c r="ABQ812" s="269"/>
      <c r="ABR812" s="269"/>
      <c r="ABS812" s="269"/>
      <c r="ABT812" s="269"/>
      <c r="ABU812" s="269"/>
      <c r="ABV812" s="269"/>
      <c r="ABW812" s="269"/>
      <c r="ABX812" s="269"/>
      <c r="ABY812" s="269"/>
      <c r="ABZ812" s="269"/>
      <c r="ACA812" s="269"/>
      <c r="ACB812" s="269"/>
      <c r="ACC812" s="269"/>
      <c r="ACD812" s="269"/>
      <c r="ACE812" s="269"/>
      <c r="ACF812" s="269"/>
      <c r="ACG812" s="269"/>
      <c r="ACH812" s="269"/>
      <c r="ACI812" s="269"/>
      <c r="ACJ812" s="269"/>
      <c r="ACK812" s="269"/>
      <c r="ACL812" s="269"/>
      <c r="ACM812" s="269"/>
      <c r="ACN812" s="269"/>
      <c r="ACO812" s="269"/>
      <c r="ACP812" s="269"/>
      <c r="ACQ812" s="269"/>
      <c r="ACR812" s="269"/>
      <c r="ACS812" s="269"/>
      <c r="ACT812" s="269"/>
      <c r="ACU812" s="269"/>
      <c r="ACV812" s="269"/>
      <c r="ACW812" s="269"/>
      <c r="ACX812" s="269"/>
      <c r="ACY812" s="269"/>
      <c r="ACZ812" s="269"/>
      <c r="ADA812" s="269"/>
      <c r="ADB812" s="269"/>
      <c r="ADC812" s="269"/>
      <c r="ADD812" s="269"/>
      <c r="ADE812" s="269"/>
      <c r="ADF812" s="269"/>
      <c r="ADG812" s="269"/>
      <c r="ADH812" s="269"/>
      <c r="ADI812" s="269"/>
      <c r="ADJ812" s="269"/>
      <c r="ADK812" s="269"/>
      <c r="ADL812" s="269"/>
      <c r="ADM812" s="269"/>
      <c r="ADN812" s="269"/>
      <c r="ADO812" s="269"/>
      <c r="ADP812" s="269"/>
      <c r="ADQ812" s="269"/>
      <c r="ADR812" s="269"/>
      <c r="ADS812" s="269"/>
      <c r="ADT812" s="269"/>
      <c r="ADU812" s="269"/>
      <c r="ADV812" s="269"/>
      <c r="ADW812" s="269"/>
      <c r="ADX812" s="269"/>
      <c r="ADY812" s="269"/>
      <c r="ADZ812" s="269"/>
      <c r="AEA812" s="269"/>
      <c r="AEB812" s="269"/>
      <c r="AEC812" s="269"/>
      <c r="AED812" s="269"/>
      <c r="AEE812" s="269"/>
      <c r="AEF812" s="269"/>
      <c r="AEG812" s="269"/>
      <c r="AEH812" s="269"/>
      <c r="AEI812" s="269"/>
      <c r="AEJ812" s="269"/>
      <c r="AEK812" s="269"/>
      <c r="AEL812" s="269"/>
      <c r="AEM812" s="269"/>
      <c r="AEN812" s="269"/>
      <c r="AEO812" s="269"/>
      <c r="AEP812" s="269"/>
      <c r="AEQ812" s="269"/>
      <c r="AER812" s="269"/>
      <c r="AES812" s="269"/>
      <c r="AET812" s="269"/>
      <c r="AEU812" s="269"/>
      <c r="AEV812" s="269"/>
      <c r="AEW812" s="269"/>
      <c r="AEX812" s="269"/>
      <c r="AEY812" s="269"/>
      <c r="AEZ812" s="269"/>
      <c r="AFA812" s="269"/>
      <c r="AFB812" s="269"/>
      <c r="AFC812" s="269"/>
      <c r="AFD812" s="269"/>
      <c r="AFE812" s="269"/>
      <c r="AFF812" s="269"/>
      <c r="AFG812" s="269"/>
      <c r="AFH812" s="269"/>
      <c r="AFI812" s="269"/>
      <c r="AFJ812" s="269"/>
      <c r="AFK812" s="269"/>
      <c r="AFL812" s="269"/>
      <c r="AFM812" s="269"/>
      <c r="AFN812" s="269"/>
      <c r="AFO812" s="269"/>
      <c r="AFP812" s="269"/>
      <c r="AFQ812" s="269"/>
      <c r="AFR812" s="269"/>
      <c r="AFS812" s="269"/>
      <c r="AFT812" s="269"/>
      <c r="AFU812" s="269"/>
      <c r="AFV812" s="269"/>
      <c r="AFW812" s="269"/>
      <c r="AFX812" s="269"/>
      <c r="AFY812" s="269"/>
      <c r="AFZ812" s="269"/>
      <c r="AGA812" s="269"/>
      <c r="AGB812" s="269"/>
      <c r="AGC812" s="269"/>
      <c r="AGD812" s="269"/>
      <c r="AGE812" s="269"/>
      <c r="AGF812" s="269"/>
      <c r="AGG812" s="269"/>
      <c r="AGH812" s="269"/>
      <c r="AGI812" s="269"/>
      <c r="AGJ812" s="269"/>
      <c r="AGK812" s="269"/>
      <c r="AGL812" s="269"/>
      <c r="AGM812" s="269"/>
      <c r="AGN812" s="269"/>
      <c r="AGO812" s="269"/>
      <c r="AGP812" s="269"/>
      <c r="AGQ812" s="269"/>
      <c r="AGR812" s="269"/>
      <c r="AGS812" s="269"/>
      <c r="AGT812" s="269"/>
      <c r="AGU812" s="269"/>
      <c r="AGV812" s="269"/>
      <c r="AGW812" s="269"/>
      <c r="AGX812" s="269"/>
      <c r="AGY812" s="269"/>
      <c r="AGZ812" s="269"/>
      <c r="AHA812" s="269"/>
      <c r="AHB812" s="269"/>
      <c r="AHC812" s="269"/>
      <c r="AHD812" s="269"/>
      <c r="AHE812" s="269"/>
      <c r="AHF812" s="269"/>
      <c r="AHG812" s="269"/>
      <c r="AHH812" s="269"/>
      <c r="AHI812" s="269"/>
      <c r="AHJ812" s="269"/>
      <c r="AHK812" s="269"/>
      <c r="AHL812" s="269"/>
      <c r="AHM812" s="269"/>
      <c r="AHN812" s="269"/>
      <c r="AHO812" s="269"/>
      <c r="AHP812" s="269"/>
      <c r="AHQ812" s="269"/>
      <c r="AHR812" s="269"/>
      <c r="AHS812" s="269"/>
      <c r="AHT812" s="269"/>
      <c r="AHU812" s="269"/>
      <c r="AHV812" s="269"/>
      <c r="AHW812" s="269"/>
      <c r="AHX812" s="269"/>
      <c r="AHY812" s="269"/>
      <c r="AHZ812" s="269"/>
      <c r="AIA812" s="269"/>
      <c r="AIB812" s="269"/>
      <c r="AIC812" s="269"/>
      <c r="AID812" s="269"/>
      <c r="AIE812" s="269"/>
      <c r="AIF812" s="269"/>
      <c r="AIG812" s="269"/>
      <c r="AIH812" s="269"/>
      <c r="AII812" s="269"/>
      <c r="AIJ812" s="269"/>
      <c r="AIK812" s="269"/>
      <c r="AIL812" s="269"/>
      <c r="AIM812" s="269"/>
      <c r="AIN812" s="269"/>
      <c r="AIO812" s="269"/>
      <c r="AIP812" s="269"/>
      <c r="AIQ812" s="269"/>
      <c r="AIR812" s="269"/>
      <c r="AIS812" s="269"/>
      <c r="AIT812" s="269"/>
      <c r="AIU812" s="269"/>
      <c r="AIV812" s="269"/>
      <c r="AIW812" s="269"/>
      <c r="AIX812" s="269"/>
      <c r="AIY812" s="269"/>
      <c r="AIZ812" s="269"/>
      <c r="AJA812" s="269"/>
      <c r="AJB812" s="269"/>
      <c r="AJC812" s="269"/>
      <c r="AJD812" s="269"/>
      <c r="AJE812" s="269"/>
      <c r="AJF812" s="269"/>
      <c r="AJG812" s="269"/>
      <c r="AJH812" s="269"/>
      <c r="AJI812" s="269"/>
      <c r="AJJ812" s="269"/>
      <c r="AJK812" s="269"/>
      <c r="AJL812" s="269"/>
      <c r="AJM812" s="269"/>
      <c r="AJN812" s="269"/>
      <c r="AJO812" s="269"/>
      <c r="AJP812" s="269"/>
      <c r="AJQ812" s="269"/>
      <c r="AJR812" s="269"/>
      <c r="AJS812" s="269"/>
      <c r="AJT812" s="269"/>
      <c r="AJU812" s="269"/>
      <c r="AJV812" s="269"/>
      <c r="AJW812" s="269"/>
      <c r="AJX812" s="269"/>
      <c r="AJY812" s="269"/>
      <c r="AJZ812" s="269"/>
      <c r="AKA812" s="269"/>
      <c r="AKB812" s="269"/>
      <c r="AKC812" s="269"/>
      <c r="AKD812" s="269"/>
      <c r="AKE812" s="269"/>
      <c r="AKF812" s="269"/>
      <c r="AKG812" s="269"/>
      <c r="AKH812" s="269"/>
      <c r="AKI812" s="269"/>
      <c r="AKJ812" s="269"/>
      <c r="AKK812" s="269"/>
      <c r="AKL812" s="269"/>
      <c r="AKM812" s="269"/>
      <c r="AKN812" s="269"/>
      <c r="AKO812" s="269"/>
      <c r="AKP812" s="269"/>
      <c r="AKQ812" s="269"/>
      <c r="AKR812" s="269"/>
      <c r="AKS812" s="269"/>
      <c r="AKT812" s="269"/>
      <c r="AKU812" s="269"/>
      <c r="AKV812" s="269"/>
      <c r="AKW812" s="269"/>
      <c r="AKX812" s="269"/>
      <c r="AKY812" s="269"/>
      <c r="AKZ812" s="269"/>
      <c r="ALA812" s="269"/>
      <c r="ALB812" s="269"/>
      <c r="ALC812" s="269"/>
      <c r="ALD812" s="269"/>
      <c r="ALE812" s="269"/>
      <c r="ALF812" s="269"/>
      <c r="ALG812" s="269"/>
      <c r="ALH812" s="269"/>
      <c r="ALI812" s="269"/>
      <c r="ALJ812" s="269"/>
      <c r="ALK812" s="269"/>
      <c r="ALL812" s="269"/>
      <c r="ALM812" s="269"/>
      <c r="ALN812" s="269"/>
      <c r="ALO812" s="269"/>
      <c r="ALP812" s="269"/>
      <c r="ALQ812" s="269"/>
      <c r="ALR812" s="269"/>
      <c r="ALS812" s="269"/>
      <c r="ALT812" s="269"/>
      <c r="ALU812" s="269"/>
      <c r="ALV812" s="269"/>
      <c r="ALW812" s="269"/>
      <c r="ALX812" s="269"/>
      <c r="ALY812" s="269"/>
    </row>
    <row r="813" spans="1:1013" ht="18">
      <c r="A813" s="509" t="s">
        <v>528</v>
      </c>
      <c r="B813" s="509"/>
      <c r="C813" s="509"/>
      <c r="D813" s="509"/>
      <c r="E813" s="509"/>
      <c r="F813" s="509"/>
      <c r="G813" s="509"/>
      <c r="H813" s="509"/>
    </row>
    <row r="814" spans="1:1013" ht="15.75">
      <c r="A814" s="510" t="s">
        <v>343</v>
      </c>
      <c r="B814" s="510"/>
      <c r="C814" s="510"/>
      <c r="D814" s="510"/>
      <c r="E814" s="510"/>
      <c r="F814" s="510"/>
      <c r="G814" s="511">
        <f>G760</f>
        <v>0</v>
      </c>
      <c r="H814" s="511"/>
    </row>
    <row r="815" spans="1:1013" ht="15.75">
      <c r="A815" s="510" t="s">
        <v>341</v>
      </c>
      <c r="B815" s="510"/>
      <c r="C815" s="510"/>
      <c r="D815" s="510"/>
      <c r="E815" s="510"/>
      <c r="F815" s="510"/>
      <c r="G815" s="511">
        <f>H780</f>
        <v>0</v>
      </c>
      <c r="H815" s="511"/>
    </row>
    <row r="816" spans="1:1013" ht="15.75">
      <c r="A816" s="510" t="s">
        <v>342</v>
      </c>
      <c r="B816" s="510"/>
      <c r="C816" s="510"/>
      <c r="D816" s="510"/>
      <c r="E816" s="510"/>
      <c r="F816" s="510"/>
      <c r="G816" s="511">
        <f>G805</f>
        <v>0</v>
      </c>
      <c r="H816" s="511"/>
    </row>
    <row r="818" spans="1:1013" ht="54.75" customHeight="1">
      <c r="A818" s="512" t="s">
        <v>344</v>
      </c>
      <c r="B818" s="512"/>
      <c r="C818" s="512"/>
      <c r="D818" s="512"/>
      <c r="E818" s="512"/>
      <c r="F818" s="512"/>
      <c r="G818" s="513">
        <f>G814+G815+G816</f>
        <v>0</v>
      </c>
      <c r="H818" s="513"/>
    </row>
    <row r="820" spans="1:1013" ht="13.5" thickBot="1"/>
    <row r="821" spans="1:1013" ht="16.5" thickBot="1">
      <c r="A821" s="104"/>
      <c r="B821" s="514" t="s">
        <v>204</v>
      </c>
      <c r="C821" s="515"/>
      <c r="D821" s="515"/>
      <c r="E821" s="516"/>
      <c r="F821" s="341"/>
    </row>
    <row r="822" spans="1:1013" ht="42" customHeight="1" thickBot="1">
      <c r="A822" s="105"/>
      <c r="B822" s="329"/>
      <c r="C822" s="339" t="s">
        <v>603</v>
      </c>
      <c r="D822" s="340" t="s">
        <v>601</v>
      </c>
      <c r="E822" s="342" t="s">
        <v>602</v>
      </c>
    </row>
    <row r="823" spans="1:1013">
      <c r="A823" s="106"/>
      <c r="B823" s="330"/>
      <c r="C823" s="331"/>
      <c r="D823" s="330"/>
      <c r="E823" s="332"/>
      <c r="H823" s="107"/>
    </row>
    <row r="824" spans="1:1013">
      <c r="A824" s="105"/>
      <c r="B824" s="333" t="s">
        <v>205</v>
      </c>
      <c r="C824" s="334">
        <v>180</v>
      </c>
      <c r="D824" s="330">
        <v>180</v>
      </c>
      <c r="E824" s="332">
        <f>D824*30</f>
        <v>5400</v>
      </c>
      <c r="H824" s="303"/>
    </row>
    <row r="825" spans="1:1013" ht="13.5" thickBot="1">
      <c r="A825" s="105"/>
      <c r="B825" s="335" t="s">
        <v>206</v>
      </c>
      <c r="C825" s="336">
        <v>180</v>
      </c>
      <c r="D825" s="337">
        <v>180</v>
      </c>
      <c r="E825" s="338">
        <f>D825*30</f>
        <v>5400</v>
      </c>
      <c r="H825" s="303"/>
    </row>
    <row r="826" spans="1:1013" ht="13.5" thickBot="1">
      <c r="A826" s="108"/>
      <c r="B826" s="314" t="s">
        <v>61</v>
      </c>
      <c r="C826" s="315"/>
      <c r="D826" s="316">
        <f>SUM(D824:D825)</f>
        <v>360</v>
      </c>
      <c r="E826" s="317">
        <f>SUM(E823:E825)</f>
        <v>10800</v>
      </c>
    </row>
    <row r="827" spans="1:1013" s="189" customFormat="1">
      <c r="A827" s="108"/>
      <c r="B827" s="312"/>
      <c r="C827" s="312"/>
      <c r="D827" s="312"/>
      <c r="E827" s="312"/>
      <c r="F827" s="312"/>
      <c r="G827" s="312"/>
      <c r="H827" s="313"/>
      <c r="I827" s="269"/>
      <c r="J827" s="269"/>
      <c r="K827" s="269"/>
      <c r="L827" s="269"/>
      <c r="M827" s="269"/>
      <c r="N827" s="269"/>
      <c r="O827" s="269"/>
      <c r="P827" s="269"/>
      <c r="Q827" s="269"/>
      <c r="R827" s="269"/>
      <c r="S827" s="269"/>
      <c r="T827" s="269"/>
      <c r="U827" s="269"/>
      <c r="V827" s="269"/>
      <c r="W827" s="269"/>
      <c r="X827" s="269"/>
      <c r="Y827" s="269"/>
      <c r="Z827" s="269"/>
      <c r="AA827" s="269"/>
      <c r="AB827" s="269"/>
      <c r="AC827" s="269"/>
      <c r="AD827" s="269"/>
      <c r="AE827" s="269"/>
      <c r="AF827" s="269"/>
      <c r="AG827" s="269"/>
      <c r="AH827" s="269"/>
      <c r="AI827" s="269"/>
      <c r="AJ827" s="269"/>
      <c r="AK827" s="269"/>
      <c r="AL827" s="269"/>
      <c r="AM827" s="269"/>
      <c r="AN827" s="269"/>
      <c r="AO827" s="269"/>
      <c r="AP827" s="269"/>
      <c r="AQ827" s="269"/>
      <c r="AR827" s="269"/>
      <c r="AS827" s="269"/>
      <c r="AT827" s="269"/>
      <c r="AU827" s="269"/>
      <c r="AV827" s="269"/>
      <c r="AW827" s="269"/>
      <c r="AX827" s="269"/>
      <c r="AY827" s="269"/>
      <c r="AZ827" s="269"/>
      <c r="BA827" s="269"/>
      <c r="BB827" s="269"/>
      <c r="BC827" s="269"/>
      <c r="BD827" s="269"/>
      <c r="BE827" s="269"/>
      <c r="BF827" s="269"/>
      <c r="BG827" s="269"/>
      <c r="BH827" s="269"/>
      <c r="BI827" s="269"/>
      <c r="BJ827" s="269"/>
      <c r="BK827" s="269"/>
      <c r="BL827" s="269"/>
      <c r="BM827" s="269"/>
      <c r="BN827" s="269"/>
      <c r="BO827" s="269"/>
      <c r="BP827" s="269"/>
      <c r="BQ827" s="269"/>
      <c r="BR827" s="269"/>
      <c r="BS827" s="269"/>
      <c r="BT827" s="269"/>
      <c r="BU827" s="269"/>
      <c r="BV827" s="269"/>
      <c r="BW827" s="269"/>
      <c r="BX827" s="269"/>
      <c r="BY827" s="269"/>
      <c r="BZ827" s="269"/>
      <c r="CA827" s="269"/>
      <c r="CB827" s="269"/>
      <c r="CC827" s="269"/>
      <c r="CD827" s="269"/>
      <c r="CE827" s="269"/>
      <c r="CF827" s="269"/>
      <c r="CG827" s="269"/>
      <c r="CH827" s="269"/>
      <c r="CI827" s="269"/>
      <c r="CJ827" s="269"/>
      <c r="CK827" s="269"/>
      <c r="CL827" s="269"/>
      <c r="CM827" s="269"/>
      <c r="CN827" s="269"/>
      <c r="CO827" s="269"/>
      <c r="CP827" s="269"/>
      <c r="CQ827" s="269"/>
      <c r="CR827" s="269"/>
      <c r="CS827" s="269"/>
      <c r="CT827" s="269"/>
      <c r="CU827" s="269"/>
      <c r="CV827" s="269"/>
      <c r="CW827" s="269"/>
      <c r="CX827" s="269"/>
      <c r="CY827" s="269"/>
      <c r="CZ827" s="269"/>
      <c r="DA827" s="269"/>
      <c r="DB827" s="269"/>
      <c r="DC827" s="269"/>
      <c r="DD827" s="269"/>
      <c r="DE827" s="269"/>
      <c r="DF827" s="269"/>
      <c r="DG827" s="269"/>
      <c r="DH827" s="269"/>
      <c r="DI827" s="269"/>
      <c r="DJ827" s="269"/>
      <c r="DK827" s="269"/>
      <c r="DL827" s="269"/>
      <c r="DM827" s="269"/>
      <c r="DN827" s="269"/>
      <c r="DO827" s="269"/>
      <c r="DP827" s="269"/>
      <c r="DQ827" s="269"/>
      <c r="DR827" s="269"/>
      <c r="DS827" s="269"/>
      <c r="DT827" s="269"/>
      <c r="DU827" s="269"/>
      <c r="DV827" s="269"/>
      <c r="DW827" s="269"/>
      <c r="DX827" s="269"/>
      <c r="DY827" s="269"/>
      <c r="DZ827" s="269"/>
      <c r="EA827" s="269"/>
      <c r="EB827" s="269"/>
      <c r="EC827" s="269"/>
      <c r="ED827" s="269"/>
      <c r="EE827" s="269"/>
      <c r="EF827" s="269"/>
      <c r="EG827" s="269"/>
      <c r="EH827" s="269"/>
      <c r="EI827" s="269"/>
      <c r="EJ827" s="269"/>
      <c r="EK827" s="269"/>
      <c r="EL827" s="269"/>
      <c r="EM827" s="269"/>
      <c r="EN827" s="269"/>
      <c r="EO827" s="269"/>
      <c r="EP827" s="269"/>
      <c r="EQ827" s="269"/>
      <c r="ER827" s="269"/>
      <c r="ES827" s="269"/>
      <c r="ET827" s="269"/>
      <c r="EU827" s="269"/>
      <c r="EV827" s="269"/>
      <c r="EW827" s="269"/>
      <c r="EX827" s="269"/>
      <c r="EY827" s="269"/>
      <c r="EZ827" s="269"/>
      <c r="FA827" s="269"/>
      <c r="FB827" s="269"/>
      <c r="FC827" s="269"/>
      <c r="FD827" s="269"/>
      <c r="FE827" s="269"/>
      <c r="FF827" s="269"/>
      <c r="FG827" s="269"/>
      <c r="FH827" s="269"/>
      <c r="FI827" s="269"/>
      <c r="FJ827" s="269"/>
      <c r="FK827" s="269"/>
      <c r="FL827" s="269"/>
      <c r="FM827" s="269"/>
      <c r="FN827" s="269"/>
      <c r="FO827" s="269"/>
      <c r="FP827" s="269"/>
      <c r="FQ827" s="269"/>
      <c r="FR827" s="269"/>
      <c r="FS827" s="269"/>
      <c r="FT827" s="269"/>
      <c r="FU827" s="269"/>
      <c r="FV827" s="269"/>
      <c r="FW827" s="269"/>
      <c r="FX827" s="269"/>
      <c r="FY827" s="269"/>
      <c r="FZ827" s="269"/>
      <c r="GA827" s="269"/>
      <c r="GB827" s="269"/>
      <c r="GC827" s="269"/>
      <c r="GD827" s="269"/>
      <c r="GE827" s="269"/>
      <c r="GF827" s="269"/>
      <c r="GG827" s="269"/>
      <c r="GH827" s="269"/>
      <c r="GI827" s="269"/>
      <c r="GJ827" s="269"/>
      <c r="GK827" s="269"/>
      <c r="GL827" s="269"/>
      <c r="GM827" s="269"/>
      <c r="GN827" s="269"/>
      <c r="GO827" s="269"/>
      <c r="GP827" s="269"/>
      <c r="GQ827" s="269"/>
      <c r="GR827" s="269"/>
      <c r="GS827" s="269"/>
      <c r="GT827" s="269"/>
      <c r="GU827" s="269"/>
      <c r="GV827" s="269"/>
      <c r="GW827" s="269"/>
      <c r="GX827" s="269"/>
      <c r="GY827" s="269"/>
      <c r="GZ827" s="269"/>
      <c r="HA827" s="269"/>
      <c r="HB827" s="269"/>
      <c r="HC827" s="269"/>
      <c r="HD827" s="269"/>
      <c r="HE827" s="269"/>
      <c r="HF827" s="269"/>
      <c r="HG827" s="269"/>
      <c r="HH827" s="269"/>
      <c r="HI827" s="269"/>
      <c r="HJ827" s="269"/>
      <c r="HK827" s="269"/>
      <c r="HL827" s="269"/>
      <c r="HM827" s="269"/>
      <c r="HN827" s="269"/>
      <c r="HO827" s="269"/>
      <c r="HP827" s="269"/>
      <c r="HQ827" s="269"/>
      <c r="HR827" s="269"/>
      <c r="HS827" s="269"/>
      <c r="HT827" s="269"/>
      <c r="HU827" s="269"/>
      <c r="HV827" s="269"/>
      <c r="HW827" s="269"/>
      <c r="HX827" s="269"/>
      <c r="HY827" s="269"/>
      <c r="HZ827" s="269"/>
      <c r="IA827" s="269"/>
      <c r="IB827" s="269"/>
      <c r="IC827" s="269"/>
      <c r="ID827" s="269"/>
      <c r="IE827" s="269"/>
      <c r="IF827" s="269"/>
      <c r="IG827" s="269"/>
      <c r="IH827" s="269"/>
      <c r="II827" s="269"/>
      <c r="IJ827" s="269"/>
      <c r="IK827" s="269"/>
      <c r="IL827" s="269"/>
      <c r="IM827" s="269"/>
      <c r="IN827" s="269"/>
      <c r="IO827" s="269"/>
      <c r="IP827" s="269"/>
      <c r="IQ827" s="269"/>
      <c r="IR827" s="269"/>
      <c r="IS827" s="269"/>
      <c r="IT827" s="269"/>
      <c r="IU827" s="269"/>
      <c r="IV827" s="269"/>
      <c r="IW827" s="269"/>
      <c r="IX827" s="269"/>
      <c r="IY827" s="269"/>
      <c r="IZ827" s="269"/>
      <c r="JA827" s="269"/>
      <c r="JB827" s="269"/>
      <c r="JC827" s="269"/>
      <c r="JD827" s="269"/>
      <c r="JE827" s="269"/>
      <c r="JF827" s="269"/>
      <c r="JG827" s="269"/>
      <c r="JH827" s="269"/>
      <c r="JI827" s="269"/>
      <c r="JJ827" s="269"/>
      <c r="JK827" s="269"/>
      <c r="JL827" s="269"/>
      <c r="JM827" s="269"/>
      <c r="JN827" s="269"/>
      <c r="JO827" s="269"/>
      <c r="JP827" s="269"/>
      <c r="JQ827" s="269"/>
      <c r="JR827" s="269"/>
      <c r="JS827" s="269"/>
      <c r="JT827" s="269"/>
      <c r="JU827" s="269"/>
      <c r="JV827" s="269"/>
      <c r="JW827" s="269"/>
      <c r="JX827" s="269"/>
      <c r="JY827" s="269"/>
      <c r="JZ827" s="269"/>
      <c r="KA827" s="269"/>
      <c r="KB827" s="269"/>
      <c r="KC827" s="269"/>
      <c r="KD827" s="269"/>
      <c r="KE827" s="269"/>
      <c r="KF827" s="269"/>
      <c r="KG827" s="269"/>
      <c r="KH827" s="269"/>
      <c r="KI827" s="269"/>
      <c r="KJ827" s="269"/>
      <c r="KK827" s="269"/>
      <c r="KL827" s="269"/>
      <c r="KM827" s="269"/>
      <c r="KN827" s="269"/>
      <c r="KO827" s="269"/>
      <c r="KP827" s="269"/>
      <c r="KQ827" s="269"/>
      <c r="KR827" s="269"/>
      <c r="KS827" s="269"/>
      <c r="KT827" s="269"/>
      <c r="KU827" s="269"/>
      <c r="KV827" s="269"/>
      <c r="KW827" s="269"/>
      <c r="KX827" s="269"/>
      <c r="KY827" s="269"/>
      <c r="KZ827" s="269"/>
      <c r="LA827" s="269"/>
      <c r="LB827" s="269"/>
      <c r="LC827" s="269"/>
      <c r="LD827" s="269"/>
      <c r="LE827" s="269"/>
      <c r="LF827" s="269"/>
      <c r="LG827" s="269"/>
      <c r="LH827" s="269"/>
      <c r="LI827" s="269"/>
      <c r="LJ827" s="269"/>
      <c r="LK827" s="269"/>
      <c r="LL827" s="269"/>
      <c r="LM827" s="269"/>
      <c r="LN827" s="269"/>
      <c r="LO827" s="269"/>
      <c r="LP827" s="269"/>
      <c r="LQ827" s="269"/>
      <c r="LR827" s="269"/>
      <c r="LS827" s="269"/>
      <c r="LT827" s="269"/>
      <c r="LU827" s="269"/>
      <c r="LV827" s="269"/>
      <c r="LW827" s="269"/>
      <c r="LX827" s="269"/>
      <c r="LY827" s="269"/>
      <c r="LZ827" s="269"/>
      <c r="MA827" s="269"/>
      <c r="MB827" s="269"/>
      <c r="MC827" s="269"/>
      <c r="MD827" s="269"/>
      <c r="ME827" s="269"/>
      <c r="MF827" s="269"/>
      <c r="MG827" s="269"/>
      <c r="MH827" s="269"/>
      <c r="MI827" s="269"/>
      <c r="MJ827" s="269"/>
      <c r="MK827" s="269"/>
      <c r="ML827" s="269"/>
      <c r="MM827" s="269"/>
      <c r="MN827" s="269"/>
      <c r="MO827" s="269"/>
      <c r="MP827" s="269"/>
      <c r="MQ827" s="269"/>
      <c r="MR827" s="269"/>
      <c r="MS827" s="269"/>
      <c r="MT827" s="269"/>
      <c r="MU827" s="269"/>
      <c r="MV827" s="269"/>
      <c r="MW827" s="269"/>
      <c r="MX827" s="269"/>
      <c r="MY827" s="269"/>
      <c r="MZ827" s="269"/>
      <c r="NA827" s="269"/>
      <c r="NB827" s="269"/>
      <c r="NC827" s="269"/>
      <c r="ND827" s="269"/>
      <c r="NE827" s="269"/>
      <c r="NF827" s="269"/>
      <c r="NG827" s="269"/>
      <c r="NH827" s="269"/>
      <c r="NI827" s="269"/>
      <c r="NJ827" s="269"/>
      <c r="NK827" s="269"/>
      <c r="NL827" s="269"/>
      <c r="NM827" s="269"/>
      <c r="NN827" s="269"/>
      <c r="NO827" s="269"/>
      <c r="NP827" s="269"/>
      <c r="NQ827" s="269"/>
      <c r="NR827" s="269"/>
      <c r="NS827" s="269"/>
      <c r="NT827" s="269"/>
      <c r="NU827" s="269"/>
      <c r="NV827" s="269"/>
      <c r="NW827" s="269"/>
      <c r="NX827" s="269"/>
      <c r="NY827" s="269"/>
      <c r="NZ827" s="269"/>
      <c r="OA827" s="269"/>
      <c r="OB827" s="269"/>
      <c r="OC827" s="269"/>
      <c r="OD827" s="269"/>
      <c r="OE827" s="269"/>
      <c r="OF827" s="269"/>
      <c r="OG827" s="269"/>
      <c r="OH827" s="269"/>
      <c r="OI827" s="269"/>
      <c r="OJ827" s="269"/>
      <c r="OK827" s="269"/>
      <c r="OL827" s="269"/>
      <c r="OM827" s="269"/>
      <c r="ON827" s="269"/>
      <c r="OO827" s="269"/>
      <c r="OP827" s="269"/>
      <c r="OQ827" s="269"/>
      <c r="OR827" s="269"/>
      <c r="OS827" s="269"/>
      <c r="OT827" s="269"/>
      <c r="OU827" s="269"/>
      <c r="OV827" s="269"/>
      <c r="OW827" s="269"/>
      <c r="OX827" s="269"/>
      <c r="OY827" s="269"/>
      <c r="OZ827" s="269"/>
      <c r="PA827" s="269"/>
      <c r="PB827" s="269"/>
      <c r="PC827" s="269"/>
      <c r="PD827" s="269"/>
      <c r="PE827" s="269"/>
      <c r="PF827" s="269"/>
      <c r="PG827" s="269"/>
      <c r="PH827" s="269"/>
      <c r="PI827" s="269"/>
      <c r="PJ827" s="269"/>
      <c r="PK827" s="269"/>
      <c r="PL827" s="269"/>
      <c r="PM827" s="269"/>
      <c r="PN827" s="269"/>
      <c r="PO827" s="269"/>
      <c r="PP827" s="269"/>
      <c r="PQ827" s="269"/>
      <c r="PR827" s="269"/>
      <c r="PS827" s="269"/>
      <c r="PT827" s="269"/>
      <c r="PU827" s="269"/>
      <c r="PV827" s="269"/>
      <c r="PW827" s="269"/>
      <c r="PX827" s="269"/>
      <c r="PY827" s="269"/>
      <c r="PZ827" s="269"/>
      <c r="QA827" s="269"/>
      <c r="QB827" s="269"/>
      <c r="QC827" s="269"/>
      <c r="QD827" s="269"/>
      <c r="QE827" s="269"/>
      <c r="QF827" s="269"/>
      <c r="QG827" s="269"/>
      <c r="QH827" s="269"/>
      <c r="QI827" s="269"/>
      <c r="QJ827" s="269"/>
      <c r="QK827" s="269"/>
      <c r="QL827" s="269"/>
      <c r="QM827" s="269"/>
      <c r="QN827" s="269"/>
      <c r="QO827" s="269"/>
      <c r="QP827" s="269"/>
      <c r="QQ827" s="269"/>
      <c r="QR827" s="269"/>
      <c r="QS827" s="269"/>
      <c r="QT827" s="269"/>
      <c r="QU827" s="269"/>
      <c r="QV827" s="269"/>
      <c r="QW827" s="269"/>
      <c r="QX827" s="269"/>
      <c r="QY827" s="269"/>
      <c r="QZ827" s="269"/>
      <c r="RA827" s="269"/>
      <c r="RB827" s="269"/>
      <c r="RC827" s="269"/>
      <c r="RD827" s="269"/>
      <c r="RE827" s="269"/>
      <c r="RF827" s="269"/>
      <c r="RG827" s="269"/>
      <c r="RH827" s="269"/>
      <c r="RI827" s="269"/>
      <c r="RJ827" s="269"/>
      <c r="RK827" s="269"/>
      <c r="RL827" s="269"/>
      <c r="RM827" s="269"/>
      <c r="RN827" s="269"/>
      <c r="RO827" s="269"/>
      <c r="RP827" s="269"/>
      <c r="RQ827" s="269"/>
      <c r="RR827" s="269"/>
      <c r="RS827" s="269"/>
      <c r="RT827" s="269"/>
      <c r="RU827" s="269"/>
      <c r="RV827" s="269"/>
      <c r="RW827" s="269"/>
      <c r="RX827" s="269"/>
      <c r="RY827" s="269"/>
      <c r="RZ827" s="269"/>
      <c r="SA827" s="269"/>
      <c r="SB827" s="269"/>
      <c r="SC827" s="269"/>
      <c r="SD827" s="269"/>
      <c r="SE827" s="269"/>
      <c r="SF827" s="269"/>
      <c r="SG827" s="269"/>
      <c r="SH827" s="269"/>
      <c r="SI827" s="269"/>
      <c r="SJ827" s="269"/>
      <c r="SK827" s="269"/>
      <c r="SL827" s="269"/>
      <c r="SM827" s="269"/>
      <c r="SN827" s="269"/>
      <c r="SO827" s="269"/>
      <c r="SP827" s="269"/>
      <c r="SQ827" s="269"/>
      <c r="SR827" s="269"/>
      <c r="SS827" s="269"/>
      <c r="ST827" s="269"/>
      <c r="SU827" s="269"/>
      <c r="SV827" s="269"/>
      <c r="SW827" s="269"/>
      <c r="SX827" s="269"/>
      <c r="SY827" s="269"/>
      <c r="SZ827" s="269"/>
      <c r="TA827" s="269"/>
      <c r="TB827" s="269"/>
      <c r="TC827" s="269"/>
      <c r="TD827" s="269"/>
      <c r="TE827" s="269"/>
      <c r="TF827" s="269"/>
      <c r="TG827" s="269"/>
      <c r="TH827" s="269"/>
      <c r="TI827" s="269"/>
      <c r="TJ827" s="269"/>
      <c r="TK827" s="269"/>
      <c r="TL827" s="269"/>
      <c r="TM827" s="269"/>
      <c r="TN827" s="269"/>
      <c r="TO827" s="269"/>
      <c r="TP827" s="269"/>
      <c r="TQ827" s="269"/>
      <c r="TR827" s="269"/>
      <c r="TS827" s="269"/>
      <c r="TT827" s="269"/>
      <c r="TU827" s="269"/>
      <c r="TV827" s="269"/>
      <c r="TW827" s="269"/>
      <c r="TX827" s="269"/>
      <c r="TY827" s="269"/>
      <c r="TZ827" s="269"/>
      <c r="UA827" s="269"/>
      <c r="UB827" s="269"/>
      <c r="UC827" s="269"/>
      <c r="UD827" s="269"/>
      <c r="UE827" s="269"/>
      <c r="UF827" s="269"/>
      <c r="UG827" s="269"/>
      <c r="UH827" s="269"/>
      <c r="UI827" s="269"/>
      <c r="UJ827" s="269"/>
      <c r="UK827" s="269"/>
      <c r="UL827" s="269"/>
      <c r="UM827" s="269"/>
      <c r="UN827" s="269"/>
      <c r="UO827" s="269"/>
      <c r="UP827" s="269"/>
      <c r="UQ827" s="269"/>
      <c r="UR827" s="269"/>
      <c r="US827" s="269"/>
      <c r="UT827" s="269"/>
      <c r="UU827" s="269"/>
      <c r="UV827" s="269"/>
      <c r="UW827" s="269"/>
      <c r="UX827" s="269"/>
      <c r="UY827" s="269"/>
      <c r="UZ827" s="269"/>
      <c r="VA827" s="269"/>
      <c r="VB827" s="269"/>
      <c r="VC827" s="269"/>
      <c r="VD827" s="269"/>
      <c r="VE827" s="269"/>
      <c r="VF827" s="269"/>
      <c r="VG827" s="269"/>
      <c r="VH827" s="269"/>
      <c r="VI827" s="269"/>
      <c r="VJ827" s="269"/>
      <c r="VK827" s="269"/>
      <c r="VL827" s="269"/>
      <c r="VM827" s="269"/>
      <c r="VN827" s="269"/>
      <c r="VO827" s="269"/>
      <c r="VP827" s="269"/>
      <c r="VQ827" s="269"/>
      <c r="VR827" s="269"/>
      <c r="VS827" s="269"/>
      <c r="VT827" s="269"/>
      <c r="VU827" s="269"/>
      <c r="VV827" s="269"/>
      <c r="VW827" s="269"/>
      <c r="VX827" s="269"/>
      <c r="VY827" s="269"/>
      <c r="VZ827" s="269"/>
      <c r="WA827" s="269"/>
      <c r="WB827" s="269"/>
      <c r="WC827" s="269"/>
      <c r="WD827" s="269"/>
      <c r="WE827" s="269"/>
      <c r="WF827" s="269"/>
      <c r="WG827" s="269"/>
      <c r="WH827" s="269"/>
      <c r="WI827" s="269"/>
      <c r="WJ827" s="269"/>
      <c r="WK827" s="269"/>
      <c r="WL827" s="269"/>
      <c r="WM827" s="269"/>
      <c r="WN827" s="269"/>
      <c r="WO827" s="269"/>
      <c r="WP827" s="269"/>
      <c r="WQ827" s="269"/>
      <c r="WR827" s="269"/>
      <c r="WS827" s="269"/>
      <c r="WT827" s="269"/>
      <c r="WU827" s="269"/>
      <c r="WV827" s="269"/>
      <c r="WW827" s="269"/>
      <c r="WX827" s="269"/>
      <c r="WY827" s="269"/>
      <c r="WZ827" s="269"/>
      <c r="XA827" s="269"/>
      <c r="XB827" s="269"/>
      <c r="XC827" s="269"/>
      <c r="XD827" s="269"/>
      <c r="XE827" s="269"/>
      <c r="XF827" s="269"/>
      <c r="XG827" s="269"/>
      <c r="XH827" s="269"/>
      <c r="XI827" s="269"/>
      <c r="XJ827" s="269"/>
      <c r="XK827" s="269"/>
      <c r="XL827" s="269"/>
      <c r="XM827" s="269"/>
      <c r="XN827" s="269"/>
      <c r="XO827" s="269"/>
      <c r="XP827" s="269"/>
      <c r="XQ827" s="269"/>
      <c r="XR827" s="269"/>
      <c r="XS827" s="269"/>
      <c r="XT827" s="269"/>
      <c r="XU827" s="269"/>
      <c r="XV827" s="269"/>
      <c r="XW827" s="269"/>
      <c r="XX827" s="269"/>
      <c r="XY827" s="269"/>
      <c r="XZ827" s="269"/>
      <c r="YA827" s="269"/>
      <c r="YB827" s="269"/>
      <c r="YC827" s="269"/>
      <c r="YD827" s="269"/>
      <c r="YE827" s="269"/>
      <c r="YF827" s="269"/>
      <c r="YG827" s="269"/>
      <c r="YH827" s="269"/>
      <c r="YI827" s="269"/>
      <c r="YJ827" s="269"/>
      <c r="YK827" s="269"/>
      <c r="YL827" s="269"/>
      <c r="YM827" s="269"/>
      <c r="YN827" s="269"/>
      <c r="YO827" s="269"/>
      <c r="YP827" s="269"/>
      <c r="YQ827" s="269"/>
      <c r="YR827" s="269"/>
      <c r="YS827" s="269"/>
      <c r="YT827" s="269"/>
      <c r="YU827" s="269"/>
      <c r="YV827" s="269"/>
      <c r="YW827" s="269"/>
      <c r="YX827" s="269"/>
      <c r="YY827" s="269"/>
      <c r="YZ827" s="269"/>
      <c r="ZA827" s="269"/>
      <c r="ZB827" s="269"/>
      <c r="ZC827" s="269"/>
      <c r="ZD827" s="269"/>
      <c r="ZE827" s="269"/>
      <c r="ZF827" s="269"/>
      <c r="ZG827" s="269"/>
      <c r="ZH827" s="269"/>
      <c r="ZI827" s="269"/>
      <c r="ZJ827" s="269"/>
      <c r="ZK827" s="269"/>
      <c r="ZL827" s="269"/>
      <c r="ZM827" s="269"/>
      <c r="ZN827" s="269"/>
      <c r="ZO827" s="269"/>
      <c r="ZP827" s="269"/>
      <c r="ZQ827" s="269"/>
      <c r="ZR827" s="269"/>
      <c r="ZS827" s="269"/>
      <c r="ZT827" s="269"/>
      <c r="ZU827" s="269"/>
      <c r="ZV827" s="269"/>
      <c r="ZW827" s="269"/>
      <c r="ZX827" s="269"/>
      <c r="ZY827" s="269"/>
      <c r="ZZ827" s="269"/>
      <c r="AAA827" s="269"/>
      <c r="AAB827" s="269"/>
      <c r="AAC827" s="269"/>
      <c r="AAD827" s="269"/>
      <c r="AAE827" s="269"/>
      <c r="AAF827" s="269"/>
      <c r="AAG827" s="269"/>
      <c r="AAH827" s="269"/>
      <c r="AAI827" s="269"/>
      <c r="AAJ827" s="269"/>
      <c r="AAK827" s="269"/>
      <c r="AAL827" s="269"/>
      <c r="AAM827" s="269"/>
      <c r="AAN827" s="269"/>
      <c r="AAO827" s="269"/>
      <c r="AAP827" s="269"/>
      <c r="AAQ827" s="269"/>
      <c r="AAR827" s="269"/>
      <c r="AAS827" s="269"/>
      <c r="AAT827" s="269"/>
      <c r="AAU827" s="269"/>
      <c r="AAV827" s="269"/>
      <c r="AAW827" s="269"/>
      <c r="AAX827" s="269"/>
      <c r="AAY827" s="269"/>
      <c r="AAZ827" s="269"/>
      <c r="ABA827" s="269"/>
      <c r="ABB827" s="269"/>
      <c r="ABC827" s="269"/>
      <c r="ABD827" s="269"/>
      <c r="ABE827" s="269"/>
      <c r="ABF827" s="269"/>
      <c r="ABG827" s="269"/>
      <c r="ABH827" s="269"/>
      <c r="ABI827" s="269"/>
      <c r="ABJ827" s="269"/>
      <c r="ABK827" s="269"/>
      <c r="ABL827" s="269"/>
      <c r="ABM827" s="269"/>
      <c r="ABN827" s="269"/>
      <c r="ABO827" s="269"/>
      <c r="ABP827" s="269"/>
      <c r="ABQ827" s="269"/>
      <c r="ABR827" s="269"/>
      <c r="ABS827" s="269"/>
      <c r="ABT827" s="269"/>
      <c r="ABU827" s="269"/>
      <c r="ABV827" s="269"/>
      <c r="ABW827" s="269"/>
      <c r="ABX827" s="269"/>
      <c r="ABY827" s="269"/>
      <c r="ABZ827" s="269"/>
      <c r="ACA827" s="269"/>
      <c r="ACB827" s="269"/>
      <c r="ACC827" s="269"/>
      <c r="ACD827" s="269"/>
      <c r="ACE827" s="269"/>
      <c r="ACF827" s="269"/>
      <c r="ACG827" s="269"/>
      <c r="ACH827" s="269"/>
      <c r="ACI827" s="269"/>
      <c r="ACJ827" s="269"/>
      <c r="ACK827" s="269"/>
      <c r="ACL827" s="269"/>
      <c r="ACM827" s="269"/>
      <c r="ACN827" s="269"/>
      <c r="ACO827" s="269"/>
      <c r="ACP827" s="269"/>
      <c r="ACQ827" s="269"/>
      <c r="ACR827" s="269"/>
      <c r="ACS827" s="269"/>
      <c r="ACT827" s="269"/>
      <c r="ACU827" s="269"/>
      <c r="ACV827" s="269"/>
      <c r="ACW827" s="269"/>
      <c r="ACX827" s="269"/>
      <c r="ACY827" s="269"/>
      <c r="ACZ827" s="269"/>
      <c r="ADA827" s="269"/>
      <c r="ADB827" s="269"/>
      <c r="ADC827" s="269"/>
      <c r="ADD827" s="269"/>
      <c r="ADE827" s="269"/>
      <c r="ADF827" s="269"/>
      <c r="ADG827" s="269"/>
      <c r="ADH827" s="269"/>
      <c r="ADI827" s="269"/>
      <c r="ADJ827" s="269"/>
      <c r="ADK827" s="269"/>
      <c r="ADL827" s="269"/>
      <c r="ADM827" s="269"/>
      <c r="ADN827" s="269"/>
      <c r="ADO827" s="269"/>
      <c r="ADP827" s="269"/>
      <c r="ADQ827" s="269"/>
      <c r="ADR827" s="269"/>
      <c r="ADS827" s="269"/>
      <c r="ADT827" s="269"/>
      <c r="ADU827" s="269"/>
      <c r="ADV827" s="269"/>
      <c r="ADW827" s="269"/>
      <c r="ADX827" s="269"/>
      <c r="ADY827" s="269"/>
      <c r="ADZ827" s="269"/>
      <c r="AEA827" s="269"/>
      <c r="AEB827" s="269"/>
      <c r="AEC827" s="269"/>
      <c r="AED827" s="269"/>
      <c r="AEE827" s="269"/>
      <c r="AEF827" s="269"/>
      <c r="AEG827" s="269"/>
      <c r="AEH827" s="269"/>
      <c r="AEI827" s="269"/>
      <c r="AEJ827" s="269"/>
      <c r="AEK827" s="269"/>
      <c r="AEL827" s="269"/>
      <c r="AEM827" s="269"/>
      <c r="AEN827" s="269"/>
      <c r="AEO827" s="269"/>
      <c r="AEP827" s="269"/>
      <c r="AEQ827" s="269"/>
      <c r="AER827" s="269"/>
      <c r="AES827" s="269"/>
      <c r="AET827" s="269"/>
      <c r="AEU827" s="269"/>
      <c r="AEV827" s="269"/>
      <c r="AEW827" s="269"/>
      <c r="AEX827" s="269"/>
      <c r="AEY827" s="269"/>
      <c r="AEZ827" s="269"/>
      <c r="AFA827" s="269"/>
      <c r="AFB827" s="269"/>
      <c r="AFC827" s="269"/>
      <c r="AFD827" s="269"/>
      <c r="AFE827" s="269"/>
      <c r="AFF827" s="269"/>
      <c r="AFG827" s="269"/>
      <c r="AFH827" s="269"/>
      <c r="AFI827" s="269"/>
      <c r="AFJ827" s="269"/>
      <c r="AFK827" s="269"/>
      <c r="AFL827" s="269"/>
      <c r="AFM827" s="269"/>
      <c r="AFN827" s="269"/>
      <c r="AFO827" s="269"/>
      <c r="AFP827" s="269"/>
      <c r="AFQ827" s="269"/>
      <c r="AFR827" s="269"/>
      <c r="AFS827" s="269"/>
      <c r="AFT827" s="269"/>
      <c r="AFU827" s="269"/>
      <c r="AFV827" s="269"/>
      <c r="AFW827" s="269"/>
      <c r="AFX827" s="269"/>
      <c r="AFY827" s="269"/>
      <c r="AFZ827" s="269"/>
      <c r="AGA827" s="269"/>
      <c r="AGB827" s="269"/>
      <c r="AGC827" s="269"/>
      <c r="AGD827" s="269"/>
      <c r="AGE827" s="269"/>
      <c r="AGF827" s="269"/>
      <c r="AGG827" s="269"/>
      <c r="AGH827" s="269"/>
      <c r="AGI827" s="269"/>
      <c r="AGJ827" s="269"/>
      <c r="AGK827" s="269"/>
      <c r="AGL827" s="269"/>
      <c r="AGM827" s="269"/>
      <c r="AGN827" s="269"/>
      <c r="AGO827" s="269"/>
      <c r="AGP827" s="269"/>
      <c r="AGQ827" s="269"/>
      <c r="AGR827" s="269"/>
      <c r="AGS827" s="269"/>
      <c r="AGT827" s="269"/>
      <c r="AGU827" s="269"/>
      <c r="AGV827" s="269"/>
      <c r="AGW827" s="269"/>
      <c r="AGX827" s="269"/>
      <c r="AGY827" s="269"/>
      <c r="AGZ827" s="269"/>
      <c r="AHA827" s="269"/>
      <c r="AHB827" s="269"/>
      <c r="AHC827" s="269"/>
      <c r="AHD827" s="269"/>
      <c r="AHE827" s="269"/>
      <c r="AHF827" s="269"/>
      <c r="AHG827" s="269"/>
      <c r="AHH827" s="269"/>
      <c r="AHI827" s="269"/>
      <c r="AHJ827" s="269"/>
      <c r="AHK827" s="269"/>
      <c r="AHL827" s="269"/>
      <c r="AHM827" s="269"/>
      <c r="AHN827" s="269"/>
      <c r="AHO827" s="269"/>
      <c r="AHP827" s="269"/>
      <c r="AHQ827" s="269"/>
      <c r="AHR827" s="269"/>
      <c r="AHS827" s="269"/>
      <c r="AHT827" s="269"/>
      <c r="AHU827" s="269"/>
      <c r="AHV827" s="269"/>
      <c r="AHW827" s="269"/>
      <c r="AHX827" s="269"/>
      <c r="AHY827" s="269"/>
      <c r="AHZ827" s="269"/>
      <c r="AIA827" s="269"/>
      <c r="AIB827" s="269"/>
      <c r="AIC827" s="269"/>
      <c r="AID827" s="269"/>
      <c r="AIE827" s="269"/>
      <c r="AIF827" s="269"/>
      <c r="AIG827" s="269"/>
      <c r="AIH827" s="269"/>
      <c r="AII827" s="269"/>
      <c r="AIJ827" s="269"/>
      <c r="AIK827" s="269"/>
      <c r="AIL827" s="269"/>
      <c r="AIM827" s="269"/>
      <c r="AIN827" s="269"/>
      <c r="AIO827" s="269"/>
      <c r="AIP827" s="269"/>
      <c r="AIQ827" s="269"/>
      <c r="AIR827" s="269"/>
      <c r="AIS827" s="269"/>
      <c r="AIT827" s="269"/>
      <c r="AIU827" s="269"/>
      <c r="AIV827" s="269"/>
      <c r="AIW827" s="269"/>
      <c r="AIX827" s="269"/>
      <c r="AIY827" s="269"/>
      <c r="AIZ827" s="269"/>
      <c r="AJA827" s="269"/>
      <c r="AJB827" s="269"/>
      <c r="AJC827" s="269"/>
      <c r="AJD827" s="269"/>
      <c r="AJE827" s="269"/>
      <c r="AJF827" s="269"/>
      <c r="AJG827" s="269"/>
      <c r="AJH827" s="269"/>
      <c r="AJI827" s="269"/>
      <c r="AJJ827" s="269"/>
      <c r="AJK827" s="269"/>
      <c r="AJL827" s="269"/>
      <c r="AJM827" s="269"/>
      <c r="AJN827" s="269"/>
      <c r="AJO827" s="269"/>
      <c r="AJP827" s="269"/>
      <c r="AJQ827" s="269"/>
      <c r="AJR827" s="269"/>
      <c r="AJS827" s="269"/>
      <c r="AJT827" s="269"/>
      <c r="AJU827" s="269"/>
      <c r="AJV827" s="269"/>
      <c r="AJW827" s="269"/>
      <c r="AJX827" s="269"/>
      <c r="AJY827" s="269"/>
      <c r="AJZ827" s="269"/>
      <c r="AKA827" s="269"/>
      <c r="AKB827" s="269"/>
      <c r="AKC827" s="269"/>
      <c r="AKD827" s="269"/>
      <c r="AKE827" s="269"/>
      <c r="AKF827" s="269"/>
      <c r="AKG827" s="269"/>
      <c r="AKH827" s="269"/>
      <c r="AKI827" s="269"/>
      <c r="AKJ827" s="269"/>
      <c r="AKK827" s="269"/>
      <c r="AKL827" s="269"/>
      <c r="AKM827" s="269"/>
      <c r="AKN827" s="269"/>
      <c r="AKO827" s="269"/>
      <c r="AKP827" s="269"/>
      <c r="AKQ827" s="269"/>
      <c r="AKR827" s="269"/>
      <c r="AKS827" s="269"/>
      <c r="AKT827" s="269"/>
      <c r="AKU827" s="269"/>
      <c r="AKV827" s="269"/>
      <c r="AKW827" s="269"/>
      <c r="AKX827" s="269"/>
      <c r="AKY827" s="269"/>
      <c r="AKZ827" s="269"/>
      <c r="ALA827" s="269"/>
      <c r="ALB827" s="269"/>
      <c r="ALC827" s="269"/>
      <c r="ALD827" s="269"/>
      <c r="ALE827" s="269"/>
      <c r="ALF827" s="269"/>
      <c r="ALG827" s="269"/>
      <c r="ALH827" s="269"/>
      <c r="ALI827" s="269"/>
      <c r="ALJ827" s="269"/>
      <c r="ALK827" s="269"/>
      <c r="ALL827" s="269"/>
      <c r="ALM827" s="269"/>
      <c r="ALN827" s="269"/>
      <c r="ALO827" s="269"/>
      <c r="ALP827" s="269"/>
      <c r="ALQ827" s="269"/>
      <c r="ALR827" s="269"/>
      <c r="ALS827" s="269"/>
      <c r="ALT827" s="269"/>
      <c r="ALU827" s="269"/>
      <c r="ALV827" s="269"/>
      <c r="ALW827" s="269"/>
      <c r="ALX827" s="269"/>
      <c r="ALY827" s="269"/>
    </row>
    <row r="828" spans="1:1013" ht="10.5" customHeight="1">
      <c r="A828" s="109"/>
      <c r="B828" s="520" t="s">
        <v>545</v>
      </c>
      <c r="C828" s="520"/>
      <c r="D828" s="520"/>
      <c r="E828" s="520"/>
      <c r="F828" s="520"/>
      <c r="G828" s="520"/>
    </row>
    <row r="829" spans="1:1013" ht="32.25" customHeight="1">
      <c r="A829" s="109"/>
      <c r="B829" s="520"/>
      <c r="C829" s="520"/>
      <c r="D829" s="520"/>
      <c r="E829" s="520"/>
      <c r="F829" s="520"/>
      <c r="G829" s="520"/>
      <c r="H829" s="110">
        <f>G814*E826</f>
        <v>0</v>
      </c>
    </row>
    <row r="830" spans="1:1013" ht="15.75">
      <c r="B830" s="518"/>
      <c r="C830" s="518"/>
      <c r="D830" s="518"/>
      <c r="E830" s="518"/>
      <c r="F830" s="518"/>
      <c r="G830" s="518"/>
    </row>
    <row r="831" spans="1:1013" ht="10.5" customHeight="1">
      <c r="A831" s="109"/>
      <c r="B831" s="520" t="s">
        <v>546</v>
      </c>
      <c r="C831" s="520"/>
      <c r="D831" s="520"/>
      <c r="E831" s="520"/>
      <c r="F831" s="520"/>
      <c r="G831" s="520"/>
      <c r="H831" s="111"/>
    </row>
    <row r="832" spans="1:1013" ht="33" customHeight="1">
      <c r="A832" s="109"/>
      <c r="B832" s="520"/>
      <c r="C832" s="520"/>
      <c r="D832" s="520"/>
      <c r="E832" s="520"/>
      <c r="F832" s="520"/>
      <c r="G832" s="520"/>
      <c r="H832" s="110">
        <f>G815*E826</f>
        <v>0</v>
      </c>
    </row>
    <row r="833" spans="1:8" ht="15.75">
      <c r="B833" s="518"/>
      <c r="C833" s="518"/>
      <c r="D833" s="518"/>
      <c r="E833" s="518"/>
      <c r="F833" s="518"/>
      <c r="G833" s="518"/>
    </row>
    <row r="834" spans="1:8" ht="13.5" customHeight="1">
      <c r="A834" s="109"/>
      <c r="B834" s="520" t="s">
        <v>547</v>
      </c>
      <c r="C834" s="520"/>
      <c r="D834" s="520"/>
      <c r="E834" s="520"/>
      <c r="F834" s="520"/>
      <c r="G834" s="520"/>
    </row>
    <row r="835" spans="1:8" ht="34.5" customHeight="1">
      <c r="A835" s="109"/>
      <c r="B835" s="520"/>
      <c r="C835" s="520"/>
      <c r="D835" s="520"/>
      <c r="E835" s="520"/>
      <c r="F835" s="520"/>
      <c r="G835" s="520"/>
      <c r="H835" s="110">
        <f>G816*E826</f>
        <v>0</v>
      </c>
    </row>
    <row r="836" spans="1:8" ht="15.75">
      <c r="B836" s="518"/>
      <c r="C836" s="518"/>
      <c r="D836" s="518"/>
      <c r="E836" s="518"/>
      <c r="F836" s="518"/>
      <c r="G836" s="518"/>
    </row>
    <row r="837" spans="1:8" ht="13.5" customHeight="1">
      <c r="A837" s="109"/>
      <c r="B837" s="517" t="s">
        <v>548</v>
      </c>
      <c r="C837" s="517"/>
      <c r="D837" s="517"/>
      <c r="E837" s="517"/>
      <c r="F837" s="517"/>
      <c r="G837" s="517"/>
    </row>
    <row r="838" spans="1:8" ht="22.5" customHeight="1">
      <c r="A838" s="109"/>
      <c r="B838" s="517"/>
      <c r="C838" s="517"/>
      <c r="D838" s="517"/>
      <c r="E838" s="517"/>
      <c r="F838" s="517"/>
      <c r="G838" s="517"/>
      <c r="H838" s="112">
        <f>G818*E826</f>
        <v>0</v>
      </c>
    </row>
    <row r="839" spans="1:8" ht="15.75">
      <c r="B839" s="518"/>
      <c r="C839" s="518"/>
      <c r="D839" s="518"/>
      <c r="E839" s="518"/>
      <c r="F839" s="518"/>
      <c r="G839" s="518"/>
      <c r="H839" s="113"/>
    </row>
    <row r="840" spans="1:8">
      <c r="B840" s="517" t="s">
        <v>549</v>
      </c>
      <c r="C840" s="517"/>
      <c r="D840" s="517"/>
      <c r="E840" s="517"/>
      <c r="F840" s="517"/>
      <c r="G840" s="517"/>
    </row>
    <row r="841" spans="1:8" ht="24" customHeight="1">
      <c r="B841" s="517"/>
      <c r="C841" s="517"/>
      <c r="D841" s="517"/>
      <c r="E841" s="517"/>
      <c r="F841" s="517"/>
      <c r="G841" s="517"/>
      <c r="H841" s="112">
        <f>G811</f>
        <v>0</v>
      </c>
    </row>
    <row r="842" spans="1:8" ht="15.75">
      <c r="B842" s="518"/>
      <c r="C842" s="518"/>
      <c r="D842" s="518"/>
      <c r="E842" s="518"/>
      <c r="F842" s="518"/>
      <c r="G842" s="518"/>
      <c r="H842" s="113"/>
    </row>
    <row r="844" spans="1:8">
      <c r="B844" s="519" t="s">
        <v>207</v>
      </c>
      <c r="C844" s="519"/>
      <c r="D844" s="519"/>
      <c r="E844" s="519"/>
      <c r="F844" s="519"/>
      <c r="G844" s="519"/>
    </row>
  </sheetData>
  <mergeCells count="160">
    <mergeCell ref="J2:M2"/>
    <mergeCell ref="B821:E821"/>
    <mergeCell ref="B837:G838"/>
    <mergeCell ref="B839:G839"/>
    <mergeCell ref="B840:G841"/>
    <mergeCell ref="B842:G842"/>
    <mergeCell ref="B844:G844"/>
    <mergeCell ref="B828:G829"/>
    <mergeCell ref="B830:G830"/>
    <mergeCell ref="B831:G832"/>
    <mergeCell ref="B833:G833"/>
    <mergeCell ref="B834:G835"/>
    <mergeCell ref="B836:G836"/>
    <mergeCell ref="A813:H813"/>
    <mergeCell ref="A814:F814"/>
    <mergeCell ref="G814:H814"/>
    <mergeCell ref="A815:F815"/>
    <mergeCell ref="G815:H815"/>
    <mergeCell ref="A816:F816"/>
    <mergeCell ref="G816:H816"/>
    <mergeCell ref="A818:F818"/>
    <mergeCell ref="G818:H818"/>
    <mergeCell ref="A634:H634"/>
    <mergeCell ref="A643:F643"/>
    <mergeCell ref="A645:H645"/>
    <mergeCell ref="A654:F654"/>
    <mergeCell ref="A659:H659"/>
    <mergeCell ref="A668:F668"/>
    <mergeCell ref="A764:H764"/>
    <mergeCell ref="A766:A768"/>
    <mergeCell ref="A785:H785"/>
    <mergeCell ref="A693:F693"/>
    <mergeCell ref="A695:H695"/>
    <mergeCell ref="A704:F704"/>
    <mergeCell ref="A709:H709"/>
    <mergeCell ref="A718:F718"/>
    <mergeCell ref="A720:H720"/>
    <mergeCell ref="A729:F729"/>
    <mergeCell ref="A333:H333"/>
    <mergeCell ref="A342:F342"/>
    <mergeCell ref="A344:H344"/>
    <mergeCell ref="A153:F153"/>
    <mergeCell ref="A158:H158"/>
    <mergeCell ref="A167:F167"/>
    <mergeCell ref="A169:H169"/>
    <mergeCell ref="A178:F178"/>
    <mergeCell ref="A183:H183"/>
    <mergeCell ref="A192:F192"/>
    <mergeCell ref="A194:H194"/>
    <mergeCell ref="A203:F203"/>
    <mergeCell ref="A258:H258"/>
    <mergeCell ref="A267:F267"/>
    <mergeCell ref="A217:F217"/>
    <mergeCell ref="A233:H233"/>
    <mergeCell ref="A219:H219"/>
    <mergeCell ref="A228:F228"/>
    <mergeCell ref="A242:F242"/>
    <mergeCell ref="A244:H244"/>
    <mergeCell ref="A253:F253"/>
    <mergeCell ref="A1:H1"/>
    <mergeCell ref="A3:H3"/>
    <mergeCell ref="A5:H5"/>
    <mergeCell ref="A18:H18"/>
    <mergeCell ref="A7:H7"/>
    <mergeCell ref="A16:F16"/>
    <mergeCell ref="A27:F27"/>
    <mergeCell ref="A32:H32"/>
    <mergeCell ref="A208:H208"/>
    <mergeCell ref="A41:F41"/>
    <mergeCell ref="A43:H43"/>
    <mergeCell ref="A52:F52"/>
    <mergeCell ref="A57:H57"/>
    <mergeCell ref="A66:F66"/>
    <mergeCell ref="A68:H68"/>
    <mergeCell ref="A78:F78"/>
    <mergeCell ref="A83:H83"/>
    <mergeCell ref="A108:H108"/>
    <mergeCell ref="A117:F117"/>
    <mergeCell ref="A119:H119"/>
    <mergeCell ref="A128:F128"/>
    <mergeCell ref="A133:H133"/>
    <mergeCell ref="A142:F142"/>
    <mergeCell ref="A144:H144"/>
    <mergeCell ref="A92:F92"/>
    <mergeCell ref="A94:H94"/>
    <mergeCell ref="A103:F103"/>
    <mergeCell ref="A543:F543"/>
    <mergeCell ref="A545:H545"/>
    <mergeCell ref="A579:F579"/>
    <mergeCell ref="A593:F593"/>
    <mergeCell ref="A595:H595"/>
    <mergeCell ref="A604:F604"/>
    <mergeCell ref="A554:F554"/>
    <mergeCell ref="A559:H559"/>
    <mergeCell ref="A568:F568"/>
    <mergeCell ref="A570:H570"/>
    <mergeCell ref="A479:F479"/>
    <mergeCell ref="A269:H269"/>
    <mergeCell ref="A278:F278"/>
    <mergeCell ref="A283:H283"/>
    <mergeCell ref="A292:F292"/>
    <mergeCell ref="A294:H294"/>
    <mergeCell ref="A303:F303"/>
    <mergeCell ref="A308:H308"/>
    <mergeCell ref="A317:F317"/>
    <mergeCell ref="A319:H319"/>
    <mergeCell ref="A328:F328"/>
    <mergeCell ref="A609:H609"/>
    <mergeCell ref="A618:F618"/>
    <mergeCell ref="A620:H620"/>
    <mergeCell ref="A629:F629"/>
    <mergeCell ref="A484:H484"/>
    <mergeCell ref="A493:F493"/>
    <mergeCell ref="A495:H495"/>
    <mergeCell ref="A504:F504"/>
    <mergeCell ref="A408:H408"/>
    <mergeCell ref="A417:F417"/>
    <mergeCell ref="A509:H509"/>
    <mergeCell ref="A518:F518"/>
    <mergeCell ref="A520:H520"/>
    <mergeCell ref="A529:F529"/>
    <mergeCell ref="A534:H534"/>
    <mergeCell ref="A584:H584"/>
    <mergeCell ref="A419:H419"/>
    <mergeCell ref="A429:F429"/>
    <mergeCell ref="A434:H434"/>
    <mergeCell ref="A443:F443"/>
    <mergeCell ref="A445:H445"/>
    <mergeCell ref="A454:F454"/>
    <mergeCell ref="A459:H459"/>
    <mergeCell ref="A468:F468"/>
    <mergeCell ref="A811:B811"/>
    <mergeCell ref="A807:H807"/>
    <mergeCell ref="A734:H734"/>
    <mergeCell ref="A743:F743"/>
    <mergeCell ref="A745:H745"/>
    <mergeCell ref="A755:F755"/>
    <mergeCell ref="A760:F760"/>
    <mergeCell ref="G760:H760"/>
    <mergeCell ref="A670:H670"/>
    <mergeCell ref="A679:F679"/>
    <mergeCell ref="A684:H684"/>
    <mergeCell ref="A772:A776"/>
    <mergeCell ref="A780:F780"/>
    <mergeCell ref="H780:H782"/>
    <mergeCell ref="B781:F781"/>
    <mergeCell ref="B782:F782"/>
    <mergeCell ref="A787:A802"/>
    <mergeCell ref="A805:F805"/>
    <mergeCell ref="G805:H805"/>
    <mergeCell ref="A470:H470"/>
    <mergeCell ref="A353:F353"/>
    <mergeCell ref="A358:H358"/>
    <mergeCell ref="A367:F367"/>
    <mergeCell ref="A369:H369"/>
    <mergeCell ref="A378:F378"/>
    <mergeCell ref="A383:H383"/>
    <mergeCell ref="A392:F392"/>
    <mergeCell ref="A394:H394"/>
    <mergeCell ref="A403:F403"/>
  </mergeCells>
  <printOptions horizontalCentered="1"/>
  <pageMargins left="0.59055118110236227" right="0.19685039370078741" top="0.39370078740157483" bottom="0.39370078740157483" header="0.27559055118110237" footer="0.24"/>
  <pageSetup paperSize="9" scale="70" firstPageNumber="0" fitToWidth="0" fitToHeight="0" orientation="portrait" horizontalDpi="300" verticalDpi="30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AMK49"/>
  <sheetViews>
    <sheetView workbookViewId="0">
      <selection activeCell="L9" sqref="L9"/>
    </sheetView>
  </sheetViews>
  <sheetFormatPr defaultRowHeight="12.75"/>
  <cols>
    <col min="1" max="1" width="23.42578125" style="6" customWidth="1"/>
    <col min="2" max="2" width="13.28515625" style="6" customWidth="1"/>
    <col min="3" max="3" width="15.5703125" style="6" customWidth="1"/>
    <col min="4" max="4" width="17.85546875" style="114" customWidth="1"/>
    <col min="5" max="1025" width="9.140625" style="6" customWidth="1"/>
  </cols>
  <sheetData>
    <row r="1" spans="1:9" ht="14.25" thickTop="1" thickBot="1">
      <c r="A1" s="521" t="s">
        <v>208</v>
      </c>
      <c r="B1" s="521"/>
      <c r="C1" s="521"/>
      <c r="D1" s="521"/>
    </row>
    <row r="2" spans="1:9" ht="14.25" thickTop="1" thickBot="1">
      <c r="A2" s="536"/>
      <c r="B2" s="536"/>
      <c r="C2" s="536"/>
      <c r="D2" s="536"/>
      <c r="F2" s="393" t="s">
        <v>617</v>
      </c>
      <c r="G2" s="394"/>
      <c r="H2" s="394"/>
      <c r="I2" s="395"/>
    </row>
    <row r="3" spans="1:9" ht="14.25" thickTop="1" thickBot="1">
      <c r="A3" s="529" t="s">
        <v>209</v>
      </c>
      <c r="B3" s="529"/>
      <c r="C3" s="529"/>
      <c r="D3" s="116" t="s">
        <v>210</v>
      </c>
    </row>
    <row r="4" spans="1:9" ht="14.25" customHeight="1">
      <c r="A4" s="537" t="s">
        <v>211</v>
      </c>
      <c r="B4" s="537"/>
      <c r="C4" s="537"/>
      <c r="D4" s="117">
        <f>'Mat. Prima Alim e não Alim'!H829</f>
        <v>0</v>
      </c>
      <c r="E4" s="532" t="s">
        <v>212</v>
      </c>
      <c r="F4" s="532"/>
      <c r="G4" s="532"/>
      <c r="H4" s="532"/>
    </row>
    <row r="5" spans="1:9" ht="12.75" customHeight="1">
      <c r="A5" s="537" t="s">
        <v>42</v>
      </c>
      <c r="B5" s="537"/>
      <c r="C5" s="537"/>
      <c r="D5" s="118">
        <f>(C36+C37)*D4*-1</f>
        <v>0</v>
      </c>
      <c r="E5" s="532"/>
      <c r="F5" s="532"/>
      <c r="G5" s="532"/>
      <c r="H5" s="532"/>
    </row>
    <row r="6" spans="1:9">
      <c r="A6" s="529" t="s">
        <v>213</v>
      </c>
      <c r="B6" s="529"/>
      <c r="C6" s="529"/>
      <c r="D6" s="119">
        <f>SUM(D4:D5)</f>
        <v>0</v>
      </c>
      <c r="E6" s="532"/>
      <c r="F6" s="532"/>
      <c r="G6" s="532"/>
      <c r="H6" s="532"/>
    </row>
    <row r="7" spans="1:9">
      <c r="A7" s="532"/>
      <c r="B7" s="532"/>
      <c r="C7" s="532"/>
      <c r="D7" s="532"/>
    </row>
    <row r="8" spans="1:9">
      <c r="A8" s="529" t="s">
        <v>214</v>
      </c>
      <c r="B8" s="529"/>
      <c r="C8" s="529"/>
      <c r="D8" s="116" t="s">
        <v>210</v>
      </c>
    </row>
    <row r="9" spans="1:9" ht="28.5" customHeight="1" thickTop="1" thickBot="1">
      <c r="A9" s="528" t="s">
        <v>193</v>
      </c>
      <c r="B9" s="528"/>
      <c r="C9" s="528"/>
      <c r="D9" s="117">
        <f>'Mat. Prima Alim e não Alim'!G781*'Mat. Prima Alim e não Alim'!E826</f>
        <v>0</v>
      </c>
      <c r="E9" s="532" t="s">
        <v>212</v>
      </c>
      <c r="F9" s="532"/>
      <c r="G9" s="532"/>
      <c r="H9" s="532"/>
    </row>
    <row r="10" spans="1:9" ht="22.5" customHeight="1" thickTop="1" thickBot="1">
      <c r="A10" s="528" t="s">
        <v>194</v>
      </c>
      <c r="B10" s="528" t="s">
        <v>215</v>
      </c>
      <c r="C10" s="528" t="s">
        <v>216</v>
      </c>
      <c r="D10" s="284">
        <f>'Mat. Prima Alim e não Alim'!G782*'Mat. Prima Alim e não Alim'!E826</f>
        <v>0</v>
      </c>
      <c r="E10" s="532"/>
      <c r="F10" s="532"/>
      <c r="G10" s="532"/>
      <c r="H10" s="532"/>
    </row>
    <row r="11" spans="1:9" ht="22.5" customHeight="1" thickTop="1" thickBot="1">
      <c r="A11" s="534" t="s">
        <v>540</v>
      </c>
      <c r="B11" s="535"/>
      <c r="C11" s="535"/>
      <c r="D11" s="286">
        <f>'Mat. Prima Alim e não Alim'!H841</f>
        <v>0</v>
      </c>
      <c r="E11" s="533"/>
      <c r="F11" s="532"/>
      <c r="G11" s="532"/>
      <c r="H11" s="532"/>
    </row>
    <row r="12" spans="1:9" ht="16.5" customHeight="1" thickTop="1" thickBot="1">
      <c r="A12" s="528" t="s">
        <v>42</v>
      </c>
      <c r="B12" s="528"/>
      <c r="C12" s="528"/>
      <c r="D12" s="285">
        <f>(SUM(D9:D10)*(C36+C37))*-1</f>
        <v>0</v>
      </c>
      <c r="E12" s="532"/>
      <c r="F12" s="532"/>
      <c r="G12" s="532"/>
      <c r="H12" s="532"/>
    </row>
    <row r="13" spans="1:9" ht="14.25" thickTop="1" thickBot="1">
      <c r="A13" s="529" t="s">
        <v>217</v>
      </c>
      <c r="B13" s="529"/>
      <c r="C13" s="529"/>
      <c r="D13" s="119">
        <f>SUM(D9:D12)</f>
        <v>0</v>
      </c>
    </row>
    <row r="14" spans="1:9">
      <c r="A14" s="532"/>
      <c r="B14" s="532"/>
      <c r="C14" s="532"/>
      <c r="D14" s="532"/>
    </row>
    <row r="15" spans="1:9">
      <c r="A15" s="529" t="s">
        <v>218</v>
      </c>
      <c r="B15" s="529"/>
      <c r="C15" s="529"/>
      <c r="D15" s="116" t="s">
        <v>210</v>
      </c>
    </row>
    <row r="16" spans="1:9" ht="72" customHeight="1">
      <c r="A16" s="528" t="s">
        <v>219</v>
      </c>
      <c r="B16" s="528"/>
      <c r="C16" s="528"/>
      <c r="D16" s="380">
        <v>0</v>
      </c>
      <c r="E16" s="531" t="s">
        <v>220</v>
      </c>
      <c r="F16" s="531"/>
      <c r="G16" s="531"/>
      <c r="H16" s="531"/>
    </row>
    <row r="17" spans="1:8" ht="12.75" customHeight="1">
      <c r="A17" s="528" t="s">
        <v>221</v>
      </c>
      <c r="B17" s="528"/>
      <c r="C17" s="528"/>
      <c r="D17" s="117">
        <f>'Mat. Prima Alim e não Alim'!H835</f>
        <v>0</v>
      </c>
      <c r="E17" s="532" t="s">
        <v>212</v>
      </c>
      <c r="F17" s="532"/>
      <c r="G17" s="532"/>
      <c r="H17" s="532"/>
    </row>
    <row r="18" spans="1:8" ht="12.75" customHeight="1">
      <c r="A18" s="528" t="s">
        <v>222</v>
      </c>
      <c r="B18" s="528"/>
      <c r="C18" s="528"/>
      <c r="D18" s="118">
        <f>D17*(C36+C37)*-1</f>
        <v>0</v>
      </c>
      <c r="E18" s="532"/>
      <c r="F18" s="532"/>
      <c r="G18" s="532"/>
      <c r="H18" s="532"/>
    </row>
    <row r="19" spans="1:8" ht="59.25" customHeight="1">
      <c r="A19" s="528" t="s">
        <v>223</v>
      </c>
      <c r="B19" s="528"/>
      <c r="C19" s="528"/>
      <c r="D19" s="380">
        <v>0</v>
      </c>
      <c r="E19" s="531" t="s">
        <v>224</v>
      </c>
      <c r="F19" s="531"/>
      <c r="G19" s="531"/>
      <c r="H19" s="531"/>
    </row>
    <row r="20" spans="1:8" ht="12.75" customHeight="1" thickTop="1" thickBot="1">
      <c r="A20" s="528" t="s">
        <v>225</v>
      </c>
      <c r="B20" s="528"/>
      <c r="C20" s="528"/>
      <c r="D20" s="380">
        <v>0</v>
      </c>
      <c r="E20" s="530" t="s">
        <v>226</v>
      </c>
      <c r="F20" s="530"/>
      <c r="G20" s="530"/>
      <c r="H20" s="530"/>
    </row>
    <row r="21" spans="1:8" ht="60" customHeight="1" thickTop="1" thickBot="1">
      <c r="A21" s="528" t="s">
        <v>227</v>
      </c>
      <c r="B21" s="528"/>
      <c r="C21" s="528"/>
      <c r="D21" s="380">
        <v>0</v>
      </c>
      <c r="E21" s="531" t="s">
        <v>228</v>
      </c>
      <c r="F21" s="531"/>
      <c r="G21" s="531"/>
      <c r="H21" s="531"/>
    </row>
    <row r="22" spans="1:8" ht="12.75" customHeight="1" thickTop="1" thickBot="1">
      <c r="A22" s="528" t="s">
        <v>229</v>
      </c>
      <c r="B22" s="528"/>
      <c r="C22" s="528"/>
      <c r="D22" s="380">
        <v>0</v>
      </c>
      <c r="E22" s="530" t="s">
        <v>226</v>
      </c>
      <c r="F22" s="530"/>
      <c r="G22" s="530"/>
      <c r="H22" s="530"/>
    </row>
    <row r="23" spans="1:8" ht="12.75" customHeight="1">
      <c r="A23" s="528" t="s">
        <v>230</v>
      </c>
      <c r="B23" s="528"/>
      <c r="C23" s="528"/>
      <c r="D23" s="117">
        <v>0</v>
      </c>
    </row>
    <row r="24" spans="1:8">
      <c r="A24" s="529" t="s">
        <v>231</v>
      </c>
      <c r="B24" s="529"/>
      <c r="C24" s="529"/>
      <c r="D24" s="116">
        <f>SUM(D16:D23)</f>
        <v>0</v>
      </c>
    </row>
    <row r="25" spans="1:8">
      <c r="A25" s="522"/>
      <c r="B25" s="522"/>
      <c r="C25" s="522"/>
      <c r="D25" s="522"/>
    </row>
    <row r="26" spans="1:8">
      <c r="A26" s="523" t="s">
        <v>232</v>
      </c>
      <c r="B26" s="523"/>
      <c r="C26" s="523"/>
      <c r="D26" s="116">
        <f>D24+D13+D6</f>
        <v>0</v>
      </c>
    </row>
    <row r="27" spans="1:8">
      <c r="A27" s="522"/>
      <c r="B27" s="522"/>
      <c r="C27" s="522"/>
      <c r="D27" s="522"/>
    </row>
    <row r="28" spans="1:8" s="123" customFormat="1" ht="33" customHeight="1">
      <c r="A28" s="121" t="s">
        <v>233</v>
      </c>
      <c r="B28" s="122" t="s">
        <v>55</v>
      </c>
      <c r="C28" s="379">
        <v>0</v>
      </c>
      <c r="D28" s="116">
        <f>C28*D26</f>
        <v>0</v>
      </c>
    </row>
    <row r="29" spans="1:8" s="123" customFormat="1" ht="33" customHeight="1">
      <c r="A29" s="121" t="s">
        <v>234</v>
      </c>
      <c r="B29" s="122" t="s">
        <v>55</v>
      </c>
      <c r="C29" s="379">
        <v>0</v>
      </c>
      <c r="D29" s="116">
        <f>C29*(D28+D26)</f>
        <v>0</v>
      </c>
    </row>
    <row r="30" spans="1:8" ht="24" customHeight="1">
      <c r="A30" s="526" t="s">
        <v>235</v>
      </c>
      <c r="B30" s="526"/>
      <c r="C30" s="526"/>
      <c r="D30" s="116">
        <f>D26+D28+D29</f>
        <v>0</v>
      </c>
    </row>
    <row r="31" spans="1:8" ht="26.25" customHeight="1">
      <c r="A31" s="527" t="s">
        <v>236</v>
      </c>
      <c r="B31" s="527"/>
      <c r="C31" s="527"/>
      <c r="D31" s="116">
        <f>D30/(1-C47)</f>
        <v>0</v>
      </c>
    </row>
    <row r="32" spans="1:8" ht="12.75" customHeight="1">
      <c r="A32" s="527" t="s">
        <v>237</v>
      </c>
      <c r="B32" s="527"/>
      <c r="C32" s="527"/>
      <c r="D32" s="527"/>
    </row>
    <row r="33" spans="1:4">
      <c r="A33" s="522"/>
      <c r="B33" s="522"/>
      <c r="C33" s="522"/>
      <c r="D33" s="522"/>
    </row>
    <row r="34" spans="1:4">
      <c r="A34" s="523" t="s">
        <v>238</v>
      </c>
      <c r="B34" s="523"/>
      <c r="C34" s="115" t="s">
        <v>55</v>
      </c>
      <c r="D34" s="124"/>
    </row>
    <row r="35" spans="1:4">
      <c r="A35" s="521" t="s">
        <v>239</v>
      </c>
      <c r="B35" s="521"/>
      <c r="C35" s="521"/>
      <c r="D35" s="521"/>
    </row>
    <row r="36" spans="1:4">
      <c r="A36" s="525" t="s">
        <v>72</v>
      </c>
      <c r="B36" s="525"/>
      <c r="C36" s="125">
        <v>1.6500000000000001E-2</v>
      </c>
      <c r="D36" s="116">
        <f>D31*C36</f>
        <v>0</v>
      </c>
    </row>
    <row r="37" spans="1:4">
      <c r="A37" s="525" t="s">
        <v>73</v>
      </c>
      <c r="B37" s="525"/>
      <c r="C37" s="125">
        <v>7.5999999999999998E-2</v>
      </c>
      <c r="D37" s="116">
        <f>D31*C37</f>
        <v>0</v>
      </c>
    </row>
    <row r="38" spans="1:4">
      <c r="A38" s="525" t="s">
        <v>240</v>
      </c>
      <c r="B38" s="525"/>
      <c r="C38" s="120"/>
      <c r="D38" s="124"/>
    </row>
    <row r="39" spans="1:4">
      <c r="A39" s="525"/>
      <c r="B39" s="525"/>
      <c r="C39" s="120"/>
      <c r="D39" s="124"/>
    </row>
    <row r="40" spans="1:4">
      <c r="A40" s="521" t="s">
        <v>241</v>
      </c>
      <c r="B40" s="521"/>
      <c r="C40" s="521"/>
      <c r="D40" s="521"/>
    </row>
    <row r="41" spans="1:4">
      <c r="A41" s="525" t="s">
        <v>242</v>
      </c>
      <c r="B41" s="525"/>
      <c r="C41" s="125">
        <f>5%</f>
        <v>0.05</v>
      </c>
      <c r="D41" s="116">
        <f>D31*C41</f>
        <v>0</v>
      </c>
    </row>
    <row r="42" spans="1:4">
      <c r="A42" s="525" t="s">
        <v>240</v>
      </c>
      <c r="B42" s="525"/>
      <c r="C42" s="120"/>
      <c r="D42" s="124"/>
    </row>
    <row r="43" spans="1:4">
      <c r="A43" s="525"/>
      <c r="B43" s="525"/>
      <c r="C43" s="120"/>
      <c r="D43" s="124"/>
    </row>
    <row r="44" spans="1:4">
      <c r="A44" s="521" t="s">
        <v>243</v>
      </c>
      <c r="B44" s="521"/>
      <c r="C44" s="521"/>
      <c r="D44" s="521"/>
    </row>
    <row r="45" spans="1:4">
      <c r="A45" s="525" t="s">
        <v>244</v>
      </c>
      <c r="B45" s="525"/>
      <c r="C45" s="120"/>
      <c r="D45" s="124"/>
    </row>
    <row r="46" spans="1:4">
      <c r="A46" s="522"/>
      <c r="B46" s="522"/>
      <c r="C46" s="522"/>
      <c r="D46" s="522"/>
    </row>
    <row r="47" spans="1:4">
      <c r="A47" s="523" t="s">
        <v>245</v>
      </c>
      <c r="B47" s="523"/>
      <c r="C47" s="126">
        <f>C41+C37+C36</f>
        <v>0.14250000000000002</v>
      </c>
      <c r="D47" s="116">
        <f>D31*C47</f>
        <v>0</v>
      </c>
    </row>
    <row r="48" spans="1:4" ht="24" customHeight="1">
      <c r="A48" s="524" t="s">
        <v>246</v>
      </c>
      <c r="B48" s="524"/>
      <c r="C48" s="524"/>
      <c r="D48" s="524"/>
    </row>
    <row r="49" spans="1:4">
      <c r="A49" s="522"/>
      <c r="B49" s="522"/>
      <c r="C49" s="522"/>
      <c r="D49" s="522"/>
    </row>
  </sheetData>
  <mergeCells count="56">
    <mergeCell ref="A1:D1"/>
    <mergeCell ref="A2:D2"/>
    <mergeCell ref="A3:C3"/>
    <mergeCell ref="A4:C4"/>
    <mergeCell ref="E4:H6"/>
    <mergeCell ref="A5:C5"/>
    <mergeCell ref="A6:C6"/>
    <mergeCell ref="F2:I2"/>
    <mergeCell ref="A7:D7"/>
    <mergeCell ref="A8:C8"/>
    <mergeCell ref="A9:C9"/>
    <mergeCell ref="E9:H12"/>
    <mergeCell ref="A10:C10"/>
    <mergeCell ref="A12:C12"/>
    <mergeCell ref="A11:C11"/>
    <mergeCell ref="A13:C13"/>
    <mergeCell ref="A14:D14"/>
    <mergeCell ref="A15:C15"/>
    <mergeCell ref="A16:C16"/>
    <mergeCell ref="E16:H16"/>
    <mergeCell ref="A17:C17"/>
    <mergeCell ref="E17:H18"/>
    <mergeCell ref="A18:C18"/>
    <mergeCell ref="A19:C19"/>
    <mergeCell ref="E19:H19"/>
    <mergeCell ref="A20:C20"/>
    <mergeCell ref="E20:H20"/>
    <mergeCell ref="A21:C21"/>
    <mergeCell ref="E21:H21"/>
    <mergeCell ref="A22:C22"/>
    <mergeCell ref="E22:H22"/>
    <mergeCell ref="A23:C23"/>
    <mergeCell ref="A24:C24"/>
    <mergeCell ref="A25:D25"/>
    <mergeCell ref="A26:C26"/>
    <mergeCell ref="A27:D27"/>
    <mergeCell ref="A30:C30"/>
    <mergeCell ref="A31:C31"/>
    <mergeCell ref="A32:D32"/>
    <mergeCell ref="A33:D33"/>
    <mergeCell ref="A34:B34"/>
    <mergeCell ref="A35:D35"/>
    <mergeCell ref="A36:B36"/>
    <mergeCell ref="A37:B37"/>
    <mergeCell ref="A38:B38"/>
    <mergeCell ref="A39:B39"/>
    <mergeCell ref="A40:D40"/>
    <mergeCell ref="A46:D46"/>
    <mergeCell ref="A47:B47"/>
    <mergeCell ref="A48:D48"/>
    <mergeCell ref="A49:D49"/>
    <mergeCell ref="A41:B41"/>
    <mergeCell ref="A42:B42"/>
    <mergeCell ref="A43:B43"/>
    <mergeCell ref="A44:D44"/>
    <mergeCell ref="A45:B45"/>
  </mergeCells>
  <printOptions horizontalCentered="1"/>
  <pageMargins left="0.19685039370078741" right="0.19685039370078741" top="0.59055118110236227" bottom="0.39370078740157483" header="0.27559055118110237" footer="0.51181102362204722"/>
  <pageSetup paperSize="9" scale="80" firstPageNumber="0" orientation="portrait" horizontalDpi="300" verticalDpi="30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L35"/>
  <sheetViews>
    <sheetView tabSelected="1" workbookViewId="0">
      <selection activeCell="N28" sqref="N28"/>
    </sheetView>
  </sheetViews>
  <sheetFormatPr defaultRowHeight="12.75"/>
  <cols>
    <col min="1" max="1" width="8.7109375" customWidth="1"/>
    <col min="2" max="2" width="22.140625" customWidth="1"/>
    <col min="3" max="3" width="16.140625" customWidth="1"/>
    <col min="4" max="4" width="12.5703125" customWidth="1"/>
    <col min="5" max="5" width="12.85546875" customWidth="1"/>
    <col min="6" max="6" width="9.5703125" customWidth="1"/>
    <col min="7" max="7" width="15.85546875" customWidth="1"/>
    <col min="8" max="8" width="13.7109375" customWidth="1"/>
    <col min="9" max="9" width="8.7109375" customWidth="1"/>
    <col min="10" max="10" width="15.7109375" customWidth="1"/>
    <col min="11" max="11" width="15.7109375" bestFit="1" customWidth="1"/>
    <col min="12" max="12" width="14" bestFit="1" customWidth="1"/>
    <col min="13" max="1025" width="8.7109375" customWidth="1"/>
  </cols>
  <sheetData>
    <row r="1" spans="1:11" ht="13.5" thickTop="1">
      <c r="A1" s="554" t="s">
        <v>247</v>
      </c>
      <c r="B1" s="555"/>
      <c r="C1" s="555"/>
      <c r="D1" s="555"/>
      <c r="E1" s="555"/>
      <c r="F1" s="555"/>
      <c r="G1" s="555"/>
      <c r="H1" s="556"/>
    </row>
    <row r="2" spans="1:11" ht="13.5" thickBot="1">
      <c r="A2" s="557"/>
      <c r="B2" s="558"/>
      <c r="C2" s="558"/>
      <c r="D2" s="558"/>
      <c r="E2" s="558"/>
      <c r="F2" s="558"/>
      <c r="G2" s="558"/>
      <c r="H2" s="559"/>
    </row>
    <row r="3" spans="1:11" ht="14.25" customHeight="1" thickTop="1" thickBot="1">
      <c r="A3" s="547" t="s">
        <v>248</v>
      </c>
      <c r="B3" s="547"/>
      <c r="C3" s="547" t="s">
        <v>514</v>
      </c>
      <c r="D3" s="547" t="s">
        <v>249</v>
      </c>
      <c r="E3" s="547" t="s">
        <v>250</v>
      </c>
      <c r="F3" s="547" t="s">
        <v>251</v>
      </c>
      <c r="G3" s="547" t="s">
        <v>252</v>
      </c>
      <c r="H3" s="547" t="s">
        <v>253</v>
      </c>
    </row>
    <row r="4" spans="1:11" ht="21.75" customHeight="1">
      <c r="A4" s="547"/>
      <c r="B4" s="547"/>
      <c r="C4" s="547"/>
      <c r="D4" s="547"/>
      <c r="E4" s="547"/>
      <c r="F4" s="547"/>
      <c r="G4" s="547"/>
      <c r="H4" s="547"/>
    </row>
    <row r="5" spans="1:11" ht="14.25" customHeight="1">
      <c r="A5" s="547" t="s">
        <v>254</v>
      </c>
      <c r="B5" s="547"/>
      <c r="C5" s="547" t="s">
        <v>255</v>
      </c>
      <c r="D5" s="547" t="s">
        <v>256</v>
      </c>
      <c r="E5" s="547" t="s">
        <v>529</v>
      </c>
      <c r="F5" s="547" t="s">
        <v>257</v>
      </c>
      <c r="G5" s="547" t="s">
        <v>258</v>
      </c>
      <c r="H5" s="547"/>
    </row>
    <row r="6" spans="1:11">
      <c r="A6" s="547"/>
      <c r="B6" s="547"/>
      <c r="C6" s="547"/>
      <c r="D6" s="547" t="s">
        <v>256</v>
      </c>
      <c r="E6" s="547"/>
      <c r="F6" s="547"/>
      <c r="G6" s="547"/>
      <c r="H6" s="547"/>
    </row>
    <row r="7" spans="1:11" ht="14.25" thickTop="1" thickBot="1">
      <c r="A7" s="547"/>
      <c r="B7" s="547"/>
      <c r="C7" s="547"/>
      <c r="D7" s="547"/>
      <c r="E7" s="547"/>
      <c r="F7" s="547"/>
      <c r="G7" s="547"/>
      <c r="H7" s="547"/>
    </row>
    <row r="8" spans="1:11" ht="23.25" customHeight="1" thickTop="1" thickBot="1">
      <c r="A8" s="142" t="s">
        <v>37</v>
      </c>
      <c r="B8" s="142" t="s">
        <v>18</v>
      </c>
      <c r="C8" s="143">
        <f>'Nutricionista 44h'!D154</f>
        <v>0</v>
      </c>
      <c r="D8" s="142">
        <v>1</v>
      </c>
      <c r="E8" s="143">
        <f>C8*D8</f>
        <v>0</v>
      </c>
      <c r="F8" s="142">
        <v>1</v>
      </c>
      <c r="G8" s="143">
        <f t="shared" ref="G8:G11" si="0">F8*E8</f>
        <v>0</v>
      </c>
      <c r="H8" s="143">
        <f t="shared" ref="H8:H15" si="1">G8*0.1425</f>
        <v>0</v>
      </c>
    </row>
    <row r="9" spans="1:11" ht="27.75" customHeight="1" thickTop="1" thickBot="1">
      <c r="A9" s="142" t="s">
        <v>259</v>
      </c>
      <c r="B9" s="142" t="s">
        <v>21</v>
      </c>
      <c r="C9" s="143">
        <f>'Aux Almoxarife 44h'!D157</f>
        <v>0</v>
      </c>
      <c r="D9" s="142">
        <v>1</v>
      </c>
      <c r="E9" s="143">
        <f>C9*D9</f>
        <v>0</v>
      </c>
      <c r="F9" s="142">
        <v>1</v>
      </c>
      <c r="G9" s="143">
        <f t="shared" si="0"/>
        <v>0</v>
      </c>
      <c r="H9" s="143">
        <f t="shared" si="1"/>
        <v>0</v>
      </c>
    </row>
    <row r="10" spans="1:11" ht="27.75" customHeight="1" thickTop="1" thickBot="1">
      <c r="A10" s="142" t="s">
        <v>260</v>
      </c>
      <c r="B10" s="142" t="s">
        <v>22</v>
      </c>
      <c r="C10" s="143">
        <f>'Aux Cozinha 12 x 36h'!D157</f>
        <v>0</v>
      </c>
      <c r="D10" s="142">
        <v>2</v>
      </c>
      <c r="E10" s="143">
        <f t="shared" ref="E10:E11" si="2">C10*D10</f>
        <v>0</v>
      </c>
      <c r="F10" s="142">
        <v>1</v>
      </c>
      <c r="G10" s="143">
        <f t="shared" si="0"/>
        <v>0</v>
      </c>
      <c r="H10" s="143">
        <f t="shared" si="1"/>
        <v>0</v>
      </c>
    </row>
    <row r="11" spans="1:11" ht="27.75" customHeight="1" thickTop="1" thickBot="1">
      <c r="A11" s="142" t="s">
        <v>261</v>
      </c>
      <c r="B11" s="142" t="s">
        <v>24</v>
      </c>
      <c r="C11" s="143">
        <f>'Copeiro 12 x 36h'!D157</f>
        <v>0</v>
      </c>
      <c r="D11" s="142">
        <v>2</v>
      </c>
      <c r="E11" s="143">
        <f t="shared" si="2"/>
        <v>0</v>
      </c>
      <c r="F11" s="142">
        <v>1</v>
      </c>
      <c r="G11" s="143">
        <f t="shared" si="0"/>
        <v>0</v>
      </c>
      <c r="H11" s="143">
        <f t="shared" si="1"/>
        <v>0</v>
      </c>
    </row>
    <row r="12" spans="1:11" ht="20.25" customHeight="1" thickTop="1" thickBot="1">
      <c r="A12" s="547" t="s">
        <v>262</v>
      </c>
      <c r="B12" s="547"/>
      <c r="C12" s="547"/>
      <c r="D12" s="547"/>
      <c r="E12" s="547"/>
      <c r="F12" s="547"/>
      <c r="G12" s="129">
        <f>SUM(G8:G11)</f>
        <v>0</v>
      </c>
      <c r="H12" s="128">
        <f t="shared" si="1"/>
        <v>0</v>
      </c>
    </row>
    <row r="13" spans="1:11" ht="22.5" customHeight="1">
      <c r="A13" s="547" t="s">
        <v>263</v>
      </c>
      <c r="B13" s="547"/>
      <c r="C13" s="547"/>
      <c r="D13" s="547"/>
      <c r="E13" s="547"/>
      <c r="F13" s="547"/>
      <c r="G13" s="129">
        <f>'Insumos de Produção'!D31</f>
        <v>0</v>
      </c>
      <c r="H13" s="128">
        <f t="shared" si="1"/>
        <v>0</v>
      </c>
    </row>
    <row r="14" spans="1:11" ht="22.5" customHeight="1">
      <c r="A14" s="547" t="s">
        <v>264</v>
      </c>
      <c r="B14" s="547"/>
      <c r="C14" s="547"/>
      <c r="D14" s="547"/>
      <c r="E14" s="547"/>
      <c r="F14" s="547"/>
      <c r="G14" s="129">
        <f>G12+G13</f>
        <v>0</v>
      </c>
      <c r="H14" s="128">
        <f t="shared" si="1"/>
        <v>0</v>
      </c>
      <c r="J14" s="135"/>
    </row>
    <row r="15" spans="1:11" ht="22.5" customHeight="1">
      <c r="A15" s="547" t="s">
        <v>592</v>
      </c>
      <c r="B15" s="547"/>
      <c r="C15" s="547"/>
      <c r="D15" s="547"/>
      <c r="E15" s="547"/>
      <c r="F15" s="547"/>
      <c r="G15" s="129">
        <f>G14*12</f>
        <v>0</v>
      </c>
      <c r="H15" s="128">
        <f t="shared" si="1"/>
        <v>0</v>
      </c>
      <c r="K15" s="133"/>
    </row>
    <row r="16" spans="1:11" ht="14.25" customHeight="1" thickTop="1" thickBot="1">
      <c r="A16" s="553"/>
      <c r="B16" s="553"/>
      <c r="C16" s="553"/>
      <c r="D16" s="553"/>
      <c r="E16" s="553"/>
      <c r="F16" s="553"/>
      <c r="G16" s="553"/>
      <c r="H16" s="553"/>
    </row>
    <row r="17" spans="1:12" ht="14.25" customHeight="1" thickTop="1" thickBot="1">
      <c r="A17" s="547" t="s">
        <v>265</v>
      </c>
      <c r="B17" s="547"/>
      <c r="C17" s="547"/>
      <c r="D17" s="547"/>
      <c r="E17" s="547"/>
      <c r="F17" s="547"/>
      <c r="G17" s="547"/>
      <c r="H17" s="551"/>
    </row>
    <row r="18" spans="1:12" ht="14.25" thickTop="1" thickBot="1">
      <c r="A18" s="549" t="s">
        <v>266</v>
      </c>
      <c r="B18" s="549"/>
      <c r="C18" s="549"/>
      <c r="D18" s="549"/>
      <c r="E18" s="549"/>
      <c r="F18" s="549"/>
      <c r="G18" s="550"/>
      <c r="H18" s="141">
        <f>'Mat. Prima Alim e não Alim'!D824</f>
        <v>180</v>
      </c>
      <c r="K18" s="133"/>
    </row>
    <row r="19" spans="1:12" s="130" customFormat="1" ht="14.25" thickTop="1" thickBot="1">
      <c r="A19" s="549" t="s">
        <v>267</v>
      </c>
      <c r="B19" s="549"/>
      <c r="C19" s="549"/>
      <c r="D19" s="549"/>
      <c r="E19" s="549"/>
      <c r="F19" s="549"/>
      <c r="G19" s="549"/>
      <c r="H19" s="140">
        <f>'Mat. Prima Alim e não Alim'!D825</f>
        <v>180</v>
      </c>
    </row>
    <row r="20" spans="1:12" ht="14.25" thickTop="1" thickBot="1">
      <c r="A20" s="549" t="s">
        <v>268</v>
      </c>
      <c r="B20" s="549"/>
      <c r="C20" s="549"/>
      <c r="D20" s="549"/>
      <c r="E20" s="549"/>
      <c r="F20" s="549"/>
      <c r="G20" s="549"/>
      <c r="H20" s="127">
        <f>30</f>
        <v>30</v>
      </c>
      <c r="L20" s="135"/>
    </row>
    <row r="21" spans="1:12" s="130" customFormat="1" ht="14.25" thickTop="1" thickBot="1">
      <c r="A21" s="549" t="s">
        <v>269</v>
      </c>
      <c r="B21" s="549"/>
      <c r="C21" s="549"/>
      <c r="D21" s="549"/>
      <c r="E21" s="549"/>
      <c r="F21" s="549"/>
      <c r="G21" s="549"/>
      <c r="H21" s="127">
        <f>(H18*H20)+(H19*H20)</f>
        <v>10800</v>
      </c>
      <c r="J21" s="138"/>
      <c r="L21" s="288"/>
    </row>
    <row r="22" spans="1:12" ht="14.25" thickTop="1" thickBot="1">
      <c r="A22" s="549" t="s">
        <v>526</v>
      </c>
      <c r="B22" s="549"/>
      <c r="C22" s="549"/>
      <c r="D22" s="549"/>
      <c r="E22" s="549"/>
      <c r="F22" s="549"/>
      <c r="G22" s="549"/>
      <c r="H22" s="131">
        <f>ROUND((G14/H21),2)</f>
        <v>0</v>
      </c>
      <c r="K22" s="132"/>
      <c r="L22" s="135"/>
    </row>
    <row r="23" spans="1:12" ht="14.25" thickTop="1" thickBot="1">
      <c r="A23" s="549" t="s">
        <v>270</v>
      </c>
      <c r="B23" s="549"/>
      <c r="C23" s="549"/>
      <c r="D23" s="549"/>
      <c r="E23" s="549"/>
      <c r="F23" s="549"/>
      <c r="G23" s="549"/>
      <c r="H23" s="131">
        <f>H14/H21</f>
        <v>0</v>
      </c>
      <c r="J23" s="133"/>
      <c r="K23" s="133"/>
      <c r="L23" s="289"/>
    </row>
    <row r="24" spans="1:12" ht="14.25" thickTop="1" thickBot="1">
      <c r="A24" s="549" t="s">
        <v>271</v>
      </c>
      <c r="B24" s="549"/>
      <c r="C24" s="549"/>
      <c r="D24" s="549"/>
      <c r="E24" s="549"/>
      <c r="F24" s="549"/>
      <c r="G24" s="549"/>
      <c r="H24" s="139">
        <f>(G12-H12)/H21</f>
        <v>0</v>
      </c>
      <c r="J24" s="133"/>
    </row>
    <row r="25" spans="1:12" ht="14.25" thickTop="1" thickBot="1">
      <c r="A25" s="549" t="s">
        <v>272</v>
      </c>
      <c r="B25" s="549"/>
      <c r="C25" s="549"/>
      <c r="D25" s="549"/>
      <c r="E25" s="549"/>
      <c r="F25" s="549"/>
      <c r="G25" s="550"/>
      <c r="H25" s="137">
        <f>(G13-H13)/H21</f>
        <v>0</v>
      </c>
      <c r="J25" s="134"/>
    </row>
    <row r="26" spans="1:12" ht="14.25" customHeight="1" thickTop="1" thickBot="1">
      <c r="A26" s="546" t="s">
        <v>527</v>
      </c>
      <c r="B26" s="546"/>
      <c r="C26" s="546"/>
      <c r="D26" s="546"/>
      <c r="E26" s="546"/>
      <c r="F26" s="546"/>
      <c r="G26" s="546"/>
      <c r="H26" s="136">
        <f>H22</f>
        <v>0</v>
      </c>
    </row>
    <row r="27" spans="1:12" ht="14.25" customHeight="1" thickTop="1" thickBot="1">
      <c r="A27" s="546" t="s">
        <v>273</v>
      </c>
      <c r="B27" s="546"/>
      <c r="C27" s="546"/>
      <c r="D27" s="546"/>
      <c r="E27" s="546"/>
      <c r="F27" s="546"/>
      <c r="G27" s="546"/>
      <c r="H27" s="131">
        <f>H26*H21</f>
        <v>0</v>
      </c>
    </row>
    <row r="28" spans="1:12" ht="14.25" customHeight="1">
      <c r="A28" s="546" t="s">
        <v>587</v>
      </c>
      <c r="B28" s="546"/>
      <c r="C28" s="546"/>
      <c r="D28" s="546"/>
      <c r="E28" s="546"/>
      <c r="F28" s="546"/>
      <c r="G28" s="546"/>
      <c r="H28" s="131">
        <f>H27*12</f>
        <v>0</v>
      </c>
    </row>
    <row r="29" spans="1:12" ht="14.25" customHeight="1">
      <c r="A29" s="546" t="s">
        <v>274</v>
      </c>
      <c r="B29" s="546"/>
      <c r="C29" s="546"/>
      <c r="D29" s="546"/>
      <c r="E29" s="546"/>
      <c r="F29" s="546"/>
      <c r="G29" s="546"/>
      <c r="H29" s="131">
        <v>0</v>
      </c>
    </row>
    <row r="30" spans="1:12" ht="14.25" customHeight="1" thickTop="1" thickBot="1">
      <c r="A30" s="546" t="s">
        <v>588</v>
      </c>
      <c r="B30" s="546"/>
      <c r="C30" s="546"/>
      <c r="D30" s="546"/>
      <c r="E30" s="546"/>
      <c r="F30" s="546"/>
      <c r="G30" s="546"/>
      <c r="H30" s="131">
        <f>H29*12</f>
        <v>0</v>
      </c>
      <c r="K30" s="133"/>
    </row>
    <row r="31" spans="1:12" ht="14.25" customHeight="1" thickTop="1" thickBot="1">
      <c r="A31" s="547" t="s">
        <v>275</v>
      </c>
      <c r="B31" s="547"/>
      <c r="C31" s="547"/>
      <c r="D31" s="547"/>
      <c r="E31" s="547"/>
      <c r="F31" s="547"/>
      <c r="G31" s="548">
        <f>H27</f>
        <v>0</v>
      </c>
      <c r="H31" s="548"/>
    </row>
    <row r="32" spans="1:12" ht="14.25" customHeight="1" thickTop="1" thickBot="1">
      <c r="A32" s="551" t="s">
        <v>276</v>
      </c>
      <c r="B32" s="551"/>
      <c r="C32" s="551"/>
      <c r="D32" s="551"/>
      <c r="E32" s="551"/>
      <c r="F32" s="551"/>
      <c r="G32" s="552">
        <f>G31*12</f>
        <v>0</v>
      </c>
      <c r="H32" s="552"/>
    </row>
    <row r="33" spans="1:10">
      <c r="A33" s="538" t="s">
        <v>589</v>
      </c>
      <c r="B33" s="539"/>
      <c r="C33" s="539"/>
      <c r="D33" s="539"/>
      <c r="E33" s="539"/>
      <c r="F33" s="539"/>
      <c r="G33" s="539"/>
      <c r="H33" s="540"/>
    </row>
    <row r="34" spans="1:10">
      <c r="A34" s="541"/>
      <c r="B34" s="383"/>
      <c r="C34" s="383"/>
      <c r="D34" s="383"/>
      <c r="E34" s="383"/>
      <c r="F34" s="383"/>
      <c r="G34" s="383"/>
      <c r="H34" s="542"/>
    </row>
    <row r="35" spans="1:10" ht="13.5" thickBot="1">
      <c r="A35" s="543"/>
      <c r="B35" s="544"/>
      <c r="C35" s="544"/>
      <c r="D35" s="544"/>
      <c r="E35" s="544"/>
      <c r="F35" s="544"/>
      <c r="G35" s="544"/>
      <c r="H35" s="545"/>
      <c r="J35" s="135"/>
    </row>
  </sheetData>
  <mergeCells count="38">
    <mergeCell ref="A1:H2"/>
    <mergeCell ref="A12:F12"/>
    <mergeCell ref="A13:F13"/>
    <mergeCell ref="A14:F14"/>
    <mergeCell ref="A15:F15"/>
    <mergeCell ref="G3:G4"/>
    <mergeCell ref="H3:H7"/>
    <mergeCell ref="A5:B7"/>
    <mergeCell ref="C5:C7"/>
    <mergeCell ref="D5:D7"/>
    <mergeCell ref="E5:E7"/>
    <mergeCell ref="F5:F7"/>
    <mergeCell ref="G5:G7"/>
    <mergeCell ref="A3:B4"/>
    <mergeCell ref="C3:C4"/>
    <mergeCell ref="D3:D4"/>
    <mergeCell ref="E3:E4"/>
    <mergeCell ref="F3:F4"/>
    <mergeCell ref="A16:H16"/>
    <mergeCell ref="A17:H17"/>
    <mergeCell ref="A18:G18"/>
    <mergeCell ref="A19:G19"/>
    <mergeCell ref="A20:G20"/>
    <mergeCell ref="A21:G21"/>
    <mergeCell ref="A22:G22"/>
    <mergeCell ref="A23:G23"/>
    <mergeCell ref="A24:G24"/>
    <mergeCell ref="A25:G25"/>
    <mergeCell ref="A26:G26"/>
    <mergeCell ref="A32:F32"/>
    <mergeCell ref="G32:H32"/>
    <mergeCell ref="A33:H35"/>
    <mergeCell ref="A27:G27"/>
    <mergeCell ref="A28:G28"/>
    <mergeCell ref="A29:G29"/>
    <mergeCell ref="A30:G30"/>
    <mergeCell ref="A31:F31"/>
    <mergeCell ref="G31:H31"/>
  </mergeCells>
  <printOptions horizontalCentered="1"/>
  <pageMargins left="0.19685039370078741" right="0.19685039370078741" top="0.78740157480314965" bottom="0.39370078740157483" header="0.23622047244094491" footer="0.51181102362204722"/>
  <pageSetup paperSize="9" scale="85" firstPageNumber="0" orientation="portrait" r:id="rId1"/>
  <ignoredErrors>
    <ignoredError sqref="E9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MA41"/>
  <sheetViews>
    <sheetView workbookViewId="0">
      <selection activeCell="G2" sqref="G2:J2"/>
    </sheetView>
  </sheetViews>
  <sheetFormatPr defaultRowHeight="12.75"/>
  <cols>
    <col min="1" max="1" width="34.42578125" style="26" customWidth="1"/>
    <col min="2" max="2" width="20.42578125" style="27" customWidth="1"/>
    <col min="3" max="3" width="13" style="27" customWidth="1"/>
    <col min="4" max="4" width="11.140625" style="27" customWidth="1"/>
    <col min="5" max="5" width="13.140625" style="27" customWidth="1"/>
    <col min="6" max="1015" width="9.140625" style="27" customWidth="1"/>
  </cols>
  <sheetData>
    <row r="1" spans="1:10" ht="13.5" thickBot="1">
      <c r="A1" s="396" t="s">
        <v>75</v>
      </c>
      <c r="B1" s="397"/>
      <c r="C1" s="397"/>
      <c r="D1" s="397"/>
      <c r="E1" s="398"/>
    </row>
    <row r="2" spans="1:10" ht="26.25" thickBot="1">
      <c r="A2" s="28" t="s">
        <v>76</v>
      </c>
      <c r="B2" s="29" t="s">
        <v>77</v>
      </c>
      <c r="C2" s="29" t="s">
        <v>78</v>
      </c>
      <c r="D2" s="29" t="s">
        <v>79</v>
      </c>
      <c r="E2" s="30" t="s">
        <v>80</v>
      </c>
      <c r="G2" s="393" t="s">
        <v>617</v>
      </c>
      <c r="H2" s="394"/>
      <c r="I2" s="394"/>
      <c r="J2" s="395"/>
    </row>
    <row r="3" spans="1:10">
      <c r="A3" s="34" t="s">
        <v>578</v>
      </c>
      <c r="B3" s="360"/>
      <c r="C3" s="32">
        <v>12</v>
      </c>
      <c r="D3" s="32">
        <v>2</v>
      </c>
      <c r="E3" s="33">
        <f>(B3*D3)/12</f>
        <v>0</v>
      </c>
      <c r="G3" s="31"/>
    </row>
    <row r="4" spans="1:10">
      <c r="A4" s="302" t="s">
        <v>579</v>
      </c>
      <c r="B4" s="360"/>
      <c r="C4" s="32">
        <v>12</v>
      </c>
      <c r="D4" s="32">
        <v>1</v>
      </c>
      <c r="E4" s="33">
        <f>(B4*D4)/12</f>
        <v>0</v>
      </c>
      <c r="G4" s="31"/>
    </row>
    <row r="5" spans="1:10" ht="13.5" thickBot="1">
      <c r="A5" s="322" t="s">
        <v>82</v>
      </c>
      <c r="B5" s="361"/>
      <c r="C5" s="323">
        <v>6</v>
      </c>
      <c r="D5" s="323">
        <v>2</v>
      </c>
      <c r="E5" s="324">
        <f>(B5*D5)/12</f>
        <v>0</v>
      </c>
      <c r="G5" s="31"/>
    </row>
    <row r="6" spans="1:10" ht="13.5" thickBot="1">
      <c r="A6" s="392" t="s">
        <v>83</v>
      </c>
      <c r="B6" s="392"/>
      <c r="C6" s="392"/>
      <c r="D6" s="392"/>
      <c r="E6" s="325">
        <f>SUM(E3:E5)</f>
        <v>0</v>
      </c>
      <c r="G6" s="31"/>
    </row>
    <row r="7" spans="1:10" ht="13.5" thickBot="1">
      <c r="A7" s="399" t="s">
        <v>84</v>
      </c>
      <c r="B7" s="399"/>
      <c r="C7" s="399"/>
      <c r="D7" s="399"/>
      <c r="E7" s="399"/>
      <c r="G7" s="31"/>
    </row>
    <row r="8" spans="1:10" ht="13.5" thickBot="1"/>
    <row r="9" spans="1:10" ht="13.5" thickBot="1">
      <c r="A9" s="391" t="s">
        <v>85</v>
      </c>
      <c r="B9" s="391"/>
      <c r="C9" s="391"/>
      <c r="D9" s="391"/>
      <c r="E9" s="391"/>
    </row>
    <row r="10" spans="1:10" ht="25.5">
      <c r="A10" s="28" t="s">
        <v>76</v>
      </c>
      <c r="B10" s="29" t="s">
        <v>77</v>
      </c>
      <c r="C10" s="29" t="s">
        <v>78</v>
      </c>
      <c r="D10" s="29" t="s">
        <v>79</v>
      </c>
      <c r="E10" s="30" t="s">
        <v>80</v>
      </c>
    </row>
    <row r="11" spans="1:10">
      <c r="A11" s="34" t="s">
        <v>86</v>
      </c>
      <c r="B11" s="360"/>
      <c r="C11" s="32">
        <v>6</v>
      </c>
      <c r="D11" s="32">
        <v>4</v>
      </c>
      <c r="E11" s="33">
        <f>(B11*D11)/12</f>
        <v>0</v>
      </c>
    </row>
    <row r="12" spans="1:10">
      <c r="A12" s="34" t="s">
        <v>87</v>
      </c>
      <c r="B12" s="360"/>
      <c r="C12" s="32">
        <v>6</v>
      </c>
      <c r="D12" s="32">
        <v>4</v>
      </c>
      <c r="E12" s="33">
        <f t="shared" ref="E12:E19" si="0">(B12*D12)/12</f>
        <v>0</v>
      </c>
    </row>
    <row r="13" spans="1:10">
      <c r="A13" s="34" t="s">
        <v>590</v>
      </c>
      <c r="B13" s="360"/>
      <c r="C13" s="32">
        <v>1</v>
      </c>
      <c r="D13" s="32">
        <v>12</v>
      </c>
      <c r="E13" s="33">
        <f t="shared" si="0"/>
        <v>0</v>
      </c>
    </row>
    <row r="14" spans="1:10">
      <c r="A14" s="34" t="s">
        <v>88</v>
      </c>
      <c r="B14" s="360"/>
      <c r="C14" s="32">
        <v>6</v>
      </c>
      <c r="D14" s="32">
        <v>4</v>
      </c>
      <c r="E14" s="33">
        <f t="shared" si="0"/>
        <v>0</v>
      </c>
    </row>
    <row r="15" spans="1:10">
      <c r="A15" s="34" t="s">
        <v>580</v>
      </c>
      <c r="B15" s="360"/>
      <c r="C15" s="32">
        <v>6</v>
      </c>
      <c r="D15" s="32">
        <v>4</v>
      </c>
      <c r="E15" s="33">
        <f t="shared" si="0"/>
        <v>0</v>
      </c>
    </row>
    <row r="16" spans="1:10">
      <c r="A16" s="34" t="s">
        <v>89</v>
      </c>
      <c r="B16" s="360"/>
      <c r="C16" s="32">
        <v>6</v>
      </c>
      <c r="D16" s="32">
        <v>4</v>
      </c>
      <c r="E16" s="33">
        <f t="shared" si="0"/>
        <v>0</v>
      </c>
    </row>
    <row r="17" spans="1:5">
      <c r="A17" s="34" t="s">
        <v>90</v>
      </c>
      <c r="B17" s="360"/>
      <c r="C17" s="32">
        <v>6</v>
      </c>
      <c r="D17" s="32">
        <v>4</v>
      </c>
      <c r="E17" s="33">
        <f t="shared" si="0"/>
        <v>0</v>
      </c>
    </row>
    <row r="18" spans="1:5">
      <c r="A18" s="34" t="s">
        <v>91</v>
      </c>
      <c r="B18" s="360"/>
      <c r="C18" s="32">
        <v>12</v>
      </c>
      <c r="D18" s="32">
        <v>1</v>
      </c>
      <c r="E18" s="33">
        <f t="shared" si="0"/>
        <v>0</v>
      </c>
    </row>
    <row r="19" spans="1:5" ht="13.5" thickBot="1">
      <c r="A19" s="322" t="s">
        <v>92</v>
      </c>
      <c r="B19" s="361"/>
      <c r="C19" s="323">
        <v>12</v>
      </c>
      <c r="D19" s="323">
        <v>1</v>
      </c>
      <c r="E19" s="324">
        <f t="shared" si="0"/>
        <v>0</v>
      </c>
    </row>
    <row r="20" spans="1:5" ht="13.5" thickBot="1">
      <c r="A20" s="392" t="s">
        <v>83</v>
      </c>
      <c r="B20" s="392"/>
      <c r="C20" s="392"/>
      <c r="D20" s="392"/>
      <c r="E20" s="325">
        <f>SUM(E11:E19)</f>
        <v>0</v>
      </c>
    </row>
    <row r="21" spans="1:5" ht="13.5" thickBot="1"/>
    <row r="22" spans="1:5">
      <c r="A22" s="391" t="s">
        <v>616</v>
      </c>
      <c r="B22" s="391"/>
      <c r="C22" s="391"/>
      <c r="D22" s="391"/>
      <c r="E22" s="391"/>
    </row>
    <row r="23" spans="1:5" ht="25.5">
      <c r="A23" s="28" t="s">
        <v>76</v>
      </c>
      <c r="B23" s="29" t="s">
        <v>77</v>
      </c>
      <c r="C23" s="29" t="s">
        <v>78</v>
      </c>
      <c r="D23" s="29" t="s">
        <v>79</v>
      </c>
      <c r="E23" s="30" t="s">
        <v>80</v>
      </c>
    </row>
    <row r="24" spans="1:5">
      <c r="A24" s="34" t="s">
        <v>86</v>
      </c>
      <c r="B24" s="360"/>
      <c r="C24" s="32">
        <v>6</v>
      </c>
      <c r="D24" s="32">
        <v>4</v>
      </c>
      <c r="E24" s="33">
        <f t="shared" ref="E24:E30" si="1">(B24*D24)/12</f>
        <v>0</v>
      </c>
    </row>
    <row r="25" spans="1:5">
      <c r="A25" s="34" t="s">
        <v>87</v>
      </c>
      <c r="B25" s="360"/>
      <c r="C25" s="32">
        <v>6</v>
      </c>
      <c r="D25" s="32">
        <v>4</v>
      </c>
      <c r="E25" s="33">
        <f t="shared" si="1"/>
        <v>0</v>
      </c>
    </row>
    <row r="26" spans="1:5">
      <c r="A26" s="34" t="s">
        <v>81</v>
      </c>
      <c r="B26" s="360"/>
      <c r="C26" s="32">
        <v>1</v>
      </c>
      <c r="D26" s="32">
        <v>12</v>
      </c>
      <c r="E26" s="33">
        <f t="shared" si="1"/>
        <v>0</v>
      </c>
    </row>
    <row r="27" spans="1:5">
      <c r="A27" s="34" t="s">
        <v>88</v>
      </c>
      <c r="B27" s="360"/>
      <c r="C27" s="32">
        <v>6</v>
      </c>
      <c r="D27" s="32">
        <v>4</v>
      </c>
      <c r="E27" s="33">
        <f t="shared" si="1"/>
        <v>0</v>
      </c>
    </row>
    <row r="28" spans="1:5">
      <c r="A28" s="34" t="s">
        <v>580</v>
      </c>
      <c r="B28" s="360"/>
      <c r="C28" s="32">
        <v>6</v>
      </c>
      <c r="D28" s="32">
        <v>4</v>
      </c>
      <c r="E28" s="33">
        <f t="shared" si="1"/>
        <v>0</v>
      </c>
    </row>
    <row r="29" spans="1:5">
      <c r="A29" s="34" t="s">
        <v>93</v>
      </c>
      <c r="B29" s="360"/>
      <c r="C29" s="32">
        <v>6</v>
      </c>
      <c r="D29" s="32">
        <v>4</v>
      </c>
      <c r="E29" s="33">
        <f t="shared" si="1"/>
        <v>0</v>
      </c>
    </row>
    <row r="30" spans="1:5">
      <c r="A30" s="34" t="s">
        <v>92</v>
      </c>
      <c r="B30" s="360"/>
      <c r="C30" s="32">
        <v>12</v>
      </c>
      <c r="D30" s="32">
        <v>1</v>
      </c>
      <c r="E30" s="33">
        <f t="shared" si="1"/>
        <v>0</v>
      </c>
    </row>
    <row r="31" spans="1:5" ht="13.5" thickBot="1">
      <c r="A31" s="390" t="s">
        <v>83</v>
      </c>
      <c r="B31" s="390"/>
      <c r="C31" s="390"/>
      <c r="D31" s="390"/>
      <c r="E31" s="35">
        <f>SUM(E24:E30)</f>
        <v>0</v>
      </c>
    </row>
    <row r="32" spans="1:5" ht="13.5" thickBot="1"/>
    <row r="33" spans="1:5" ht="13.5" thickBot="1">
      <c r="A33" s="391" t="s">
        <v>94</v>
      </c>
      <c r="B33" s="391"/>
      <c r="C33" s="391"/>
      <c r="D33" s="391"/>
      <c r="E33" s="391"/>
    </row>
    <row r="34" spans="1:5" ht="25.5">
      <c r="A34" s="28" t="s">
        <v>76</v>
      </c>
      <c r="B34" s="29" t="s">
        <v>77</v>
      </c>
      <c r="C34" s="29" t="s">
        <v>78</v>
      </c>
      <c r="D34" s="29" t="s">
        <v>79</v>
      </c>
      <c r="E34" s="30" t="s">
        <v>80</v>
      </c>
    </row>
    <row r="35" spans="1:5">
      <c r="A35" s="34" t="s">
        <v>86</v>
      </c>
      <c r="B35" s="360"/>
      <c r="C35" s="32">
        <v>6</v>
      </c>
      <c r="D35" s="32">
        <v>4</v>
      </c>
      <c r="E35" s="33">
        <f>(B35*D35)/12</f>
        <v>0</v>
      </c>
    </row>
    <row r="36" spans="1:5">
      <c r="A36" s="34" t="s">
        <v>87</v>
      </c>
      <c r="B36" s="360"/>
      <c r="C36" s="32">
        <v>6</v>
      </c>
      <c r="D36" s="32">
        <v>4</v>
      </c>
      <c r="E36" s="33">
        <f t="shared" ref="E36:E40" si="2">(B36*D36)/12</f>
        <v>0</v>
      </c>
    </row>
    <row r="37" spans="1:5">
      <c r="A37" s="34" t="s">
        <v>590</v>
      </c>
      <c r="B37" s="360"/>
      <c r="C37" s="32">
        <v>1</v>
      </c>
      <c r="D37" s="32">
        <v>12</v>
      </c>
      <c r="E37" s="33">
        <f t="shared" si="2"/>
        <v>0</v>
      </c>
    </row>
    <row r="38" spans="1:5">
      <c r="A38" s="27" t="s">
        <v>580</v>
      </c>
      <c r="B38" s="360"/>
      <c r="C38" s="32">
        <v>6</v>
      </c>
      <c r="D38" s="32">
        <v>4</v>
      </c>
      <c r="E38" s="33">
        <f t="shared" si="2"/>
        <v>0</v>
      </c>
    </row>
    <row r="39" spans="1:5">
      <c r="A39" s="34" t="s">
        <v>93</v>
      </c>
      <c r="B39" s="360"/>
      <c r="C39" s="32">
        <v>6</v>
      </c>
      <c r="D39" s="32">
        <v>4</v>
      </c>
      <c r="E39" s="33">
        <f t="shared" si="2"/>
        <v>0</v>
      </c>
    </row>
    <row r="40" spans="1:5" ht="13.5" thickBot="1">
      <c r="A40" s="322" t="s">
        <v>92</v>
      </c>
      <c r="B40" s="361"/>
      <c r="C40" s="323">
        <v>12</v>
      </c>
      <c r="D40" s="323">
        <v>1</v>
      </c>
      <c r="E40" s="324">
        <f t="shared" si="2"/>
        <v>0</v>
      </c>
    </row>
    <row r="41" spans="1:5" ht="13.5" thickBot="1">
      <c r="A41" s="392" t="s">
        <v>83</v>
      </c>
      <c r="B41" s="392"/>
      <c r="C41" s="392"/>
      <c r="D41" s="392"/>
      <c r="E41" s="325">
        <f>SUM(E35:E40)</f>
        <v>0</v>
      </c>
    </row>
  </sheetData>
  <mergeCells count="10">
    <mergeCell ref="A1:E1"/>
    <mergeCell ref="A6:D6"/>
    <mergeCell ref="A7:E7"/>
    <mergeCell ref="A31:D31"/>
    <mergeCell ref="A33:E33"/>
    <mergeCell ref="A41:D41"/>
    <mergeCell ref="G2:J2"/>
    <mergeCell ref="A9:E9"/>
    <mergeCell ref="A20:D20"/>
    <mergeCell ref="A22:E22"/>
  </mergeCells>
  <printOptions horizontalCentered="1" verticalCentered="1"/>
  <pageMargins left="0.39374999999999999" right="0.39374999999999999" top="0.39374999999999999" bottom="0.39374999999999999" header="0.51180555555555496" footer="0.51180555555555496"/>
  <pageSetup paperSize="9" firstPageNumber="0" orientation="portrait" horizontalDpi="300" verticalDpi="300" r:id="rId1"/>
  <rowBreaks count="1" manualBreakCount="1">
    <brk id="31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92D050"/>
  </sheetPr>
  <dimension ref="A1:G119"/>
  <sheetViews>
    <sheetView view="pageBreakPreview" zoomScaleNormal="100" zoomScaleSheetLayoutView="100" workbookViewId="0">
      <selection activeCell="D2" sqref="D2:G2"/>
    </sheetView>
  </sheetViews>
  <sheetFormatPr defaultRowHeight="12.75"/>
  <cols>
    <col min="1" max="1" width="64.42578125" customWidth="1"/>
    <col min="2" max="2" width="15.5703125" bestFit="1" customWidth="1"/>
    <col min="3" max="3" width="15" customWidth="1"/>
    <col min="4" max="4" width="13.28515625" customWidth="1"/>
  </cols>
  <sheetData>
    <row r="1" spans="1:7" ht="17.25" thickBot="1">
      <c r="A1" s="412" t="s">
        <v>530</v>
      </c>
      <c r="B1" s="413"/>
      <c r="C1" s="414"/>
    </row>
    <row r="2" spans="1:7" ht="13.5" thickBot="1">
      <c r="D2" s="393" t="s">
        <v>617</v>
      </c>
      <c r="E2" s="394"/>
      <c r="F2" s="394"/>
      <c r="G2" s="395"/>
    </row>
    <row r="3" spans="1:7">
      <c r="A3" s="168" t="s">
        <v>516</v>
      </c>
      <c r="B3" s="168">
        <v>220</v>
      </c>
    </row>
    <row r="4" spans="1:7">
      <c r="A4" s="168" t="s">
        <v>448</v>
      </c>
      <c r="B4" s="168">
        <v>365.25</v>
      </c>
    </row>
    <row r="5" spans="1:7">
      <c r="A5" s="168" t="s">
        <v>449</v>
      </c>
      <c r="B5" s="227">
        <f>(365.25/12)/(7/6)</f>
        <v>26.089285714285712</v>
      </c>
    </row>
    <row r="6" spans="1:7">
      <c r="A6" s="187" t="s">
        <v>357</v>
      </c>
      <c r="B6" s="179">
        <f>'Nutricionista 44h'!D13</f>
        <v>0</v>
      </c>
    </row>
    <row r="7" spans="1:7">
      <c r="A7" s="187" t="s">
        <v>450</v>
      </c>
      <c r="B7" s="179">
        <f>'Nutricionista 44h'!D20</f>
        <v>0</v>
      </c>
    </row>
    <row r="9" spans="1:7">
      <c r="C9" s="208"/>
    </row>
    <row r="11" spans="1:7">
      <c r="A11" s="415" t="s">
        <v>454</v>
      </c>
      <c r="B11" s="415"/>
      <c r="C11" s="415"/>
    </row>
    <row r="12" spans="1:7">
      <c r="A12" s="168" t="s">
        <v>451</v>
      </c>
      <c r="B12" s="168">
        <f>+$B$4</f>
        <v>365.25</v>
      </c>
      <c r="C12" s="204"/>
    </row>
    <row r="13" spans="1:7">
      <c r="A13" s="168" t="s">
        <v>452</v>
      </c>
      <c r="B13" s="187">
        <v>12</v>
      </c>
      <c r="C13" s="204"/>
    </row>
    <row r="14" spans="1:7">
      <c r="A14" s="168" t="s">
        <v>453</v>
      </c>
      <c r="B14" s="178">
        <v>1</v>
      </c>
      <c r="C14" s="204"/>
    </row>
    <row r="15" spans="1:7">
      <c r="A15" s="187" t="s">
        <v>455</v>
      </c>
      <c r="B15" s="250">
        <f>+B5</f>
        <v>26.089285714285712</v>
      </c>
      <c r="C15" s="204"/>
    </row>
    <row r="16" spans="1:7">
      <c r="A16" s="231" t="s">
        <v>456</v>
      </c>
      <c r="B16" s="326">
        <v>0</v>
      </c>
      <c r="C16" s="204"/>
    </row>
    <row r="17" spans="1:3">
      <c r="A17" s="168" t="s">
        <v>457</v>
      </c>
      <c r="B17" s="178">
        <v>0.06</v>
      </c>
      <c r="C17" s="204"/>
    </row>
    <row r="18" spans="1:3">
      <c r="A18" s="409" t="s">
        <v>458</v>
      </c>
      <c r="B18" s="410"/>
      <c r="C18" s="222">
        <f>ROUND((B15*(B16*2)-($B$6*B17)),2)</f>
        <v>0</v>
      </c>
    </row>
    <row r="20" spans="1:3">
      <c r="A20" s="415" t="s">
        <v>462</v>
      </c>
      <c r="B20" s="415"/>
      <c r="C20" s="415"/>
    </row>
    <row r="21" spans="1:3">
      <c r="A21" s="168" t="s">
        <v>39</v>
      </c>
      <c r="B21" s="179">
        <f>+B7</f>
        <v>0</v>
      </c>
      <c r="C21" s="204"/>
    </row>
    <row r="22" spans="1:3">
      <c r="A22" s="168" t="s">
        <v>463</v>
      </c>
      <c r="B22" s="168">
        <v>12</v>
      </c>
      <c r="C22" s="204"/>
    </row>
    <row r="23" spans="1:3">
      <c r="A23" s="232" t="s">
        <v>464</v>
      </c>
      <c r="B23" s="362">
        <v>0</v>
      </c>
      <c r="C23" s="204"/>
    </row>
    <row r="24" spans="1:3">
      <c r="A24" s="400" t="s">
        <v>465</v>
      </c>
      <c r="B24" s="400"/>
      <c r="C24" s="222">
        <f>ROUND(+(B21/B22)*B23,2)</f>
        <v>0</v>
      </c>
    </row>
    <row r="26" spans="1:3">
      <c r="A26" s="405" t="s">
        <v>466</v>
      </c>
      <c r="B26" s="406"/>
      <c r="C26" s="407"/>
    </row>
    <row r="27" spans="1:3" s="189" customFormat="1">
      <c r="A27" s="234" t="s">
        <v>467</v>
      </c>
      <c r="B27" s="233">
        <f>+B23</f>
        <v>0</v>
      </c>
      <c r="C27" s="204"/>
    </row>
    <row r="28" spans="1:3">
      <c r="A28" s="168" t="s">
        <v>468</v>
      </c>
      <c r="B28" s="179">
        <f>'Nutricionista 44h'!D20</f>
        <v>0</v>
      </c>
      <c r="C28" s="204"/>
    </row>
    <row r="29" spans="1:3">
      <c r="A29" s="168" t="s">
        <v>373</v>
      </c>
      <c r="B29" s="179">
        <f>'Nutricionista 44h'!D26</f>
        <v>0</v>
      </c>
      <c r="C29" s="204"/>
    </row>
    <row r="30" spans="1:3">
      <c r="A30" s="235" t="s">
        <v>375</v>
      </c>
      <c r="B30" s="179">
        <f>'Nutricionista 44h'!D28</f>
        <v>0</v>
      </c>
      <c r="C30" s="204"/>
    </row>
    <row r="31" spans="1:3">
      <c r="A31" s="235" t="s">
        <v>63</v>
      </c>
      <c r="B31" s="179">
        <f>'Nutricionista 44h'!D29</f>
        <v>0</v>
      </c>
      <c r="C31" s="204"/>
    </row>
    <row r="32" spans="1:3">
      <c r="A32" s="229" t="s">
        <v>469</v>
      </c>
      <c r="B32" s="230">
        <f>SUM(B28:B31)</f>
        <v>0</v>
      </c>
      <c r="C32" s="204"/>
    </row>
    <row r="33" spans="1:3">
      <c r="A33" s="199" t="s">
        <v>470</v>
      </c>
      <c r="B33" s="178">
        <v>0.4</v>
      </c>
      <c r="C33" s="204"/>
    </row>
    <row r="34" spans="1:3">
      <c r="A34" s="199" t="s">
        <v>471</v>
      </c>
      <c r="B34" s="178">
        <v>0.08</v>
      </c>
      <c r="C34" s="204"/>
    </row>
    <row r="35" spans="1:3">
      <c r="A35" s="408" t="s">
        <v>472</v>
      </c>
      <c r="B35" s="408"/>
      <c r="C35" s="213">
        <f>ROUND(+B32*B33*B34*B27,2)</f>
        <v>0</v>
      </c>
    </row>
    <row r="36" spans="1:3">
      <c r="A36" s="199" t="s">
        <v>473</v>
      </c>
      <c r="B36" s="178">
        <v>0.1</v>
      </c>
      <c r="C36" s="204"/>
    </row>
    <row r="37" spans="1:3">
      <c r="A37" s="408" t="s">
        <v>474</v>
      </c>
      <c r="B37" s="408"/>
      <c r="C37" s="236">
        <f>ROUND(B36*B34*B32*B27,2)</f>
        <v>0</v>
      </c>
    </row>
    <row r="38" spans="1:3">
      <c r="A38" s="409" t="s">
        <v>475</v>
      </c>
      <c r="B38" s="410"/>
      <c r="C38" s="214">
        <f>+C37+C35</f>
        <v>0</v>
      </c>
    </row>
    <row r="40" spans="1:3">
      <c r="A40" s="415" t="s">
        <v>476</v>
      </c>
      <c r="B40" s="415"/>
      <c r="C40" s="415"/>
    </row>
    <row r="41" spans="1:3">
      <c r="A41" s="168" t="s">
        <v>39</v>
      </c>
      <c r="B41" s="179">
        <f>+B7</f>
        <v>0</v>
      </c>
      <c r="C41" s="204"/>
    </row>
    <row r="42" spans="1:3">
      <c r="A42" s="168" t="s">
        <v>477</v>
      </c>
      <c r="B42" s="237">
        <v>30</v>
      </c>
      <c r="C42" s="204"/>
    </row>
    <row r="43" spans="1:3">
      <c r="A43" s="168" t="s">
        <v>463</v>
      </c>
      <c r="B43" s="168">
        <v>12</v>
      </c>
      <c r="C43" s="204"/>
    </row>
    <row r="44" spans="1:3">
      <c r="A44" s="168" t="s">
        <v>478</v>
      </c>
      <c r="B44" s="168">
        <v>7</v>
      </c>
      <c r="C44" s="204"/>
    </row>
    <row r="45" spans="1:3">
      <c r="A45" s="232" t="s">
        <v>479</v>
      </c>
      <c r="B45" s="362">
        <v>0</v>
      </c>
      <c r="C45" s="204"/>
    </row>
    <row r="46" spans="1:3">
      <c r="A46" s="400" t="s">
        <v>480</v>
      </c>
      <c r="B46" s="400"/>
      <c r="C46" s="222">
        <f>+ROUND(((B41/B42/B43)*B44)*B45,2)</f>
        <v>0</v>
      </c>
    </row>
    <row r="48" spans="1:3">
      <c r="A48" s="405" t="s">
        <v>481</v>
      </c>
      <c r="B48" s="406"/>
      <c r="C48" s="407"/>
    </row>
    <row r="49" spans="1:3" ht="25.5">
      <c r="A49" s="238" t="s">
        <v>482</v>
      </c>
      <c r="B49" s="233">
        <f>+B45</f>
        <v>0</v>
      </c>
      <c r="C49" s="204"/>
    </row>
    <row r="50" spans="1:3">
      <c r="A50" s="168" t="s">
        <v>468</v>
      </c>
      <c r="B50" s="179">
        <f>'Nutricionista 44h'!D20</f>
        <v>0</v>
      </c>
      <c r="C50" s="204"/>
    </row>
    <row r="51" spans="1:3">
      <c r="A51" s="168" t="s">
        <v>373</v>
      </c>
      <c r="B51" s="179">
        <f>'Nutricionista 44h'!D26</f>
        <v>0</v>
      </c>
      <c r="C51" s="204"/>
    </row>
    <row r="52" spans="1:3">
      <c r="A52" s="235" t="s">
        <v>375</v>
      </c>
      <c r="B52" s="179">
        <f>'Nutricionista 44h'!D28</f>
        <v>0</v>
      </c>
      <c r="C52" s="204"/>
    </row>
    <row r="53" spans="1:3">
      <c r="A53" s="235" t="s">
        <v>63</v>
      </c>
      <c r="B53" s="179">
        <f>'Nutricionista 44h'!D29</f>
        <v>0</v>
      </c>
      <c r="C53" s="204"/>
    </row>
    <row r="54" spans="1:3">
      <c r="A54" s="229" t="s">
        <v>469</v>
      </c>
      <c r="B54" s="230">
        <f>SUM(B50:B53)</f>
        <v>0</v>
      </c>
      <c r="C54" s="204"/>
    </row>
    <row r="55" spans="1:3">
      <c r="A55" s="199" t="s">
        <v>470</v>
      </c>
      <c r="B55" s="178">
        <v>0.4</v>
      </c>
      <c r="C55" s="204"/>
    </row>
    <row r="56" spans="1:3">
      <c r="A56" s="199" t="s">
        <v>471</v>
      </c>
      <c r="B56" s="178">
        <v>0.08</v>
      </c>
      <c r="C56" s="204"/>
    </row>
    <row r="57" spans="1:3">
      <c r="A57" s="408" t="s">
        <v>472</v>
      </c>
      <c r="B57" s="408"/>
      <c r="C57" s="213">
        <f>ROUND(+B54*B55*B56*B49,2)</f>
        <v>0</v>
      </c>
    </row>
    <row r="58" spans="1:3">
      <c r="A58" s="199" t="s">
        <v>473</v>
      </c>
      <c r="B58" s="178">
        <v>0.1</v>
      </c>
      <c r="C58" s="204"/>
    </row>
    <row r="59" spans="1:3">
      <c r="A59" s="408" t="s">
        <v>474</v>
      </c>
      <c r="B59" s="408"/>
      <c r="C59" s="236">
        <f>ROUND(B58*B56*B54*B49,2)</f>
        <v>0</v>
      </c>
    </row>
    <row r="60" spans="1:3">
      <c r="A60" s="409" t="s">
        <v>483</v>
      </c>
      <c r="B60" s="410"/>
      <c r="C60" s="214">
        <f>+C59+C57</f>
        <v>0</v>
      </c>
    </row>
    <row r="62" spans="1:3">
      <c r="A62" s="405" t="s">
        <v>484</v>
      </c>
      <c r="B62" s="406"/>
      <c r="C62" s="407"/>
    </row>
    <row r="63" spans="1:3">
      <c r="A63" s="411" t="s">
        <v>485</v>
      </c>
      <c r="B63" s="411"/>
      <c r="C63" s="411"/>
    </row>
    <row r="64" spans="1:3">
      <c r="A64" s="411"/>
      <c r="B64" s="411"/>
      <c r="C64" s="411"/>
    </row>
    <row r="65" spans="1:3">
      <c r="A65" s="411"/>
      <c r="B65" s="411"/>
      <c r="C65" s="411"/>
    </row>
    <row r="66" spans="1:3">
      <c r="A66" s="411"/>
      <c r="B66" s="411"/>
      <c r="C66" s="411"/>
    </row>
    <row r="67" spans="1:3">
      <c r="A67" s="239"/>
      <c r="B67" s="239"/>
      <c r="C67" s="239"/>
    </row>
    <row r="68" spans="1:3">
      <c r="A68" s="401" t="s">
        <v>486</v>
      </c>
      <c r="B68" s="401"/>
      <c r="C68" s="401"/>
    </row>
    <row r="69" spans="1:3">
      <c r="A69" s="168" t="s">
        <v>487</v>
      </c>
      <c r="B69" s="179">
        <f>+$B$7</f>
        <v>0</v>
      </c>
      <c r="C69" s="204"/>
    </row>
    <row r="70" spans="1:3">
      <c r="A70" s="168" t="s">
        <v>452</v>
      </c>
      <c r="B70" s="168">
        <v>30</v>
      </c>
      <c r="C70" s="204"/>
    </row>
    <row r="71" spans="1:3">
      <c r="A71" s="168" t="s">
        <v>488</v>
      </c>
      <c r="B71" s="168">
        <v>12</v>
      </c>
      <c r="C71" s="204"/>
    </row>
    <row r="72" spans="1:3">
      <c r="A72" s="232" t="s">
        <v>489</v>
      </c>
      <c r="B72" s="363">
        <v>0</v>
      </c>
      <c r="C72" s="204"/>
    </row>
    <row r="73" spans="1:3">
      <c r="A73" s="400" t="s">
        <v>490</v>
      </c>
      <c r="B73" s="400"/>
      <c r="C73" s="197">
        <f>+ROUND((B69/B70/B71)*B72,2)</f>
        <v>0</v>
      </c>
    </row>
    <row r="75" spans="1:3">
      <c r="A75" s="401" t="s">
        <v>491</v>
      </c>
      <c r="B75" s="401"/>
      <c r="C75" s="401"/>
    </row>
    <row r="76" spans="1:3">
      <c r="A76" s="168" t="s">
        <v>487</v>
      </c>
      <c r="B76" s="179">
        <f>+$B$7</f>
        <v>0</v>
      </c>
      <c r="C76" s="204"/>
    </row>
    <row r="77" spans="1:3">
      <c r="A77" s="168" t="s">
        <v>452</v>
      </c>
      <c r="B77" s="168">
        <v>30</v>
      </c>
      <c r="C77" s="204"/>
    </row>
    <row r="78" spans="1:3">
      <c r="A78" s="168" t="s">
        <v>488</v>
      </c>
      <c r="B78" s="168">
        <v>12</v>
      </c>
      <c r="C78" s="204"/>
    </row>
    <row r="79" spans="1:3">
      <c r="A79" s="187" t="s">
        <v>492</v>
      </c>
      <c r="B79" s="168">
        <v>5</v>
      </c>
      <c r="C79" s="204"/>
    </row>
    <row r="80" spans="1:3">
      <c r="A80" s="232" t="s">
        <v>493</v>
      </c>
      <c r="B80" s="362">
        <v>0</v>
      </c>
      <c r="C80" s="204"/>
    </row>
    <row r="81" spans="1:5">
      <c r="A81" s="246" t="s">
        <v>494</v>
      </c>
      <c r="B81" s="362">
        <v>0</v>
      </c>
      <c r="C81" s="204"/>
    </row>
    <row r="82" spans="1:5">
      <c r="A82" s="400" t="s">
        <v>495</v>
      </c>
      <c r="B82" s="400"/>
      <c r="C82" s="222">
        <f>ROUND(+B76/B77/B78*B79*B80*B81,2)</f>
        <v>0</v>
      </c>
      <c r="E82" s="240"/>
    </row>
    <row r="84" spans="1:5">
      <c r="A84" s="401" t="s">
        <v>496</v>
      </c>
      <c r="B84" s="401"/>
      <c r="C84" s="401"/>
    </row>
    <row r="85" spans="1:5">
      <c r="A85" s="168" t="s">
        <v>487</v>
      </c>
      <c r="B85" s="179">
        <f>+$B$7</f>
        <v>0</v>
      </c>
      <c r="C85" s="204"/>
    </row>
    <row r="86" spans="1:5">
      <c r="A86" s="168" t="s">
        <v>452</v>
      </c>
      <c r="B86" s="168">
        <v>30</v>
      </c>
      <c r="C86" s="204"/>
    </row>
    <row r="87" spans="1:5">
      <c r="A87" s="168" t="s">
        <v>488</v>
      </c>
      <c r="B87" s="168">
        <v>12</v>
      </c>
      <c r="C87" s="204"/>
    </row>
    <row r="88" spans="1:5">
      <c r="A88" s="187" t="s">
        <v>497</v>
      </c>
      <c r="B88" s="168">
        <v>15</v>
      </c>
      <c r="C88" s="204"/>
    </row>
    <row r="89" spans="1:5">
      <c r="A89" s="232" t="s">
        <v>498</v>
      </c>
      <c r="B89" s="362">
        <v>0</v>
      </c>
      <c r="C89" s="204"/>
    </row>
    <row r="90" spans="1:5">
      <c r="A90" s="400" t="s">
        <v>499</v>
      </c>
      <c r="B90" s="400"/>
      <c r="C90" s="222">
        <f>ROUND(+B85/B86/B87*B88*B89,2)</f>
        <v>0</v>
      </c>
    </row>
    <row r="92" spans="1:5">
      <c r="A92" s="401" t="s">
        <v>500</v>
      </c>
      <c r="B92" s="401"/>
      <c r="C92" s="401"/>
    </row>
    <row r="93" spans="1:5">
      <c r="A93" s="168" t="s">
        <v>487</v>
      </c>
      <c r="B93" s="179">
        <f>+$B$7</f>
        <v>0</v>
      </c>
      <c r="C93" s="204"/>
    </row>
    <row r="94" spans="1:5">
      <c r="A94" s="168" t="s">
        <v>452</v>
      </c>
      <c r="B94" s="168">
        <v>30</v>
      </c>
      <c r="C94" s="204"/>
    </row>
    <row r="95" spans="1:5">
      <c r="A95" s="168" t="s">
        <v>488</v>
      </c>
      <c r="B95" s="168">
        <v>12</v>
      </c>
      <c r="C95" s="204"/>
    </row>
    <row r="96" spans="1:5">
      <c r="A96" s="187" t="s">
        <v>497</v>
      </c>
      <c r="B96" s="168">
        <v>5</v>
      </c>
      <c r="C96" s="204"/>
    </row>
    <row r="97" spans="1:3">
      <c r="A97" s="232" t="s">
        <v>501</v>
      </c>
      <c r="B97" s="362">
        <v>0</v>
      </c>
      <c r="C97" s="204"/>
    </row>
    <row r="98" spans="1:3">
      <c r="A98" s="400" t="s">
        <v>502</v>
      </c>
      <c r="B98" s="400"/>
      <c r="C98" s="222">
        <f>ROUND(+B93/B94/B95*B96*B97,2)</f>
        <v>0</v>
      </c>
    </row>
    <row r="100" spans="1:3">
      <c r="A100" s="401" t="s">
        <v>503</v>
      </c>
      <c r="B100" s="401"/>
      <c r="C100" s="401"/>
    </row>
    <row r="101" spans="1:3">
      <c r="A101" s="402" t="s">
        <v>504</v>
      </c>
      <c r="B101" s="403"/>
      <c r="C101" s="404"/>
    </row>
    <row r="102" spans="1:3">
      <c r="A102" s="168" t="s">
        <v>487</v>
      </c>
      <c r="B102" s="179">
        <f>+$B$7</f>
        <v>0</v>
      </c>
      <c r="C102" s="204"/>
    </row>
    <row r="103" spans="1:3">
      <c r="A103" s="168" t="s">
        <v>505</v>
      </c>
      <c r="B103" s="179">
        <f>+B102*(1/3)</f>
        <v>0</v>
      </c>
      <c r="C103" s="204"/>
    </row>
    <row r="104" spans="1:3">
      <c r="A104" s="229" t="s">
        <v>469</v>
      </c>
      <c r="B104" s="230">
        <f>SUM(B102:B103)</f>
        <v>0</v>
      </c>
      <c r="C104" s="204"/>
    </row>
    <row r="105" spans="1:3">
      <c r="A105" s="168" t="s">
        <v>506</v>
      </c>
      <c r="B105" s="168">
        <v>4</v>
      </c>
      <c r="C105" s="204"/>
    </row>
    <row r="106" spans="1:3">
      <c r="A106" s="168" t="s">
        <v>488</v>
      </c>
      <c r="B106" s="168">
        <v>12</v>
      </c>
      <c r="C106" s="204"/>
    </row>
    <row r="107" spans="1:3">
      <c r="A107" s="232" t="s">
        <v>507</v>
      </c>
      <c r="B107" s="362">
        <v>0</v>
      </c>
      <c r="C107" s="204"/>
    </row>
    <row r="108" spans="1:3">
      <c r="A108" s="187" t="s">
        <v>508</v>
      </c>
      <c r="B108" s="178">
        <f>1-B81</f>
        <v>1</v>
      </c>
      <c r="C108" s="204"/>
    </row>
    <row r="109" spans="1:3">
      <c r="A109" s="400" t="s">
        <v>509</v>
      </c>
      <c r="B109" s="400"/>
      <c r="C109" s="222">
        <f>ROUND((((+B104*(B105/B106)/B106)*B107)*B108),2)</f>
        <v>0</v>
      </c>
    </row>
    <row r="110" spans="1:3">
      <c r="A110" s="400" t="s">
        <v>510</v>
      </c>
      <c r="B110" s="400"/>
      <c r="C110" s="400"/>
    </row>
    <row r="111" spans="1:3">
      <c r="A111" s="168" t="s">
        <v>487</v>
      </c>
      <c r="B111" s="179">
        <f>'Nutricionista 44h'!D20</f>
        <v>0</v>
      </c>
      <c r="C111" s="204"/>
    </row>
    <row r="112" spans="1:3">
      <c r="A112" s="168" t="s">
        <v>373</v>
      </c>
      <c r="B112" s="179">
        <f>'Nutricionista 44h'!D26</f>
        <v>0</v>
      </c>
      <c r="C112" s="204"/>
    </row>
    <row r="113" spans="1:4">
      <c r="A113" s="229" t="s">
        <v>469</v>
      </c>
      <c r="B113" s="230">
        <f>SUM(B111:B112)</f>
        <v>0</v>
      </c>
      <c r="C113" s="204"/>
    </row>
    <row r="114" spans="1:4">
      <c r="A114" s="168" t="s">
        <v>506</v>
      </c>
      <c r="B114" s="168">
        <v>4</v>
      </c>
      <c r="C114" s="204"/>
    </row>
    <row r="115" spans="1:4">
      <c r="A115" s="168" t="s">
        <v>488</v>
      </c>
      <c r="B115" s="168">
        <v>12</v>
      </c>
      <c r="C115" s="204"/>
    </row>
    <row r="116" spans="1:4">
      <c r="A116" s="232" t="s">
        <v>507</v>
      </c>
      <c r="B116" s="233">
        <v>0</v>
      </c>
      <c r="C116" s="204"/>
    </row>
    <row r="117" spans="1:4">
      <c r="A117" s="187" t="s">
        <v>508</v>
      </c>
      <c r="B117" s="178">
        <f>+B108</f>
        <v>1</v>
      </c>
      <c r="C117" s="204"/>
    </row>
    <row r="118" spans="1:4">
      <c r="A118" s="187" t="s">
        <v>511</v>
      </c>
      <c r="B118" s="178">
        <f>'Nutricionista 44h'!C42</f>
        <v>0.36800000000000005</v>
      </c>
      <c r="C118" s="204"/>
    </row>
    <row r="119" spans="1:4">
      <c r="A119" s="400" t="s">
        <v>512</v>
      </c>
      <c r="B119" s="400"/>
      <c r="C119" s="364"/>
      <c r="D119" t="s">
        <v>594</v>
      </c>
    </row>
  </sheetData>
  <mergeCells count="31">
    <mergeCell ref="D2:G2"/>
    <mergeCell ref="A1:C1"/>
    <mergeCell ref="A46:B46"/>
    <mergeCell ref="A11:C11"/>
    <mergeCell ref="A18:B18"/>
    <mergeCell ref="A20:C20"/>
    <mergeCell ref="A24:B24"/>
    <mergeCell ref="A26:C26"/>
    <mergeCell ref="A35:B35"/>
    <mergeCell ref="A37:B37"/>
    <mergeCell ref="A38:B38"/>
    <mergeCell ref="A40:C40"/>
    <mergeCell ref="A90:B90"/>
    <mergeCell ref="A48:C48"/>
    <mergeCell ref="A57:B57"/>
    <mergeCell ref="A59:B59"/>
    <mergeCell ref="A60:B60"/>
    <mergeCell ref="A62:C62"/>
    <mergeCell ref="A63:C66"/>
    <mergeCell ref="A68:C68"/>
    <mergeCell ref="A73:B73"/>
    <mergeCell ref="A75:C75"/>
    <mergeCell ref="A82:B82"/>
    <mergeCell ref="A84:C84"/>
    <mergeCell ref="A109:B109"/>
    <mergeCell ref="A110:C110"/>
    <mergeCell ref="A119:B119"/>
    <mergeCell ref="A92:C92"/>
    <mergeCell ref="A98:B98"/>
    <mergeCell ref="A100:C100"/>
    <mergeCell ref="A101:C101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7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92D050"/>
  </sheetPr>
  <dimension ref="A1:H185"/>
  <sheetViews>
    <sheetView topLeftCell="A4" workbookViewId="0">
      <selection activeCell="E2" sqref="E2:H2"/>
    </sheetView>
  </sheetViews>
  <sheetFormatPr defaultRowHeight="12.75"/>
  <cols>
    <col min="1" max="1" width="5.5703125" customWidth="1"/>
    <col min="2" max="2" width="50.42578125" customWidth="1"/>
    <col min="3" max="3" width="9.42578125" bestFit="1" customWidth="1"/>
    <col min="4" max="4" width="15.5703125" customWidth="1"/>
    <col min="5" max="5" width="37" customWidth="1"/>
    <col min="6" max="6" width="9.5703125" bestFit="1" customWidth="1"/>
  </cols>
  <sheetData>
    <row r="1" spans="1:8" ht="13.5" thickBot="1">
      <c r="A1" s="455" t="s">
        <v>349</v>
      </c>
      <c r="B1" s="456"/>
      <c r="C1" s="456"/>
      <c r="D1" s="457"/>
      <c r="E1" s="148"/>
      <c r="F1" s="148"/>
    </row>
    <row r="2" spans="1:8" ht="13.5" thickBot="1">
      <c r="E2" s="393" t="s">
        <v>617</v>
      </c>
      <c r="F2" s="394"/>
      <c r="G2" s="394"/>
      <c r="H2" s="395"/>
    </row>
    <row r="4" spans="1:8">
      <c r="A4" s="427" t="s">
        <v>350</v>
      </c>
      <c r="B4" s="427"/>
      <c r="C4" s="427"/>
      <c r="D4" s="427"/>
    </row>
    <row r="5" spans="1:8" s="149" customFormat="1" ht="42.75" customHeight="1">
      <c r="A5" s="186">
        <v>1</v>
      </c>
      <c r="B5" s="254" t="s">
        <v>351</v>
      </c>
      <c r="C5" s="458" t="s">
        <v>517</v>
      </c>
      <c r="D5" s="459"/>
    </row>
    <row r="6" spans="1:8" s="149" customFormat="1">
      <c r="A6" s="186">
        <v>2</v>
      </c>
      <c r="B6" s="254" t="s">
        <v>352</v>
      </c>
      <c r="C6" s="460"/>
      <c r="D6" s="461"/>
    </row>
    <row r="7" spans="1:8" s="149" customFormat="1" ht="38.25">
      <c r="A7" s="186">
        <v>3</v>
      </c>
      <c r="B7" s="254" t="s">
        <v>353</v>
      </c>
      <c r="C7" s="462">
        <v>3220.8</v>
      </c>
      <c r="D7" s="462"/>
      <c r="E7" s="251" t="s">
        <v>593</v>
      </c>
      <c r="H7" s="327"/>
    </row>
    <row r="8" spans="1:8" s="149" customFormat="1" ht="41.25" customHeight="1">
      <c r="A8" s="186">
        <v>4</v>
      </c>
      <c r="B8" s="254" t="s">
        <v>354</v>
      </c>
      <c r="C8" s="447"/>
      <c r="D8" s="448"/>
    </row>
    <row r="9" spans="1:8" s="149" customFormat="1">
      <c r="A9" s="186">
        <v>5</v>
      </c>
      <c r="B9" s="254" t="s">
        <v>355</v>
      </c>
      <c r="C9" s="451">
        <v>43374</v>
      </c>
      <c r="D9" s="452"/>
    </row>
    <row r="10" spans="1:8">
      <c r="D10" s="150"/>
    </row>
    <row r="11" spans="1:8">
      <c r="A11" s="433" t="s">
        <v>356</v>
      </c>
      <c r="B11" s="433"/>
      <c r="C11" s="433"/>
      <c r="D11" s="433"/>
    </row>
    <row r="12" spans="1:8">
      <c r="A12" s="151">
        <v>1</v>
      </c>
      <c r="B12" s="249" t="s">
        <v>27</v>
      </c>
      <c r="C12" s="153" t="s">
        <v>55</v>
      </c>
      <c r="D12" s="154" t="s">
        <v>28</v>
      </c>
    </row>
    <row r="13" spans="1:8" ht="57" customHeight="1">
      <c r="A13" s="155" t="s">
        <v>3</v>
      </c>
      <c r="B13" s="416" t="s">
        <v>357</v>
      </c>
      <c r="C13" s="416"/>
      <c r="D13" s="365">
        <v>0</v>
      </c>
      <c r="E13" s="251" t="s">
        <v>593</v>
      </c>
    </row>
    <row r="14" spans="1:8">
      <c r="A14" s="155" t="s">
        <v>5</v>
      </c>
      <c r="B14" s="157" t="s">
        <v>358</v>
      </c>
      <c r="C14" s="158"/>
      <c r="D14" s="156"/>
      <c r="E14" s="159"/>
    </row>
    <row r="15" spans="1:8">
      <c r="A15" s="155" t="s">
        <v>8</v>
      </c>
      <c r="B15" s="157" t="s">
        <v>359</v>
      </c>
      <c r="C15" s="158"/>
      <c r="D15" s="156"/>
    </row>
    <row r="16" spans="1:8">
      <c r="A16" s="252" t="s">
        <v>10</v>
      </c>
      <c r="B16" s="453" t="s">
        <v>29</v>
      </c>
      <c r="C16" s="454"/>
      <c r="D16" s="156"/>
    </row>
    <row r="17" spans="1:6">
      <c r="A17" s="252" t="s">
        <v>30</v>
      </c>
      <c r="B17" s="453" t="s">
        <v>31</v>
      </c>
      <c r="C17" s="454"/>
      <c r="D17" s="160"/>
    </row>
    <row r="18" spans="1:6">
      <c r="A18" s="252" t="s">
        <v>32</v>
      </c>
      <c r="B18" s="453" t="s">
        <v>33</v>
      </c>
      <c r="C18" s="454"/>
      <c r="D18" s="161"/>
      <c r="F18" s="162"/>
    </row>
    <row r="19" spans="1:6">
      <c r="A19" s="252" t="s">
        <v>34</v>
      </c>
      <c r="B19" s="416" t="s">
        <v>38</v>
      </c>
      <c r="C19" s="416"/>
      <c r="D19" s="161"/>
    </row>
    <row r="20" spans="1:6">
      <c r="A20" s="427" t="s">
        <v>61</v>
      </c>
      <c r="B20" s="427"/>
      <c r="C20" s="427"/>
      <c r="D20" s="163">
        <f>SUM(D13:D19)</f>
        <v>0</v>
      </c>
    </row>
    <row r="22" spans="1:6">
      <c r="A22" s="421" t="s">
        <v>369</v>
      </c>
      <c r="B22" s="422"/>
      <c r="C22" s="422"/>
      <c r="D22" s="422"/>
    </row>
    <row r="24" spans="1:6">
      <c r="A24" s="433" t="s">
        <v>370</v>
      </c>
      <c r="B24" s="433"/>
      <c r="C24" s="433"/>
      <c r="D24" s="433"/>
    </row>
    <row r="25" spans="1:6">
      <c r="A25" s="202" t="s">
        <v>371</v>
      </c>
      <c r="B25" s="165" t="s">
        <v>372</v>
      </c>
      <c r="C25" s="153" t="s">
        <v>55</v>
      </c>
      <c r="D25" s="153" t="s">
        <v>28</v>
      </c>
    </row>
    <row r="26" spans="1:6">
      <c r="A26" s="155" t="s">
        <v>3</v>
      </c>
      <c r="B26" s="168" t="s">
        <v>373</v>
      </c>
      <c r="C26" s="169" t="e">
        <f>ROUND(+D26/$D$20,4)</f>
        <v>#DIV/0!</v>
      </c>
      <c r="D26" s="161">
        <f>ROUND(+D20/12,2)</f>
        <v>0</v>
      </c>
    </row>
    <row r="27" spans="1:6">
      <c r="A27" s="170" t="s">
        <v>5</v>
      </c>
      <c r="B27" s="171" t="s">
        <v>374</v>
      </c>
      <c r="C27" s="172" t="e">
        <f>ROUND(+D27/$D$20,4)</f>
        <v>#DIV/0!</v>
      </c>
      <c r="D27" s="173">
        <f>+D28+D29</f>
        <v>0</v>
      </c>
    </row>
    <row r="28" spans="1:6">
      <c r="A28" s="155" t="s">
        <v>43</v>
      </c>
      <c r="B28" s="174" t="s">
        <v>375</v>
      </c>
      <c r="C28" s="175" t="e">
        <f>ROUND(+D28/$D$20,4)</f>
        <v>#DIV/0!</v>
      </c>
      <c r="D28" s="176">
        <f>ROUND(+D20/12,2)</f>
        <v>0</v>
      </c>
    </row>
    <row r="29" spans="1:6">
      <c r="A29" s="155" t="s">
        <v>376</v>
      </c>
      <c r="B29" s="174" t="s">
        <v>63</v>
      </c>
      <c r="C29" s="175" t="e">
        <f>ROUND(+D29/$D$20,4)</f>
        <v>#DIV/0!</v>
      </c>
      <c r="D29" s="176">
        <f>ROUND(+(D20*1/3)/12,2)</f>
        <v>0</v>
      </c>
    </row>
    <row r="30" spans="1:6">
      <c r="A30" s="427" t="s">
        <v>61</v>
      </c>
      <c r="B30" s="427"/>
      <c r="C30" s="427"/>
      <c r="D30" s="163">
        <f>+D27+D26</f>
        <v>0</v>
      </c>
    </row>
    <row r="32" spans="1:6">
      <c r="A32" s="434" t="s">
        <v>377</v>
      </c>
      <c r="B32" s="434"/>
      <c r="C32" s="434"/>
      <c r="D32" s="434"/>
    </row>
    <row r="33" spans="1:6">
      <c r="A33" s="202" t="s">
        <v>378</v>
      </c>
      <c r="B33" s="165" t="s">
        <v>379</v>
      </c>
      <c r="C33" s="153" t="s">
        <v>55</v>
      </c>
      <c r="D33" s="153" t="s">
        <v>28</v>
      </c>
    </row>
    <row r="34" spans="1:6">
      <c r="A34" s="155" t="s">
        <v>3</v>
      </c>
      <c r="B34" s="168" t="s">
        <v>56</v>
      </c>
      <c r="C34" s="178">
        <v>0.2</v>
      </c>
      <c r="D34" s="179">
        <f>ROUND(C34*($D$20+$D$30),2)</f>
        <v>0</v>
      </c>
    </row>
    <row r="35" spans="1:6">
      <c r="A35" s="155" t="s">
        <v>5</v>
      </c>
      <c r="B35" s="168" t="s">
        <v>58</v>
      </c>
      <c r="C35" s="178">
        <v>2.5000000000000001E-2</v>
      </c>
      <c r="D35" s="179">
        <f t="shared" ref="D35:D40" si="0">ROUND(C35*($D$20+$D$30),2)</f>
        <v>0</v>
      </c>
    </row>
    <row r="36" spans="1:6">
      <c r="A36" s="155" t="s">
        <v>8</v>
      </c>
      <c r="B36" s="168" t="s">
        <v>380</v>
      </c>
      <c r="C36" s="178">
        <v>0.03</v>
      </c>
      <c r="D36" s="179">
        <f t="shared" si="0"/>
        <v>0</v>
      </c>
    </row>
    <row r="37" spans="1:6">
      <c r="A37" s="155" t="s">
        <v>10</v>
      </c>
      <c r="B37" s="168" t="s">
        <v>381</v>
      </c>
      <c r="C37" s="178">
        <v>1.4999999999999999E-2</v>
      </c>
      <c r="D37" s="179">
        <f t="shared" si="0"/>
        <v>0</v>
      </c>
    </row>
    <row r="38" spans="1:6">
      <c r="A38" s="155" t="s">
        <v>30</v>
      </c>
      <c r="B38" s="168" t="s">
        <v>382</v>
      </c>
      <c r="C38" s="178">
        <v>0.01</v>
      </c>
      <c r="D38" s="179">
        <f t="shared" si="0"/>
        <v>0</v>
      </c>
    </row>
    <row r="39" spans="1:6">
      <c r="A39" s="155" t="s">
        <v>32</v>
      </c>
      <c r="B39" s="168" t="s">
        <v>60</v>
      </c>
      <c r="C39" s="178">
        <v>6.0000000000000001E-3</v>
      </c>
      <c r="D39" s="179">
        <f t="shared" si="0"/>
        <v>0</v>
      </c>
    </row>
    <row r="40" spans="1:6">
      <c r="A40" s="155" t="s">
        <v>34</v>
      </c>
      <c r="B40" s="168" t="s">
        <v>57</v>
      </c>
      <c r="C40" s="178">
        <v>2E-3</v>
      </c>
      <c r="D40" s="179">
        <f t="shared" si="0"/>
        <v>0</v>
      </c>
    </row>
    <row r="41" spans="1:6">
      <c r="A41" s="155" t="s">
        <v>36</v>
      </c>
      <c r="B41" s="168" t="s">
        <v>59</v>
      </c>
      <c r="C41" s="178">
        <v>0.08</v>
      </c>
      <c r="D41" s="179">
        <f>ROUND(C41*($D$20+$D$30),2)</f>
        <v>0</v>
      </c>
    </row>
    <row r="42" spans="1:6">
      <c r="A42" s="180" t="s">
        <v>61</v>
      </c>
      <c r="B42" s="181"/>
      <c r="C42" s="182">
        <f>SUM(C34:C41)</f>
        <v>0.36800000000000005</v>
      </c>
      <c r="D42" s="183">
        <f>SUM(D34:D41)</f>
        <v>0</v>
      </c>
    </row>
    <row r="43" spans="1:6">
      <c r="A43" s="184"/>
      <c r="B43" s="184"/>
      <c r="C43" s="184"/>
      <c r="D43" s="184"/>
    </row>
    <row r="44" spans="1:6">
      <c r="A44" s="434" t="s">
        <v>383</v>
      </c>
      <c r="B44" s="434"/>
      <c r="C44" s="434"/>
      <c r="D44" s="434"/>
    </row>
    <row r="45" spans="1:6">
      <c r="A45" s="202" t="s">
        <v>384</v>
      </c>
      <c r="B45" s="165" t="s">
        <v>385</v>
      </c>
      <c r="C45" s="153"/>
      <c r="D45" s="153" t="s">
        <v>28</v>
      </c>
    </row>
    <row r="46" spans="1:6">
      <c r="A46" s="155" t="s">
        <v>3</v>
      </c>
      <c r="B46" s="168" t="s">
        <v>40</v>
      </c>
      <c r="C46" s="185"/>
      <c r="D46" s="179">
        <f>'Memória Cálculo Nutric. 44h'!C18</f>
        <v>0</v>
      </c>
    </row>
    <row r="47" spans="1:6" s="189" customFormat="1">
      <c r="A47" s="186" t="s">
        <v>41</v>
      </c>
      <c r="B47" s="187" t="s">
        <v>42</v>
      </c>
      <c r="C47" s="169">
        <f>+$C$136+$C$137</f>
        <v>9.2499999999999999E-2</v>
      </c>
      <c r="D47" s="188">
        <f>+(C47*D46)*-1</f>
        <v>0</v>
      </c>
      <c r="F47" s="190"/>
    </row>
    <row r="48" spans="1:6">
      <c r="A48" s="186" t="s">
        <v>5</v>
      </c>
      <c r="B48" s="246" t="s">
        <v>519</v>
      </c>
      <c r="C48" s="185"/>
      <c r="D48" s="366">
        <v>0</v>
      </c>
      <c r="F48" s="22"/>
    </row>
    <row r="49" spans="1:6" s="189" customFormat="1">
      <c r="A49" s="186" t="s">
        <v>43</v>
      </c>
      <c r="B49" s="187" t="s">
        <v>42</v>
      </c>
      <c r="C49" s="169">
        <f>+$C$136+$C$137</f>
        <v>9.2499999999999999E-2</v>
      </c>
      <c r="D49" s="188">
        <f>+(C49*D48)*-1</f>
        <v>0</v>
      </c>
      <c r="F49" s="193"/>
    </row>
    <row r="50" spans="1:6">
      <c r="A50" s="191" t="s">
        <v>8</v>
      </c>
      <c r="B50" s="245" t="s">
        <v>515</v>
      </c>
      <c r="C50" s="185"/>
      <c r="D50" s="366">
        <v>0</v>
      </c>
      <c r="F50" s="22"/>
    </row>
    <row r="51" spans="1:6">
      <c r="A51" s="192" t="s">
        <v>44</v>
      </c>
      <c r="B51" s="187" t="s">
        <v>42</v>
      </c>
      <c r="C51" s="169">
        <f>+$C$136+$C$137</f>
        <v>9.2499999999999999E-2</v>
      </c>
      <c r="D51" s="188">
        <f>+(C51*D50)*-1</f>
        <v>0</v>
      </c>
      <c r="F51" s="22"/>
    </row>
    <row r="52" spans="1:6">
      <c r="A52" s="168" t="s">
        <v>10</v>
      </c>
      <c r="B52" s="245" t="s">
        <v>520</v>
      </c>
      <c r="C52" s="185"/>
      <c r="D52" s="366">
        <v>0</v>
      </c>
      <c r="F52" s="22"/>
    </row>
    <row r="53" spans="1:6">
      <c r="A53" s="192" t="s">
        <v>53</v>
      </c>
      <c r="B53" s="187" t="s">
        <v>42</v>
      </c>
      <c r="C53" s="169">
        <f>+$C$136+$C$137</f>
        <v>9.2499999999999999E-2</v>
      </c>
      <c r="D53" s="188">
        <f>+(C53*D52)*-1</f>
        <v>0</v>
      </c>
      <c r="F53" s="22"/>
    </row>
    <row r="54" spans="1:6">
      <c r="A54" s="168" t="s">
        <v>30</v>
      </c>
      <c r="B54" s="245" t="s">
        <v>521</v>
      </c>
      <c r="C54" s="185"/>
      <c r="D54" s="367">
        <v>0</v>
      </c>
      <c r="F54" s="194"/>
    </row>
    <row r="55" spans="1:6">
      <c r="A55" s="192" t="s">
        <v>46</v>
      </c>
      <c r="B55" s="187" t="s">
        <v>42</v>
      </c>
      <c r="C55" s="169">
        <f>+$C$136+$C$137</f>
        <v>9.2499999999999999E-2</v>
      </c>
      <c r="D55" s="188">
        <f>+(C55*D54)*-1</f>
        <v>0</v>
      </c>
    </row>
    <row r="56" spans="1:6">
      <c r="A56" s="168" t="s">
        <v>32</v>
      </c>
      <c r="B56" s="245" t="s">
        <v>522</v>
      </c>
      <c r="C56" s="185"/>
      <c r="D56" s="366">
        <v>0</v>
      </c>
    </row>
    <row r="57" spans="1:6">
      <c r="A57" s="186" t="s">
        <v>48</v>
      </c>
      <c r="B57" s="187" t="s">
        <v>42</v>
      </c>
      <c r="C57" s="169"/>
      <c r="D57" s="188">
        <v>0</v>
      </c>
    </row>
    <row r="58" spans="1:6">
      <c r="A58" s="168" t="s">
        <v>34</v>
      </c>
      <c r="B58" s="246" t="s">
        <v>523</v>
      </c>
      <c r="C58" s="185"/>
      <c r="D58" s="368">
        <v>0</v>
      </c>
    </row>
    <row r="59" spans="1:6">
      <c r="A59" s="192" t="s">
        <v>74</v>
      </c>
      <c r="B59" s="187" t="s">
        <v>42</v>
      </c>
      <c r="C59" s="169">
        <f>+$C$136+$C$137</f>
        <v>9.2499999999999999E-2</v>
      </c>
      <c r="D59" s="188">
        <f>+(C59*D58)*-1</f>
        <v>0</v>
      </c>
    </row>
    <row r="60" spans="1:6">
      <c r="A60" s="168" t="s">
        <v>36</v>
      </c>
      <c r="B60" s="157" t="s">
        <v>389</v>
      </c>
      <c r="C60" s="185"/>
      <c r="D60" s="179">
        <v>0</v>
      </c>
    </row>
    <row r="61" spans="1:6">
      <c r="A61" s="192" t="s">
        <v>390</v>
      </c>
      <c r="B61" s="187" t="s">
        <v>42</v>
      </c>
      <c r="C61" s="169">
        <f>+$C$136+$C$137</f>
        <v>9.2499999999999999E-2</v>
      </c>
      <c r="D61" s="188">
        <f>+(C61*D60)*-1</f>
        <v>0</v>
      </c>
    </row>
    <row r="62" spans="1:6">
      <c r="A62" s="427" t="s">
        <v>61</v>
      </c>
      <c r="B62" s="427"/>
      <c r="C62" s="196"/>
      <c r="D62" s="163">
        <f>SUM(D46:D61)</f>
        <v>0</v>
      </c>
    </row>
    <row r="64" spans="1:6">
      <c r="A64" s="433" t="s">
        <v>391</v>
      </c>
      <c r="B64" s="433"/>
      <c r="C64" s="433"/>
      <c r="D64" s="433"/>
    </row>
    <row r="65" spans="1:5">
      <c r="A65" s="197">
        <v>2</v>
      </c>
      <c r="B65" s="433" t="s">
        <v>392</v>
      </c>
      <c r="C65" s="433"/>
      <c r="D65" s="198" t="s">
        <v>28</v>
      </c>
    </row>
    <row r="66" spans="1:5">
      <c r="A66" s="199" t="s">
        <v>371</v>
      </c>
      <c r="B66" s="435" t="s">
        <v>372</v>
      </c>
      <c r="C66" s="435"/>
      <c r="D66" s="179">
        <f>+D30</f>
        <v>0</v>
      </c>
    </row>
    <row r="67" spans="1:5">
      <c r="A67" s="199" t="s">
        <v>378</v>
      </c>
      <c r="B67" s="435" t="s">
        <v>379</v>
      </c>
      <c r="C67" s="435"/>
      <c r="D67" s="179">
        <f>+D42</f>
        <v>0</v>
      </c>
    </row>
    <row r="68" spans="1:5">
      <c r="A68" s="199" t="s">
        <v>384</v>
      </c>
      <c r="B68" s="435" t="s">
        <v>385</v>
      </c>
      <c r="C68" s="435"/>
      <c r="D68" s="200">
        <f>+D62</f>
        <v>0</v>
      </c>
    </row>
    <row r="69" spans="1:5">
      <c r="A69" s="433" t="s">
        <v>61</v>
      </c>
      <c r="B69" s="433"/>
      <c r="C69" s="433"/>
      <c r="D69" s="201">
        <f>SUM(D66:D68)</f>
        <v>0</v>
      </c>
    </row>
    <row r="71" spans="1:5">
      <c r="A71" s="433" t="s">
        <v>393</v>
      </c>
      <c r="B71" s="433"/>
      <c r="C71" s="433"/>
      <c r="D71" s="433"/>
    </row>
    <row r="73" spans="1:5">
      <c r="A73" s="202">
        <v>3</v>
      </c>
      <c r="B73" s="165" t="s">
        <v>64</v>
      </c>
      <c r="C73" s="153" t="s">
        <v>55</v>
      </c>
      <c r="D73" s="153" t="s">
        <v>28</v>
      </c>
    </row>
    <row r="74" spans="1:5">
      <c r="A74" s="155" t="s">
        <v>3</v>
      </c>
      <c r="B74" s="187" t="s">
        <v>394</v>
      </c>
      <c r="C74" s="169" t="e">
        <f>+D74/$D$20</f>
        <v>#DIV/0!</v>
      </c>
      <c r="D74" s="203">
        <f>'Memória Cálculo Nutric. 44h'!C24</f>
        <v>0</v>
      </c>
    </row>
    <row r="75" spans="1:5">
      <c r="A75" s="155" t="s">
        <v>5</v>
      </c>
      <c r="B75" s="168" t="s">
        <v>395</v>
      </c>
      <c r="C75" s="204"/>
      <c r="D75" s="161">
        <f>ROUND(+D74*$C$41,2)</f>
        <v>0</v>
      </c>
    </row>
    <row r="76" spans="1:5" ht="30" customHeight="1">
      <c r="A76" s="155" t="s">
        <v>8</v>
      </c>
      <c r="B76" s="205" t="s">
        <v>396</v>
      </c>
      <c r="C76" s="178" t="e">
        <f>+D76/$D$20</f>
        <v>#DIV/0!</v>
      </c>
      <c r="D76" s="161">
        <f>'Memória Cálculo Nutric. 44h'!C38</f>
        <v>0</v>
      </c>
    </row>
    <row r="77" spans="1:5">
      <c r="A77" s="186" t="s">
        <v>10</v>
      </c>
      <c r="B77" s="168" t="s">
        <v>397</v>
      </c>
      <c r="C77" s="178" t="e">
        <f>+D77/$D$20</f>
        <v>#DIV/0!</v>
      </c>
      <c r="D77" s="161">
        <f>'Memória Cálculo Nutric. 44h'!C46</f>
        <v>0</v>
      </c>
    </row>
    <row r="78" spans="1:5" ht="31.5" customHeight="1">
      <c r="A78" s="186" t="s">
        <v>30</v>
      </c>
      <c r="B78" s="205" t="s">
        <v>398</v>
      </c>
      <c r="C78" s="204"/>
      <c r="D78" s="207"/>
      <c r="E78" t="s">
        <v>594</v>
      </c>
    </row>
    <row r="79" spans="1:5" ht="31.5" customHeight="1">
      <c r="A79" s="186" t="s">
        <v>32</v>
      </c>
      <c r="B79" s="205" t="s">
        <v>399</v>
      </c>
      <c r="C79" s="178" t="e">
        <f>+D79/$D$20</f>
        <v>#DIV/0!</v>
      </c>
      <c r="D79" s="179">
        <f>'Memória Cálculo Nutric. 44h'!C60</f>
        <v>0</v>
      </c>
    </row>
    <row r="80" spans="1:5">
      <c r="A80" s="427" t="s">
        <v>61</v>
      </c>
      <c r="B80" s="427"/>
      <c r="C80" s="427"/>
      <c r="D80" s="206">
        <f>SUM(D74:D79)</f>
        <v>0</v>
      </c>
    </row>
    <row r="82" spans="1:6">
      <c r="A82" s="433" t="s">
        <v>400</v>
      </c>
      <c r="B82" s="433"/>
      <c r="C82" s="433"/>
      <c r="D82" s="433"/>
    </row>
    <row r="84" spans="1:6">
      <c r="A84" s="434" t="s">
        <v>401</v>
      </c>
      <c r="B84" s="434"/>
      <c r="C84" s="434"/>
      <c r="D84" s="434"/>
    </row>
    <row r="85" spans="1:6">
      <c r="A85" s="202" t="s">
        <v>54</v>
      </c>
      <c r="B85" s="427" t="s">
        <v>402</v>
      </c>
      <c r="C85" s="427"/>
      <c r="D85" s="153" t="s">
        <v>28</v>
      </c>
    </row>
    <row r="86" spans="1:6">
      <c r="A86" s="168" t="s">
        <v>3</v>
      </c>
      <c r="B86" s="429" t="s">
        <v>65</v>
      </c>
      <c r="C86" s="430"/>
      <c r="D86" s="161">
        <v>0</v>
      </c>
    </row>
    <row r="87" spans="1:6">
      <c r="A87" s="187" t="s">
        <v>5</v>
      </c>
      <c r="B87" s="445" t="s">
        <v>402</v>
      </c>
      <c r="C87" s="446"/>
      <c r="D87" s="207">
        <f>'Memória Cálculo Nutric. 44h'!C73</f>
        <v>0</v>
      </c>
    </row>
    <row r="88" spans="1:6" s="189" customFormat="1">
      <c r="A88" s="187" t="s">
        <v>8</v>
      </c>
      <c r="B88" s="445" t="s">
        <v>403</v>
      </c>
      <c r="C88" s="446"/>
      <c r="D88" s="207">
        <f>'Memória Cálculo Nutric. 44h'!C82</f>
        <v>0</v>
      </c>
    </row>
    <row r="89" spans="1:6" s="189" customFormat="1">
      <c r="A89" s="187" t="s">
        <v>10</v>
      </c>
      <c r="B89" s="445" t="s">
        <v>404</v>
      </c>
      <c r="C89" s="446"/>
      <c r="D89" s="207">
        <f>'Memória Cálculo Nutric. 44h'!C90</f>
        <v>0</v>
      </c>
    </row>
    <row r="90" spans="1:6" s="189" customFormat="1" ht="13.5">
      <c r="A90" s="187" t="s">
        <v>30</v>
      </c>
      <c r="B90" s="445" t="s">
        <v>405</v>
      </c>
      <c r="C90" s="446"/>
      <c r="D90" s="207"/>
    </row>
    <row r="91" spans="1:6" s="189" customFormat="1">
      <c r="A91" s="187" t="s">
        <v>32</v>
      </c>
      <c r="B91" s="445" t="s">
        <v>406</v>
      </c>
      <c r="C91" s="446"/>
      <c r="D91" s="207">
        <f>'Memória Cálculo Nutric. 44h'!C98</f>
        <v>0</v>
      </c>
      <c r="F91" s="253"/>
    </row>
    <row r="92" spans="1:6">
      <c r="A92" s="168" t="s">
        <v>34</v>
      </c>
      <c r="B92" s="429" t="s">
        <v>38</v>
      </c>
      <c r="C92" s="430"/>
      <c r="D92" s="161"/>
    </row>
    <row r="93" spans="1:6">
      <c r="A93" s="168" t="s">
        <v>36</v>
      </c>
      <c r="B93" s="429" t="s">
        <v>407</v>
      </c>
      <c r="C93" s="430"/>
      <c r="D93" s="207"/>
      <c r="E93" t="s">
        <v>594</v>
      </c>
    </row>
    <row r="94" spans="1:6">
      <c r="A94" s="427" t="s">
        <v>61</v>
      </c>
      <c r="B94" s="427"/>
      <c r="C94" s="427"/>
      <c r="D94" s="163">
        <f>SUM(D86:D93)</f>
        <v>0</v>
      </c>
    </row>
    <row r="95" spans="1:6">
      <c r="D95" s="208"/>
    </row>
    <row r="96" spans="1:6">
      <c r="A96" s="202" t="s">
        <v>408</v>
      </c>
      <c r="B96" s="427" t="s">
        <v>409</v>
      </c>
      <c r="C96" s="427"/>
      <c r="D96" s="153" t="s">
        <v>28</v>
      </c>
    </row>
    <row r="97" spans="1:5" s="189" customFormat="1">
      <c r="A97" s="187" t="s">
        <v>3</v>
      </c>
      <c r="B97" s="449" t="s">
        <v>410</v>
      </c>
      <c r="C97" s="450"/>
      <c r="D97" s="207">
        <f>'Memória Cálculo Nutric. 44h'!C109</f>
        <v>0</v>
      </c>
    </row>
    <row r="98" spans="1:5" s="189" customFormat="1" ht="30" customHeight="1">
      <c r="A98" s="187" t="s">
        <v>5</v>
      </c>
      <c r="B98" s="447" t="s">
        <v>411</v>
      </c>
      <c r="C98" s="448"/>
      <c r="D98" s="207"/>
      <c r="E98" t="s">
        <v>594</v>
      </c>
    </row>
    <row r="99" spans="1:5" s="189" customFormat="1" ht="30.75" customHeight="1">
      <c r="A99" s="187" t="s">
        <v>8</v>
      </c>
      <c r="B99" s="447" t="s">
        <v>412</v>
      </c>
      <c r="C99" s="448"/>
      <c r="D99" s="207"/>
      <c r="E99" t="s">
        <v>594</v>
      </c>
    </row>
    <row r="100" spans="1:5">
      <c r="A100" s="168" t="s">
        <v>10</v>
      </c>
      <c r="B100" s="429" t="s">
        <v>38</v>
      </c>
      <c r="C100" s="430"/>
      <c r="D100" s="161"/>
    </row>
    <row r="101" spans="1:5">
      <c r="A101" s="427" t="s">
        <v>61</v>
      </c>
      <c r="B101" s="427"/>
      <c r="C101" s="427"/>
      <c r="D101" s="163">
        <f>SUM(D97:D100)</f>
        <v>0</v>
      </c>
    </row>
    <row r="102" spans="1:5">
      <c r="D102" s="208"/>
    </row>
    <row r="103" spans="1:5">
      <c r="A103" s="202" t="s">
        <v>62</v>
      </c>
      <c r="B103" s="427" t="s">
        <v>35</v>
      </c>
      <c r="C103" s="427"/>
      <c r="D103" s="153" t="s">
        <v>28</v>
      </c>
    </row>
    <row r="104" spans="1:5" s="210" customFormat="1" ht="30.75" customHeight="1">
      <c r="A104" s="186" t="s">
        <v>3</v>
      </c>
      <c r="B104" s="428" t="s">
        <v>595</v>
      </c>
      <c r="C104" s="428"/>
      <c r="D104" s="209">
        <v>0</v>
      </c>
    </row>
    <row r="105" spans="1:5">
      <c r="A105" s="427" t="s">
        <v>61</v>
      </c>
      <c r="B105" s="427"/>
      <c r="C105" s="427"/>
      <c r="D105" s="163">
        <f>SUM(D104:D104)</f>
        <v>0</v>
      </c>
    </row>
    <row r="107" spans="1:5">
      <c r="A107" s="400" t="s">
        <v>413</v>
      </c>
      <c r="B107" s="400"/>
      <c r="C107" s="400"/>
      <c r="D107" s="400"/>
    </row>
    <row r="108" spans="1:5">
      <c r="A108" s="168" t="s">
        <v>54</v>
      </c>
      <c r="B108" s="429" t="s">
        <v>402</v>
      </c>
      <c r="C108" s="430"/>
      <c r="D108" s="179">
        <f>+D94</f>
        <v>0</v>
      </c>
    </row>
    <row r="109" spans="1:5">
      <c r="A109" s="168" t="s">
        <v>408</v>
      </c>
      <c r="B109" s="429" t="s">
        <v>409</v>
      </c>
      <c r="C109" s="430"/>
      <c r="D109" s="179">
        <f>+D101</f>
        <v>0</v>
      </c>
    </row>
    <row r="110" spans="1:5">
      <c r="A110" s="212"/>
      <c r="B110" s="431" t="s">
        <v>414</v>
      </c>
      <c r="C110" s="432"/>
      <c r="D110" s="213">
        <f>+D109+D108</f>
        <v>0</v>
      </c>
    </row>
    <row r="111" spans="1:5">
      <c r="A111" s="168" t="s">
        <v>62</v>
      </c>
      <c r="B111" s="429" t="s">
        <v>35</v>
      </c>
      <c r="C111" s="430"/>
      <c r="D111" s="179">
        <f>+D105</f>
        <v>0</v>
      </c>
    </row>
    <row r="112" spans="1:5">
      <c r="A112" s="400" t="s">
        <v>61</v>
      </c>
      <c r="B112" s="400"/>
      <c r="C112" s="400"/>
      <c r="D112" s="214">
        <f>+D111+D110</f>
        <v>0</v>
      </c>
    </row>
    <row r="114" spans="1:4">
      <c r="A114" s="433" t="s">
        <v>415</v>
      </c>
      <c r="B114" s="433"/>
      <c r="C114" s="433"/>
      <c r="D114" s="433"/>
    </row>
    <row r="116" spans="1:4">
      <c r="A116" s="202">
        <v>5</v>
      </c>
      <c r="B116" s="427" t="s">
        <v>49</v>
      </c>
      <c r="C116" s="427"/>
      <c r="D116" s="153" t="s">
        <v>28</v>
      </c>
    </row>
    <row r="117" spans="1:4">
      <c r="A117" s="168" t="s">
        <v>3</v>
      </c>
      <c r="B117" s="416" t="s">
        <v>50</v>
      </c>
      <c r="C117" s="416"/>
      <c r="D117" s="161">
        <f>Uniformes!E6</f>
        <v>0</v>
      </c>
    </row>
    <row r="118" spans="1:4">
      <c r="A118" s="168" t="s">
        <v>41</v>
      </c>
      <c r="B118" s="187" t="s">
        <v>42</v>
      </c>
      <c r="C118" s="169">
        <f>+$C$136+$C$137</f>
        <v>9.2499999999999999E-2</v>
      </c>
      <c r="D118" s="188">
        <f>+(C118*D117)*-1</f>
        <v>0</v>
      </c>
    </row>
    <row r="119" spans="1:4">
      <c r="A119" s="168" t="s">
        <v>5</v>
      </c>
      <c r="B119" s="416" t="s">
        <v>51</v>
      </c>
      <c r="C119" s="416"/>
      <c r="D119" s="161"/>
    </row>
    <row r="120" spans="1:4">
      <c r="A120" s="168" t="s">
        <v>43</v>
      </c>
      <c r="B120" s="187" t="s">
        <v>42</v>
      </c>
      <c r="C120" s="169">
        <f>+$C$136+$C$137</f>
        <v>9.2499999999999999E-2</v>
      </c>
      <c r="D120" s="188">
        <f>+(C120*D119)*-1</f>
        <v>0</v>
      </c>
    </row>
    <row r="121" spans="1:4">
      <c r="A121" s="168" t="s">
        <v>8</v>
      </c>
      <c r="B121" s="416" t="s">
        <v>52</v>
      </c>
      <c r="C121" s="416"/>
      <c r="D121" s="161">
        <v>0</v>
      </c>
    </row>
    <row r="122" spans="1:4">
      <c r="A122" s="168" t="s">
        <v>44</v>
      </c>
      <c r="B122" s="187" t="s">
        <v>42</v>
      </c>
      <c r="C122" s="169">
        <f>+$C$136+$C$137</f>
        <v>9.2499999999999999E-2</v>
      </c>
      <c r="D122" s="188">
        <f>+(C122*D121)*-1</f>
        <v>0</v>
      </c>
    </row>
    <row r="123" spans="1:4">
      <c r="A123" s="168" t="s">
        <v>10</v>
      </c>
      <c r="B123" s="416" t="s">
        <v>38</v>
      </c>
      <c r="C123" s="416"/>
      <c r="D123" s="161"/>
    </row>
    <row r="124" spans="1:4">
      <c r="A124" s="168" t="s">
        <v>53</v>
      </c>
      <c r="B124" s="187" t="s">
        <v>42</v>
      </c>
      <c r="C124" s="169">
        <f>+$C$136+$C$137</f>
        <v>9.2499999999999999E-2</v>
      </c>
      <c r="D124" s="188">
        <f>+(C124*D123)*-1</f>
        <v>0</v>
      </c>
    </row>
    <row r="125" spans="1:4">
      <c r="A125" s="427" t="s">
        <v>61</v>
      </c>
      <c r="B125" s="427"/>
      <c r="C125" s="427"/>
      <c r="D125" s="163">
        <f>SUM(D117:D123)</f>
        <v>0</v>
      </c>
    </row>
    <row r="127" spans="1:4">
      <c r="A127" s="433" t="s">
        <v>416</v>
      </c>
      <c r="B127" s="433"/>
      <c r="C127" s="433"/>
      <c r="D127" s="433"/>
    </row>
    <row r="129" spans="1:4">
      <c r="A129" s="202">
        <v>6</v>
      </c>
      <c r="B129" s="165" t="s">
        <v>66</v>
      </c>
      <c r="C129" s="215" t="s">
        <v>55</v>
      </c>
      <c r="D129" s="153" t="s">
        <v>28</v>
      </c>
    </row>
    <row r="130" spans="1:4">
      <c r="A130" s="168" t="s">
        <v>3</v>
      </c>
      <c r="B130" s="168" t="s">
        <v>67</v>
      </c>
      <c r="C130" s="362">
        <v>0</v>
      </c>
      <c r="D130" s="179">
        <f>($D$125+$D$112+$D$80+$D$69+$D$20)*C130</f>
        <v>0</v>
      </c>
    </row>
    <row r="131" spans="1:4">
      <c r="A131" s="168" t="s">
        <v>5</v>
      </c>
      <c r="B131" s="168" t="s">
        <v>68</v>
      </c>
      <c r="C131" s="362">
        <v>0</v>
      </c>
      <c r="D131" s="179">
        <f>($D$125+$D$112+$D$80+$D$69+$D$20+D130)*C131</f>
        <v>0</v>
      </c>
    </row>
    <row r="132" spans="1:4" s="217" customFormat="1">
      <c r="A132" s="436" t="s">
        <v>69</v>
      </c>
      <c r="B132" s="437"/>
      <c r="C132" s="438"/>
      <c r="D132" s="216">
        <f>++D131+D130+D125+D112+D80+D69+D20</f>
        <v>0</v>
      </c>
    </row>
    <row r="133" spans="1:4" s="217" customFormat="1">
      <c r="A133" s="439" t="s">
        <v>70</v>
      </c>
      <c r="B133" s="440"/>
      <c r="C133" s="441"/>
      <c r="D133" s="216">
        <f>ROUND(D132/(1-(C136+C137+C139+C141+C142)),2)</f>
        <v>0</v>
      </c>
    </row>
    <row r="134" spans="1:4">
      <c r="A134" s="168" t="s">
        <v>8</v>
      </c>
      <c r="B134" s="168" t="s">
        <v>71</v>
      </c>
      <c r="C134" s="178"/>
      <c r="D134" s="168"/>
    </row>
    <row r="135" spans="1:4">
      <c r="A135" s="168" t="s">
        <v>44</v>
      </c>
      <c r="B135" s="168" t="s">
        <v>417</v>
      </c>
      <c r="C135" s="178"/>
      <c r="D135" s="168"/>
    </row>
    <row r="136" spans="1:4">
      <c r="A136" s="168" t="s">
        <v>418</v>
      </c>
      <c r="B136" s="168" t="s">
        <v>72</v>
      </c>
      <c r="C136" s="178">
        <v>1.6500000000000001E-2</v>
      </c>
      <c r="D136" s="179">
        <f>ROUND(C136*$D$133,2)</f>
        <v>0</v>
      </c>
    </row>
    <row r="137" spans="1:4">
      <c r="A137" s="168" t="s">
        <v>419</v>
      </c>
      <c r="B137" s="168" t="s">
        <v>73</v>
      </c>
      <c r="C137" s="178">
        <v>7.5999999999999998E-2</v>
      </c>
      <c r="D137" s="179">
        <f>ROUND(C137*$D$133,2)</f>
        <v>0</v>
      </c>
    </row>
    <row r="138" spans="1:4">
      <c r="A138" s="168" t="s">
        <v>420</v>
      </c>
      <c r="B138" s="168" t="s">
        <v>421</v>
      </c>
      <c r="C138" s="178"/>
      <c r="D138" s="179"/>
    </row>
    <row r="139" spans="1:4">
      <c r="A139" s="168" t="s">
        <v>422</v>
      </c>
      <c r="B139" s="168" t="s">
        <v>423</v>
      </c>
      <c r="C139" s="178"/>
      <c r="D139" s="168"/>
    </row>
    <row r="140" spans="1:4">
      <c r="A140" s="168" t="s">
        <v>424</v>
      </c>
      <c r="B140" s="168" t="s">
        <v>425</v>
      </c>
      <c r="C140" s="178"/>
      <c r="D140" s="168"/>
    </row>
    <row r="141" spans="1:4">
      <c r="A141" s="168" t="s">
        <v>426</v>
      </c>
      <c r="B141" s="168" t="s">
        <v>427</v>
      </c>
      <c r="C141" s="178">
        <v>0.05</v>
      </c>
      <c r="D141" s="179">
        <f>ROUND(C141*$D$133,2)</f>
        <v>0</v>
      </c>
    </row>
    <row r="142" spans="1:4">
      <c r="A142" s="168" t="s">
        <v>428</v>
      </c>
      <c r="B142" s="168" t="s">
        <v>429</v>
      </c>
      <c r="C142" s="178"/>
      <c r="D142" s="168"/>
    </row>
    <row r="143" spans="1:4">
      <c r="A143" s="442" t="s">
        <v>61</v>
      </c>
      <c r="B143" s="443"/>
      <c r="C143" s="218">
        <f>+C142+C141+C139+C137+C136+C131+C130</f>
        <v>0.14250000000000002</v>
      </c>
      <c r="D143" s="163">
        <f>+D141+D139+D137+D136+D131+D130</f>
        <v>0</v>
      </c>
    </row>
    <row r="145" spans="1:4">
      <c r="A145" s="444" t="s">
        <v>430</v>
      </c>
      <c r="B145" s="444"/>
      <c r="C145" s="444"/>
      <c r="D145" s="444"/>
    </row>
    <row r="146" spans="1:4">
      <c r="A146" s="168" t="s">
        <v>3</v>
      </c>
      <c r="B146" s="418" t="s">
        <v>431</v>
      </c>
      <c r="C146" s="418"/>
      <c r="D146" s="161">
        <f>+D20</f>
        <v>0</v>
      </c>
    </row>
    <row r="147" spans="1:4">
      <c r="A147" s="168" t="s">
        <v>432</v>
      </c>
      <c r="B147" s="418" t="s">
        <v>433</v>
      </c>
      <c r="C147" s="418"/>
      <c r="D147" s="161">
        <f>+D69</f>
        <v>0</v>
      </c>
    </row>
    <row r="148" spans="1:4">
      <c r="A148" s="168" t="s">
        <v>8</v>
      </c>
      <c r="B148" s="418" t="s">
        <v>434</v>
      </c>
      <c r="C148" s="418"/>
      <c r="D148" s="161">
        <f>+D80</f>
        <v>0</v>
      </c>
    </row>
    <row r="149" spans="1:4">
      <c r="A149" s="168" t="s">
        <v>10</v>
      </c>
      <c r="B149" s="418" t="s">
        <v>435</v>
      </c>
      <c r="C149" s="418"/>
      <c r="D149" s="161">
        <f>+D112</f>
        <v>0</v>
      </c>
    </row>
    <row r="150" spans="1:4">
      <c r="A150" s="168" t="s">
        <v>30</v>
      </c>
      <c r="B150" s="418" t="s">
        <v>436</v>
      </c>
      <c r="C150" s="418"/>
      <c r="D150" s="161">
        <f>+D125</f>
        <v>0</v>
      </c>
    </row>
    <row r="151" spans="1:4">
      <c r="B151" s="426" t="s">
        <v>437</v>
      </c>
      <c r="C151" s="426"/>
      <c r="D151" s="219">
        <f>SUM(D146:D150)</f>
        <v>0</v>
      </c>
    </row>
    <row r="152" spans="1:4">
      <c r="A152" s="168" t="s">
        <v>32</v>
      </c>
      <c r="B152" s="418" t="s">
        <v>438</v>
      </c>
      <c r="C152" s="418"/>
      <c r="D152" s="161">
        <f>+D143</f>
        <v>0</v>
      </c>
    </row>
    <row r="154" spans="1:4">
      <c r="A154" s="419" t="s">
        <v>439</v>
      </c>
      <c r="B154" s="419"/>
      <c r="C154" s="419"/>
      <c r="D154" s="220">
        <f>ROUND(+D152+D151,2)</f>
        <v>0</v>
      </c>
    </row>
    <row r="156" spans="1:4">
      <c r="A156" s="415" t="s">
        <v>440</v>
      </c>
      <c r="B156" s="415"/>
      <c r="C156" s="415"/>
      <c r="D156" s="415"/>
    </row>
    <row r="158" spans="1:4">
      <c r="A158" s="168" t="s">
        <v>3</v>
      </c>
      <c r="B158" s="168" t="s">
        <v>373</v>
      </c>
      <c r="C158" s="221" t="e">
        <f>+C26</f>
        <v>#DIV/0!</v>
      </c>
      <c r="D158" s="161">
        <f>+D26</f>
        <v>0</v>
      </c>
    </row>
    <row r="159" spans="1:4">
      <c r="A159" s="168" t="s">
        <v>5</v>
      </c>
      <c r="B159" s="168" t="s">
        <v>375</v>
      </c>
      <c r="C159" s="221" t="e">
        <f>+C28</f>
        <v>#DIV/0!</v>
      </c>
      <c r="D159" s="161">
        <f>+D28</f>
        <v>0</v>
      </c>
    </row>
    <row r="160" spans="1:4">
      <c r="A160" s="168" t="s">
        <v>8</v>
      </c>
      <c r="B160" s="168" t="s">
        <v>63</v>
      </c>
      <c r="C160" s="221" t="e">
        <f>+C29</f>
        <v>#DIV/0!</v>
      </c>
      <c r="D160" s="161">
        <f>+D29</f>
        <v>0</v>
      </c>
    </row>
    <row r="161" spans="1:5" ht="25.5">
      <c r="A161" s="168" t="s">
        <v>10</v>
      </c>
      <c r="B161" s="205" t="s">
        <v>396</v>
      </c>
      <c r="C161" s="178" t="e">
        <f>+C76</f>
        <v>#DIV/0!</v>
      </c>
      <c r="D161" s="161">
        <f>+D76</f>
        <v>0</v>
      </c>
    </row>
    <row r="162" spans="1:5" ht="25.5">
      <c r="A162" s="168" t="s">
        <v>30</v>
      </c>
      <c r="B162" s="205" t="s">
        <v>399</v>
      </c>
      <c r="C162" s="221" t="e">
        <f>+C79</f>
        <v>#DIV/0!</v>
      </c>
      <c r="D162" s="179">
        <f>+D79</f>
        <v>0</v>
      </c>
    </row>
    <row r="163" spans="1:5">
      <c r="A163" s="168" t="s">
        <v>48</v>
      </c>
      <c r="B163" s="187" t="s">
        <v>441</v>
      </c>
      <c r="C163" s="420" t="e">
        <f>+(D163+D164+D165)/D20</f>
        <v>#DIV/0!</v>
      </c>
      <c r="D163" s="161">
        <f>ROUND(D26*(SUM($C$34:$C$41)),2)</f>
        <v>0</v>
      </c>
    </row>
    <row r="164" spans="1:5">
      <c r="A164" s="168" t="s">
        <v>442</v>
      </c>
      <c r="B164" s="187" t="s">
        <v>443</v>
      </c>
      <c r="C164" s="420"/>
      <c r="D164" s="161">
        <f>ROUND(D28*(SUM($C$34:$C$41)),2)</f>
        <v>0</v>
      </c>
    </row>
    <row r="165" spans="1:5">
      <c r="A165" s="168" t="s">
        <v>444</v>
      </c>
      <c r="B165" s="187" t="s">
        <v>445</v>
      </c>
      <c r="C165" s="420"/>
      <c r="D165" s="161">
        <f>ROUND(D29*(SUM($C$34:$C$41)),2)</f>
        <v>0</v>
      </c>
    </row>
    <row r="166" spans="1:5">
      <c r="A166" s="421" t="s">
        <v>61</v>
      </c>
      <c r="B166" s="422"/>
      <c r="C166" s="423"/>
      <c r="D166" s="222">
        <f>SUM(D158:D165)</f>
        <v>0</v>
      </c>
    </row>
    <row r="167" spans="1:5">
      <c r="B167" s="223"/>
      <c r="C167" s="223"/>
      <c r="D167" s="223"/>
    </row>
    <row r="168" spans="1:5" s="225" customFormat="1" ht="44.25" customHeight="1">
      <c r="A168" s="424" t="s">
        <v>446</v>
      </c>
      <c r="B168" s="424"/>
      <c r="C168" s="424"/>
      <c r="D168" s="424"/>
      <c r="E168" s="224"/>
    </row>
    <row r="169" spans="1:5">
      <c r="A169" s="226"/>
      <c r="B169" s="226"/>
      <c r="C169" s="226"/>
      <c r="D169" s="226"/>
      <c r="E169" s="226"/>
    </row>
    <row r="170" spans="1:5" ht="41.25" customHeight="1">
      <c r="A170" s="425"/>
      <c r="B170" s="425"/>
      <c r="C170" s="425"/>
      <c r="D170" s="425"/>
      <c r="E170" s="226"/>
    </row>
    <row r="171" spans="1:5">
      <c r="A171" s="226"/>
      <c r="B171" s="226"/>
      <c r="C171" s="226"/>
      <c r="D171" s="226"/>
      <c r="E171" s="226"/>
    </row>
    <row r="172" spans="1:5">
      <c r="A172" s="417"/>
      <c r="B172" s="417"/>
      <c r="C172" s="417"/>
      <c r="D172" s="417"/>
      <c r="E172" s="226"/>
    </row>
    <row r="173" spans="1:5">
      <c r="A173" s="226"/>
      <c r="B173" s="226"/>
      <c r="C173" s="226"/>
      <c r="D173" s="226"/>
      <c r="E173" s="226"/>
    </row>
    <row r="174" spans="1:5">
      <c r="A174" s="226"/>
      <c r="B174" s="226"/>
      <c r="C174" s="226"/>
      <c r="D174" s="226"/>
      <c r="E174" s="226"/>
    </row>
    <row r="175" spans="1:5">
      <c r="A175" s="226"/>
      <c r="B175" s="226"/>
      <c r="C175" s="226"/>
      <c r="D175" s="226"/>
      <c r="E175" s="226"/>
    </row>
    <row r="176" spans="1:5">
      <c r="A176" s="226"/>
      <c r="B176" s="226"/>
      <c r="C176" s="226"/>
      <c r="D176" s="226"/>
      <c r="E176" s="226"/>
    </row>
    <row r="177" spans="1:5">
      <c r="A177" s="226"/>
      <c r="B177" s="226"/>
      <c r="C177" s="226"/>
      <c r="D177" s="226"/>
      <c r="E177" s="226"/>
    </row>
    <row r="178" spans="1:5">
      <c r="A178" s="226"/>
      <c r="B178" s="226"/>
      <c r="C178" s="226"/>
      <c r="D178" s="226"/>
      <c r="E178" s="226"/>
    </row>
    <row r="179" spans="1:5">
      <c r="A179" s="226"/>
      <c r="B179" s="226"/>
      <c r="C179" s="226"/>
      <c r="D179" s="226"/>
      <c r="E179" s="226"/>
    </row>
    <row r="180" spans="1:5">
      <c r="A180" s="226"/>
      <c r="B180" s="226"/>
      <c r="C180" s="226"/>
      <c r="D180" s="226"/>
      <c r="E180" s="226"/>
    </row>
    <row r="181" spans="1:5">
      <c r="A181" s="226"/>
      <c r="B181" s="226"/>
      <c r="C181" s="226"/>
      <c r="D181" s="226"/>
      <c r="E181" s="226"/>
    </row>
    <row r="182" spans="1:5">
      <c r="A182" s="226"/>
      <c r="B182" s="226"/>
      <c r="C182" s="226"/>
      <c r="D182" s="226"/>
      <c r="E182" s="226"/>
    </row>
    <row r="183" spans="1:5">
      <c r="A183" s="226"/>
      <c r="B183" s="226"/>
      <c r="C183" s="226"/>
      <c r="D183" s="226"/>
      <c r="E183" s="226"/>
    </row>
    <row r="184" spans="1:5">
      <c r="A184" s="226"/>
      <c r="B184" s="226"/>
      <c r="C184" s="226"/>
      <c r="D184" s="226"/>
      <c r="E184" s="226"/>
    </row>
    <row r="185" spans="1:5">
      <c r="A185" s="226"/>
      <c r="B185" s="226"/>
      <c r="C185" s="226"/>
      <c r="D185" s="226"/>
      <c r="E185" s="226"/>
    </row>
  </sheetData>
  <mergeCells count="82">
    <mergeCell ref="E2:H2"/>
    <mergeCell ref="C8:D8"/>
    <mergeCell ref="A1:D1"/>
    <mergeCell ref="A4:D4"/>
    <mergeCell ref="C5:D5"/>
    <mergeCell ref="C6:D6"/>
    <mergeCell ref="C7:D7"/>
    <mergeCell ref="B19:C19"/>
    <mergeCell ref="C9:D9"/>
    <mergeCell ref="A11:D11"/>
    <mergeCell ref="B13:C13"/>
    <mergeCell ref="B16:C16"/>
    <mergeCell ref="B17:C17"/>
    <mergeCell ref="B18:C18"/>
    <mergeCell ref="B90:C90"/>
    <mergeCell ref="A82:D82"/>
    <mergeCell ref="A84:D84"/>
    <mergeCell ref="B85:C85"/>
    <mergeCell ref="B86:C86"/>
    <mergeCell ref="B87:C87"/>
    <mergeCell ref="B88:C88"/>
    <mergeCell ref="B89:C89"/>
    <mergeCell ref="B103:C103"/>
    <mergeCell ref="A101:C101"/>
    <mergeCell ref="B91:C91"/>
    <mergeCell ref="B92:C92"/>
    <mergeCell ref="B93:C93"/>
    <mergeCell ref="B96:C96"/>
    <mergeCell ref="A94:C94"/>
    <mergeCell ref="B99:C99"/>
    <mergeCell ref="B100:C100"/>
    <mergeCell ref="B97:C97"/>
    <mergeCell ref="B98:C98"/>
    <mergeCell ref="A132:C132"/>
    <mergeCell ref="A133:C133"/>
    <mergeCell ref="A143:B143"/>
    <mergeCell ref="A145:D145"/>
    <mergeCell ref="B121:C121"/>
    <mergeCell ref="A125:C125"/>
    <mergeCell ref="A127:D127"/>
    <mergeCell ref="B123:C123"/>
    <mergeCell ref="A80:C80"/>
    <mergeCell ref="A20:C20"/>
    <mergeCell ref="A22:D22"/>
    <mergeCell ref="A24:D24"/>
    <mergeCell ref="A30:C30"/>
    <mergeCell ref="A32:D32"/>
    <mergeCell ref="A44:D44"/>
    <mergeCell ref="A62:B62"/>
    <mergeCell ref="B65:C65"/>
    <mergeCell ref="A64:D64"/>
    <mergeCell ref="B66:C66"/>
    <mergeCell ref="B67:C67"/>
    <mergeCell ref="B68:C68"/>
    <mergeCell ref="A69:C69"/>
    <mergeCell ref="A71:D71"/>
    <mergeCell ref="B116:C116"/>
    <mergeCell ref="B104:C104"/>
    <mergeCell ref="B108:C108"/>
    <mergeCell ref="B109:C109"/>
    <mergeCell ref="A105:C105"/>
    <mergeCell ref="A107:D107"/>
    <mergeCell ref="B110:C110"/>
    <mergeCell ref="B111:C111"/>
    <mergeCell ref="A112:C112"/>
    <mergeCell ref="A114:D114"/>
    <mergeCell ref="B117:C117"/>
    <mergeCell ref="B119:C119"/>
    <mergeCell ref="A172:D172"/>
    <mergeCell ref="B146:C146"/>
    <mergeCell ref="B147:C147"/>
    <mergeCell ref="B148:C148"/>
    <mergeCell ref="B149:C149"/>
    <mergeCell ref="B150:C150"/>
    <mergeCell ref="A154:C154"/>
    <mergeCell ref="C163:C165"/>
    <mergeCell ref="A166:C166"/>
    <mergeCell ref="A168:D168"/>
    <mergeCell ref="A170:D170"/>
    <mergeCell ref="B151:C151"/>
    <mergeCell ref="B152:C152"/>
    <mergeCell ref="A156:D156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orientation="portrait" r:id="rId1"/>
  <ignoredErrors>
    <ignoredError sqref="D111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00"/>
  </sheetPr>
  <dimension ref="A1:G128"/>
  <sheetViews>
    <sheetView workbookViewId="0">
      <selection activeCell="D2" sqref="D2:G2"/>
    </sheetView>
  </sheetViews>
  <sheetFormatPr defaultRowHeight="12.75"/>
  <cols>
    <col min="1" max="1" width="64.42578125" customWidth="1"/>
    <col min="2" max="2" width="12.28515625" bestFit="1" customWidth="1"/>
    <col min="3" max="3" width="18.28515625" customWidth="1"/>
    <col min="4" max="4" width="12.7109375" customWidth="1"/>
    <col min="5" max="5" width="10.5703125" bestFit="1" customWidth="1"/>
  </cols>
  <sheetData>
    <row r="1" spans="1:7" ht="17.25" thickBot="1">
      <c r="A1" s="476" t="s">
        <v>599</v>
      </c>
      <c r="B1" s="477"/>
      <c r="C1" s="478"/>
    </row>
    <row r="2" spans="1:7" ht="13.5" thickBot="1">
      <c r="D2" s="393" t="s">
        <v>617</v>
      </c>
      <c r="E2" s="394"/>
      <c r="F2" s="394"/>
      <c r="G2" s="395"/>
    </row>
    <row r="3" spans="1:7">
      <c r="A3" s="168" t="s">
        <v>447</v>
      </c>
      <c r="B3" s="168">
        <v>220</v>
      </c>
    </row>
    <row r="4" spans="1:7">
      <c r="A4" s="168" t="s">
        <v>448</v>
      </c>
      <c r="B4" s="168">
        <v>365.25</v>
      </c>
    </row>
    <row r="5" spans="1:7">
      <c r="A5" s="168" t="s">
        <v>449</v>
      </c>
      <c r="B5" s="227">
        <v>26.09</v>
      </c>
    </row>
    <row r="6" spans="1:7">
      <c r="A6" s="187" t="s">
        <v>357</v>
      </c>
      <c r="B6" s="179">
        <f>'Aux Almoxarife 44h'!D12</f>
        <v>0</v>
      </c>
    </row>
    <row r="7" spans="1:7">
      <c r="A7" s="187" t="s">
        <v>450</v>
      </c>
      <c r="B7" s="179">
        <f>'Aux Almoxarife 44h'!D23</f>
        <v>0</v>
      </c>
    </row>
    <row r="11" spans="1:7">
      <c r="A11" s="473" t="s">
        <v>454</v>
      </c>
      <c r="B11" s="474"/>
      <c r="C11" s="475"/>
    </row>
    <row r="12" spans="1:7">
      <c r="A12" s="168" t="s">
        <v>451</v>
      </c>
      <c r="B12" s="168">
        <f>+$B$4</f>
        <v>365.25</v>
      </c>
      <c r="C12" s="204"/>
    </row>
    <row r="13" spans="1:7">
      <c r="A13" s="168" t="s">
        <v>452</v>
      </c>
      <c r="B13" s="187">
        <v>12</v>
      </c>
      <c r="C13" s="204"/>
      <c r="G13" s="240"/>
    </row>
    <row r="14" spans="1:7">
      <c r="A14" s="168" t="s">
        <v>453</v>
      </c>
      <c r="B14" s="178">
        <v>1</v>
      </c>
      <c r="C14" s="204"/>
      <c r="G14" s="240"/>
    </row>
    <row r="15" spans="1:7">
      <c r="A15" s="187" t="s">
        <v>455</v>
      </c>
      <c r="B15" s="228">
        <f>B5</f>
        <v>26.09</v>
      </c>
      <c r="C15" s="204"/>
    </row>
    <row r="16" spans="1:7">
      <c r="A16" s="231" t="s">
        <v>456</v>
      </c>
      <c r="B16" s="326">
        <v>0</v>
      </c>
      <c r="C16" s="204"/>
    </row>
    <row r="17" spans="1:4">
      <c r="A17" s="168" t="s">
        <v>457</v>
      </c>
      <c r="B17" s="178">
        <v>0.06</v>
      </c>
      <c r="C17" s="204"/>
    </row>
    <row r="18" spans="1:4">
      <c r="A18" s="409" t="s">
        <v>458</v>
      </c>
      <c r="B18" s="410"/>
      <c r="C18" s="222">
        <f>ROUND((B15*(B16*2)-($B$6*B17)),2)</f>
        <v>0</v>
      </c>
      <c r="D18" s="240"/>
    </row>
    <row r="20" spans="1:4">
      <c r="A20" s="473" t="s">
        <v>459</v>
      </c>
      <c r="B20" s="474"/>
      <c r="C20" s="475"/>
    </row>
    <row r="21" spans="1:4">
      <c r="A21" s="168" t="s">
        <v>451</v>
      </c>
      <c r="B21" s="168">
        <f>+$B$4</f>
        <v>365.25</v>
      </c>
      <c r="C21" s="204"/>
    </row>
    <row r="22" spans="1:4">
      <c r="A22" s="168" t="s">
        <v>452</v>
      </c>
      <c r="B22" s="187">
        <v>12</v>
      </c>
      <c r="C22" s="204"/>
    </row>
    <row r="23" spans="1:4">
      <c r="A23" s="168" t="s">
        <v>453</v>
      </c>
      <c r="B23" s="178">
        <v>0.5</v>
      </c>
      <c r="C23" s="204"/>
    </row>
    <row r="24" spans="1:4">
      <c r="A24" s="187" t="s">
        <v>455</v>
      </c>
      <c r="B24" s="228">
        <f>B15</f>
        <v>26.09</v>
      </c>
      <c r="C24" s="204"/>
    </row>
    <row r="25" spans="1:4">
      <c r="A25" s="231" t="s">
        <v>460</v>
      </c>
      <c r="B25" s="326">
        <v>0</v>
      </c>
      <c r="C25" s="204"/>
    </row>
    <row r="26" spans="1:4" ht="12.75" customHeight="1">
      <c r="A26" s="168" t="s">
        <v>461</v>
      </c>
      <c r="B26" s="241">
        <v>3</v>
      </c>
      <c r="C26" s="204"/>
    </row>
    <row r="27" spans="1:4">
      <c r="A27" s="409" t="s">
        <v>460</v>
      </c>
      <c r="B27" s="410"/>
      <c r="C27" s="222">
        <f>ROUND((B24*B25)-B26,2)</f>
        <v>-3</v>
      </c>
      <c r="D27" s="159"/>
    </row>
    <row r="29" spans="1:4">
      <c r="A29" s="473" t="s">
        <v>462</v>
      </c>
      <c r="B29" s="474"/>
      <c r="C29" s="475"/>
    </row>
    <row r="30" spans="1:4">
      <c r="A30" s="168" t="s">
        <v>39</v>
      </c>
      <c r="B30" s="179">
        <f>+B7</f>
        <v>0</v>
      </c>
      <c r="C30" s="204"/>
    </row>
    <row r="31" spans="1:4">
      <c r="A31" s="168" t="s">
        <v>463</v>
      </c>
      <c r="B31" s="168">
        <v>12</v>
      </c>
      <c r="C31" s="204"/>
    </row>
    <row r="32" spans="1:4">
      <c r="A32" s="232" t="s">
        <v>464</v>
      </c>
      <c r="B32" s="362">
        <v>0</v>
      </c>
      <c r="C32" s="204"/>
    </row>
    <row r="33" spans="1:5">
      <c r="A33" s="409" t="s">
        <v>465</v>
      </c>
      <c r="B33" s="410"/>
      <c r="C33" s="222">
        <f>ROUND(+(B30/B31)*B32,2)</f>
        <v>0</v>
      </c>
    </row>
    <row r="35" spans="1:5" ht="12.75" customHeight="1">
      <c r="A35" s="405" t="s">
        <v>466</v>
      </c>
      <c r="B35" s="406"/>
      <c r="C35" s="407"/>
    </row>
    <row r="36" spans="1:5" s="189" customFormat="1">
      <c r="A36" s="234" t="s">
        <v>467</v>
      </c>
      <c r="B36" s="233">
        <f>+B32</f>
        <v>0</v>
      </c>
      <c r="C36" s="204"/>
    </row>
    <row r="37" spans="1:5">
      <c r="A37" s="168" t="s">
        <v>468</v>
      </c>
      <c r="B37" s="179">
        <f>'Aux Almoxarife 44h'!D23</f>
        <v>0</v>
      </c>
      <c r="C37" s="204"/>
    </row>
    <row r="38" spans="1:5">
      <c r="A38" s="168" t="s">
        <v>373</v>
      </c>
      <c r="B38" s="179">
        <f>'Aux Almoxarife 44h'!D29</f>
        <v>0</v>
      </c>
      <c r="C38" s="204"/>
    </row>
    <row r="39" spans="1:5">
      <c r="A39" s="245" t="s">
        <v>65</v>
      </c>
      <c r="B39" s="179">
        <f>'Aux Almoxarife 44h'!D31</f>
        <v>0</v>
      </c>
      <c r="C39" s="204"/>
    </row>
    <row r="40" spans="1:5">
      <c r="A40" s="245" t="s">
        <v>63</v>
      </c>
      <c r="B40" s="179">
        <f>'Aux Almoxarife 44h'!D32</f>
        <v>0</v>
      </c>
      <c r="C40" s="204"/>
    </row>
    <row r="41" spans="1:5">
      <c r="A41" s="229" t="s">
        <v>469</v>
      </c>
      <c r="B41" s="230">
        <f>SUM(B37:B40)</f>
        <v>0</v>
      </c>
      <c r="C41" s="204"/>
    </row>
    <row r="42" spans="1:5">
      <c r="A42" s="199" t="s">
        <v>470</v>
      </c>
      <c r="B42" s="178">
        <v>0.4</v>
      </c>
      <c r="C42" s="204"/>
    </row>
    <row r="43" spans="1:5">
      <c r="A43" s="246" t="s">
        <v>513</v>
      </c>
      <c r="B43" s="178">
        <v>0.08</v>
      </c>
      <c r="C43" s="204"/>
    </row>
    <row r="44" spans="1:5">
      <c r="A44" s="431" t="s">
        <v>472</v>
      </c>
      <c r="B44" s="432"/>
      <c r="C44" s="213">
        <f>ROUND(+B41*B42*B43*B36,2)</f>
        <v>0</v>
      </c>
      <c r="E44" s="159"/>
    </row>
    <row r="45" spans="1:5">
      <c r="A45" s="199" t="s">
        <v>473</v>
      </c>
      <c r="B45" s="178">
        <v>0.1</v>
      </c>
      <c r="C45" s="204"/>
    </row>
    <row r="46" spans="1:5">
      <c r="A46" s="431" t="s">
        <v>474</v>
      </c>
      <c r="B46" s="432"/>
      <c r="C46" s="236">
        <f>ROUND(B45*B43*B41*B36,2)</f>
        <v>0</v>
      </c>
    </row>
    <row r="47" spans="1:5">
      <c r="A47" s="409" t="s">
        <v>475</v>
      </c>
      <c r="B47" s="410"/>
      <c r="C47" s="214">
        <f>+C46+C44</f>
        <v>0</v>
      </c>
    </row>
    <row r="49" spans="1:3">
      <c r="A49" s="473" t="s">
        <v>476</v>
      </c>
      <c r="B49" s="474"/>
      <c r="C49" s="475"/>
    </row>
    <row r="50" spans="1:3">
      <c r="A50" s="168" t="s">
        <v>39</v>
      </c>
      <c r="B50" s="179">
        <f>+B7</f>
        <v>0</v>
      </c>
      <c r="C50" s="204"/>
    </row>
    <row r="51" spans="1:3">
      <c r="A51" s="168" t="s">
        <v>477</v>
      </c>
      <c r="B51" s="237">
        <v>30</v>
      </c>
      <c r="C51" s="204"/>
    </row>
    <row r="52" spans="1:3">
      <c r="A52" s="168" t="s">
        <v>463</v>
      </c>
      <c r="B52" s="168">
        <v>12</v>
      </c>
      <c r="C52" s="204"/>
    </row>
    <row r="53" spans="1:3">
      <c r="A53" s="168" t="s">
        <v>478</v>
      </c>
      <c r="B53" s="168">
        <v>7</v>
      </c>
      <c r="C53" s="204"/>
    </row>
    <row r="54" spans="1:3">
      <c r="A54" s="232" t="s">
        <v>479</v>
      </c>
      <c r="B54" s="362">
        <v>0</v>
      </c>
      <c r="C54" s="204"/>
    </row>
    <row r="55" spans="1:3">
      <c r="A55" s="409" t="s">
        <v>480</v>
      </c>
      <c r="B55" s="410"/>
      <c r="C55" s="222">
        <f>+ROUND(((B50/B51/B52)*B53)*B54,2)</f>
        <v>0</v>
      </c>
    </row>
    <row r="57" spans="1:3" ht="12.75" customHeight="1">
      <c r="A57" s="405" t="s">
        <v>481</v>
      </c>
      <c r="B57" s="406"/>
      <c r="C57" s="407"/>
    </row>
    <row r="58" spans="1:3" ht="25.5">
      <c r="A58" s="238" t="s">
        <v>482</v>
      </c>
      <c r="B58" s="233">
        <f>+B54</f>
        <v>0</v>
      </c>
      <c r="C58" s="204"/>
    </row>
    <row r="59" spans="1:3">
      <c r="A59" s="168" t="s">
        <v>468</v>
      </c>
      <c r="B59" s="179">
        <f>B7</f>
        <v>0</v>
      </c>
      <c r="C59" s="204"/>
    </row>
    <row r="60" spans="1:3">
      <c r="A60" s="168" t="s">
        <v>373</v>
      </c>
      <c r="B60" s="179">
        <f>'Aux Almoxarife 44h'!D29</f>
        <v>0</v>
      </c>
      <c r="C60" s="204"/>
    </row>
    <row r="61" spans="1:3">
      <c r="A61" s="235" t="s">
        <v>375</v>
      </c>
      <c r="B61" s="179">
        <f>'Aux Almoxarife 44h'!D31</f>
        <v>0</v>
      </c>
      <c r="C61" s="204"/>
    </row>
    <row r="62" spans="1:3">
      <c r="A62" s="235" t="s">
        <v>63</v>
      </c>
      <c r="B62" s="179">
        <f>'Aux Almoxarife 44h'!D32</f>
        <v>0</v>
      </c>
      <c r="C62" s="204"/>
    </row>
    <row r="63" spans="1:3" ht="12.75" customHeight="1">
      <c r="A63" s="229" t="s">
        <v>469</v>
      </c>
      <c r="B63" s="230">
        <f>SUM(B59:B62)</f>
        <v>0</v>
      </c>
      <c r="C63" s="204"/>
    </row>
    <row r="64" spans="1:3">
      <c r="A64" s="199" t="s">
        <v>470</v>
      </c>
      <c r="B64" s="178">
        <v>0.4</v>
      </c>
      <c r="C64" s="204"/>
    </row>
    <row r="65" spans="1:3">
      <c r="A65" s="199" t="s">
        <v>471</v>
      </c>
      <c r="B65" s="178">
        <v>0.08</v>
      </c>
      <c r="C65" s="204"/>
    </row>
    <row r="66" spans="1:3">
      <c r="A66" s="431" t="s">
        <v>472</v>
      </c>
      <c r="B66" s="432"/>
      <c r="C66" s="213">
        <f>ROUND(+B63*B64*B65*B58,2)</f>
        <v>0</v>
      </c>
    </row>
    <row r="67" spans="1:3">
      <c r="A67" s="199" t="s">
        <v>473</v>
      </c>
      <c r="B67" s="178">
        <v>0.1</v>
      </c>
      <c r="C67" s="204"/>
    </row>
    <row r="68" spans="1:3">
      <c r="A68" s="431" t="s">
        <v>474</v>
      </c>
      <c r="B68" s="432"/>
      <c r="C68" s="236">
        <f>ROUND(B67*B65*B63*B58,2)</f>
        <v>0</v>
      </c>
    </row>
    <row r="69" spans="1:3">
      <c r="A69" s="409" t="s">
        <v>483</v>
      </c>
      <c r="B69" s="410"/>
      <c r="C69" s="214">
        <f>+C68+C66</f>
        <v>0</v>
      </c>
    </row>
    <row r="71" spans="1:3">
      <c r="A71" s="405" t="s">
        <v>484</v>
      </c>
      <c r="B71" s="406"/>
      <c r="C71" s="407"/>
    </row>
    <row r="72" spans="1:3" ht="12.75" customHeight="1">
      <c r="A72" s="464" t="s">
        <v>485</v>
      </c>
      <c r="B72" s="465"/>
      <c r="C72" s="466"/>
    </row>
    <row r="73" spans="1:3">
      <c r="A73" s="467"/>
      <c r="B73" s="468"/>
      <c r="C73" s="469"/>
    </row>
    <row r="74" spans="1:3">
      <c r="A74" s="467"/>
      <c r="B74" s="468"/>
      <c r="C74" s="469"/>
    </row>
    <row r="75" spans="1:3">
      <c r="A75" s="470"/>
      <c r="B75" s="471"/>
      <c r="C75" s="472"/>
    </row>
    <row r="76" spans="1:3">
      <c r="A76" s="239"/>
      <c r="B76" s="239"/>
      <c r="C76" s="239"/>
    </row>
    <row r="77" spans="1:3">
      <c r="A77" s="405" t="s">
        <v>486</v>
      </c>
      <c r="B77" s="406"/>
      <c r="C77" s="407"/>
    </row>
    <row r="78" spans="1:3">
      <c r="A78" s="168" t="s">
        <v>487</v>
      </c>
      <c r="B78" s="179">
        <f>+$B$7</f>
        <v>0</v>
      </c>
      <c r="C78" s="204"/>
    </row>
    <row r="79" spans="1:3">
      <c r="A79" s="168" t="s">
        <v>452</v>
      </c>
      <c r="B79" s="168">
        <v>30</v>
      </c>
      <c r="C79" s="204"/>
    </row>
    <row r="80" spans="1:3">
      <c r="A80" s="168" t="s">
        <v>488</v>
      </c>
      <c r="B80" s="168">
        <v>12</v>
      </c>
      <c r="C80" s="204"/>
    </row>
    <row r="81" spans="1:3">
      <c r="A81" s="232" t="s">
        <v>489</v>
      </c>
      <c r="B81" s="363">
        <v>0</v>
      </c>
      <c r="C81" s="204"/>
    </row>
    <row r="82" spans="1:3">
      <c r="A82" s="409" t="s">
        <v>490</v>
      </c>
      <c r="B82" s="410"/>
      <c r="C82" s="197">
        <f>+ROUND((B78/B79/B80)*B81,2)</f>
        <v>0</v>
      </c>
    </row>
    <row r="84" spans="1:3">
      <c r="A84" s="405" t="s">
        <v>491</v>
      </c>
      <c r="B84" s="406"/>
      <c r="C84" s="407"/>
    </row>
    <row r="85" spans="1:3">
      <c r="A85" s="168" t="s">
        <v>487</v>
      </c>
      <c r="B85" s="179">
        <f>+$B$7</f>
        <v>0</v>
      </c>
      <c r="C85" s="204"/>
    </row>
    <row r="86" spans="1:3">
      <c r="A86" s="168" t="s">
        <v>452</v>
      </c>
      <c r="B86" s="168">
        <v>30</v>
      </c>
      <c r="C86" s="204"/>
    </row>
    <row r="87" spans="1:3">
      <c r="A87" s="168" t="s">
        <v>488</v>
      </c>
      <c r="B87" s="168">
        <v>12</v>
      </c>
      <c r="C87" s="204"/>
    </row>
    <row r="88" spans="1:3">
      <c r="A88" s="187" t="s">
        <v>492</v>
      </c>
      <c r="B88" s="168">
        <v>5</v>
      </c>
      <c r="C88" s="204"/>
    </row>
    <row r="89" spans="1:3">
      <c r="A89" s="232" t="s">
        <v>493</v>
      </c>
      <c r="B89" s="362">
        <v>0</v>
      </c>
      <c r="C89" s="204"/>
    </row>
    <row r="90" spans="1:3">
      <c r="A90" s="187" t="s">
        <v>494</v>
      </c>
      <c r="B90" s="362">
        <v>0</v>
      </c>
      <c r="C90" s="204"/>
    </row>
    <row r="91" spans="1:3">
      <c r="A91" s="409" t="s">
        <v>495</v>
      </c>
      <c r="B91" s="410"/>
      <c r="C91" s="222">
        <f>ROUND(+B85/B86/B87*B88*B89*B90,2)</f>
        <v>0</v>
      </c>
    </row>
    <row r="93" spans="1:3">
      <c r="A93" s="405" t="s">
        <v>496</v>
      </c>
      <c r="B93" s="406"/>
      <c r="C93" s="407"/>
    </row>
    <row r="94" spans="1:3">
      <c r="A94" s="168" t="s">
        <v>487</v>
      </c>
      <c r="B94" s="179">
        <f>+$B$7</f>
        <v>0</v>
      </c>
      <c r="C94" s="204"/>
    </row>
    <row r="95" spans="1:3">
      <c r="A95" s="168" t="s">
        <v>452</v>
      </c>
      <c r="B95" s="168">
        <v>30</v>
      </c>
      <c r="C95" s="204"/>
    </row>
    <row r="96" spans="1:3">
      <c r="A96" s="168" t="s">
        <v>488</v>
      </c>
      <c r="B96" s="168">
        <v>12</v>
      </c>
      <c r="C96" s="204"/>
    </row>
    <row r="97" spans="1:4">
      <c r="A97" s="187" t="s">
        <v>497</v>
      </c>
      <c r="B97" s="168">
        <v>15</v>
      </c>
      <c r="C97" s="204"/>
    </row>
    <row r="98" spans="1:4">
      <c r="A98" s="232" t="s">
        <v>498</v>
      </c>
      <c r="B98" s="362">
        <v>0</v>
      </c>
      <c r="C98" s="204"/>
    </row>
    <row r="99" spans="1:4">
      <c r="A99" s="409" t="s">
        <v>499</v>
      </c>
      <c r="B99" s="410"/>
      <c r="C99" s="222">
        <f>ROUND(+B94/B95/B96*B97*B98,2)</f>
        <v>0</v>
      </c>
      <c r="D99" s="159"/>
    </row>
    <row r="101" spans="1:4">
      <c r="A101" s="405" t="s">
        <v>500</v>
      </c>
      <c r="B101" s="406"/>
      <c r="C101" s="407"/>
    </row>
    <row r="102" spans="1:4">
      <c r="A102" s="168" t="s">
        <v>487</v>
      </c>
      <c r="B102" s="179">
        <f>+$B$7</f>
        <v>0</v>
      </c>
      <c r="C102" s="204"/>
    </row>
    <row r="103" spans="1:4">
      <c r="A103" s="168" t="s">
        <v>452</v>
      </c>
      <c r="B103" s="168">
        <v>30</v>
      </c>
      <c r="C103" s="204"/>
    </row>
    <row r="104" spans="1:4">
      <c r="A104" s="168" t="s">
        <v>488</v>
      </c>
      <c r="B104" s="168">
        <v>12</v>
      </c>
      <c r="C104" s="204"/>
    </row>
    <row r="105" spans="1:4">
      <c r="A105" s="187" t="s">
        <v>497</v>
      </c>
      <c r="B105" s="168">
        <v>5</v>
      </c>
      <c r="C105" s="204"/>
    </row>
    <row r="106" spans="1:4">
      <c r="A106" s="232" t="s">
        <v>501</v>
      </c>
      <c r="B106" s="362">
        <v>0</v>
      </c>
      <c r="C106" s="204"/>
    </row>
    <row r="107" spans="1:4">
      <c r="A107" s="409" t="s">
        <v>502</v>
      </c>
      <c r="B107" s="410"/>
      <c r="C107" s="222">
        <f>ROUND(+B102/B103/B104*B105*B106,2)</f>
        <v>0</v>
      </c>
    </row>
    <row r="109" spans="1:4">
      <c r="A109" s="405" t="s">
        <v>503</v>
      </c>
      <c r="B109" s="406"/>
      <c r="C109" s="407"/>
    </row>
    <row r="110" spans="1:4">
      <c r="A110" s="402" t="s">
        <v>504</v>
      </c>
      <c r="B110" s="403"/>
      <c r="C110" s="404"/>
    </row>
    <row r="111" spans="1:4">
      <c r="A111" s="168" t="s">
        <v>487</v>
      </c>
      <c r="B111" s="179">
        <f>+$B$7</f>
        <v>0</v>
      </c>
      <c r="C111" s="204"/>
    </row>
    <row r="112" spans="1:4">
      <c r="A112" s="168" t="s">
        <v>505</v>
      </c>
      <c r="B112" s="179">
        <f>+B111*(1/3)</f>
        <v>0</v>
      </c>
      <c r="C112" s="204"/>
    </row>
    <row r="113" spans="1:4">
      <c r="A113" s="229" t="s">
        <v>469</v>
      </c>
      <c r="B113" s="230">
        <f>SUM(B111:B112)</f>
        <v>0</v>
      </c>
      <c r="C113" s="204"/>
    </row>
    <row r="114" spans="1:4">
      <c r="A114" s="168" t="s">
        <v>506</v>
      </c>
      <c r="B114" s="168">
        <v>4</v>
      </c>
      <c r="C114" s="204"/>
    </row>
    <row r="115" spans="1:4">
      <c r="A115" s="168" t="s">
        <v>488</v>
      </c>
      <c r="B115" s="168">
        <v>12</v>
      </c>
      <c r="C115" s="204"/>
    </row>
    <row r="116" spans="1:4">
      <c r="A116" s="232" t="s">
        <v>507</v>
      </c>
      <c r="B116" s="362">
        <v>0</v>
      </c>
      <c r="C116" s="204"/>
    </row>
    <row r="117" spans="1:4">
      <c r="A117" s="187" t="s">
        <v>508</v>
      </c>
      <c r="B117" s="178">
        <f>1-B90</f>
        <v>1</v>
      </c>
      <c r="C117" s="204"/>
    </row>
    <row r="118" spans="1:4">
      <c r="A118" s="409" t="s">
        <v>509</v>
      </c>
      <c r="B118" s="410"/>
      <c r="C118" s="222">
        <f>ROUND((((+B113*(B114/B115)/B115)*B116)*B117),2)</f>
        <v>0</v>
      </c>
    </row>
    <row r="119" spans="1:4">
      <c r="A119" s="409" t="s">
        <v>510</v>
      </c>
      <c r="B119" s="463"/>
      <c r="C119" s="410"/>
    </row>
    <row r="120" spans="1:4">
      <c r="A120" s="168" t="s">
        <v>487</v>
      </c>
      <c r="B120" s="179">
        <f>B7</f>
        <v>0</v>
      </c>
      <c r="C120" s="204"/>
    </row>
    <row r="121" spans="1:4">
      <c r="A121" s="168" t="s">
        <v>373</v>
      </c>
      <c r="B121" s="179">
        <f>'Aux Almoxarife 44h'!D29</f>
        <v>0</v>
      </c>
      <c r="C121" s="204"/>
    </row>
    <row r="122" spans="1:4">
      <c r="A122" s="229" t="s">
        <v>469</v>
      </c>
      <c r="B122" s="230">
        <f>SUM(B120:B121)</f>
        <v>0</v>
      </c>
      <c r="C122" s="204"/>
    </row>
    <row r="123" spans="1:4">
      <c r="A123" s="168" t="s">
        <v>506</v>
      </c>
      <c r="B123" s="168">
        <v>4</v>
      </c>
      <c r="C123" s="204"/>
    </row>
    <row r="124" spans="1:4">
      <c r="A124" s="168" t="s">
        <v>488</v>
      </c>
      <c r="B124" s="168">
        <v>12</v>
      </c>
      <c r="C124" s="204"/>
    </row>
    <row r="125" spans="1:4">
      <c r="A125" s="232" t="s">
        <v>507</v>
      </c>
      <c r="B125" s="233">
        <v>0</v>
      </c>
      <c r="C125" s="204"/>
    </row>
    <row r="126" spans="1:4">
      <c r="A126" s="187" t="s">
        <v>508</v>
      </c>
      <c r="B126" s="178">
        <f>+B117</f>
        <v>1</v>
      </c>
      <c r="C126" s="204"/>
    </row>
    <row r="127" spans="1:4">
      <c r="A127" s="187" t="s">
        <v>511</v>
      </c>
      <c r="B127" s="178">
        <f>'Aux Almoxarife 44h'!C45</f>
        <v>0.36800000000000005</v>
      </c>
      <c r="C127" s="204"/>
    </row>
    <row r="128" spans="1:4">
      <c r="A128" s="400" t="s">
        <v>512</v>
      </c>
      <c r="B128" s="400"/>
      <c r="C128" s="364"/>
      <c r="D128" t="s">
        <v>594</v>
      </c>
    </row>
  </sheetData>
  <mergeCells count="33">
    <mergeCell ref="D2:G2"/>
    <mergeCell ref="A11:C11"/>
    <mergeCell ref="A1:C1"/>
    <mergeCell ref="A57:C57"/>
    <mergeCell ref="A18:B18"/>
    <mergeCell ref="A20:C20"/>
    <mergeCell ref="A27:B27"/>
    <mergeCell ref="A29:C29"/>
    <mergeCell ref="A33:B33"/>
    <mergeCell ref="A35:C35"/>
    <mergeCell ref="A44:B44"/>
    <mergeCell ref="A46:B46"/>
    <mergeCell ref="A47:B47"/>
    <mergeCell ref="A49:C49"/>
    <mergeCell ref="A55:B55"/>
    <mergeCell ref="A101:C101"/>
    <mergeCell ref="A66:B66"/>
    <mergeCell ref="A68:B68"/>
    <mergeCell ref="A69:B69"/>
    <mergeCell ref="A71:C71"/>
    <mergeCell ref="A72:C75"/>
    <mergeCell ref="A77:C77"/>
    <mergeCell ref="A82:B82"/>
    <mergeCell ref="A84:C84"/>
    <mergeCell ref="A91:B91"/>
    <mergeCell ref="A93:C93"/>
    <mergeCell ref="A99:B99"/>
    <mergeCell ref="A119:C119"/>
    <mergeCell ref="A128:B128"/>
    <mergeCell ref="A107:B107"/>
    <mergeCell ref="A109:C109"/>
    <mergeCell ref="A110:C110"/>
    <mergeCell ref="A118:B118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00"/>
  </sheetPr>
  <dimension ref="A1:H188"/>
  <sheetViews>
    <sheetView workbookViewId="0">
      <selection activeCell="E2" sqref="E2:H2"/>
    </sheetView>
  </sheetViews>
  <sheetFormatPr defaultRowHeight="12.75"/>
  <cols>
    <col min="1" max="1" width="5.5703125" customWidth="1"/>
    <col min="2" max="2" width="50.140625" customWidth="1"/>
    <col min="3" max="3" width="9.42578125" bestFit="1" customWidth="1"/>
    <col min="4" max="4" width="15.5703125" customWidth="1"/>
    <col min="5" max="5" width="40.42578125" customWidth="1"/>
  </cols>
  <sheetData>
    <row r="1" spans="1:8" ht="13.5" thickBot="1">
      <c r="A1" s="455" t="s">
        <v>349</v>
      </c>
      <c r="B1" s="456"/>
      <c r="C1" s="456"/>
      <c r="D1" s="457"/>
      <c r="E1" s="148"/>
      <c r="F1" s="148"/>
    </row>
    <row r="2" spans="1:8" ht="13.5" thickBot="1">
      <c r="E2" s="393" t="s">
        <v>617</v>
      </c>
      <c r="F2" s="394"/>
      <c r="G2" s="394"/>
      <c r="H2" s="395"/>
    </row>
    <row r="3" spans="1:8">
      <c r="A3" s="442" t="s">
        <v>350</v>
      </c>
      <c r="B3" s="443"/>
      <c r="C3" s="443"/>
      <c r="D3" s="480"/>
    </row>
    <row r="4" spans="1:8" s="149" customFormat="1" ht="39.75" customHeight="1">
      <c r="A4" s="186">
        <v>1</v>
      </c>
      <c r="B4" s="254" t="s">
        <v>351</v>
      </c>
      <c r="C4" s="458" t="s">
        <v>600</v>
      </c>
      <c r="D4" s="459"/>
    </row>
    <row r="5" spans="1:8" s="149" customFormat="1">
      <c r="A5" s="186">
        <v>2</v>
      </c>
      <c r="B5" s="254" t="s">
        <v>352</v>
      </c>
      <c r="C5" s="460"/>
      <c r="D5" s="461"/>
    </row>
    <row r="6" spans="1:8" s="149" customFormat="1">
      <c r="A6" s="186">
        <v>3</v>
      </c>
      <c r="B6" s="254" t="s">
        <v>353</v>
      </c>
      <c r="C6" s="462">
        <v>1234.2</v>
      </c>
      <c r="D6" s="462"/>
      <c r="E6" s="247" t="s">
        <v>345</v>
      </c>
    </row>
    <row r="7" spans="1:8" s="149" customFormat="1" ht="42.75" customHeight="1">
      <c r="A7" s="186">
        <v>4</v>
      </c>
      <c r="B7" s="254" t="s">
        <v>354</v>
      </c>
      <c r="C7" s="447" t="s">
        <v>26</v>
      </c>
      <c r="D7" s="448"/>
    </row>
    <row r="8" spans="1:8" s="149" customFormat="1">
      <c r="A8" s="186">
        <v>5</v>
      </c>
      <c r="B8" s="254" t="s">
        <v>355</v>
      </c>
      <c r="C8" s="451">
        <v>43101</v>
      </c>
      <c r="D8" s="452"/>
    </row>
    <row r="9" spans="1:8">
      <c r="D9" s="150"/>
    </row>
    <row r="10" spans="1:8">
      <c r="A10" s="433" t="s">
        <v>356</v>
      </c>
      <c r="B10" s="433"/>
      <c r="C10" s="433"/>
      <c r="D10" s="433"/>
    </row>
    <row r="11" spans="1:8">
      <c r="A11" s="151">
        <v>1</v>
      </c>
      <c r="B11" s="152" t="s">
        <v>27</v>
      </c>
      <c r="C11" s="153" t="s">
        <v>55</v>
      </c>
      <c r="D11" s="154" t="s">
        <v>28</v>
      </c>
    </row>
    <row r="12" spans="1:8" ht="75.75" customHeight="1">
      <c r="A12" s="155" t="s">
        <v>3</v>
      </c>
      <c r="B12" s="416" t="s">
        <v>357</v>
      </c>
      <c r="C12" s="416"/>
      <c r="D12" s="365">
        <v>0</v>
      </c>
      <c r="E12" s="248" t="s">
        <v>346</v>
      </c>
    </row>
    <row r="13" spans="1:8">
      <c r="A13" s="155" t="s">
        <v>5</v>
      </c>
      <c r="B13" s="157" t="s">
        <v>358</v>
      </c>
      <c r="C13" s="158">
        <v>0</v>
      </c>
      <c r="D13" s="156">
        <f>+C13*D12</f>
        <v>0</v>
      </c>
      <c r="E13" s="159"/>
    </row>
    <row r="14" spans="1:8">
      <c r="A14" s="155" t="s">
        <v>8</v>
      </c>
      <c r="B14" s="157" t="s">
        <v>359</v>
      </c>
      <c r="C14" s="158"/>
      <c r="D14" s="156"/>
    </row>
    <row r="15" spans="1:8">
      <c r="A15" s="155" t="s">
        <v>10</v>
      </c>
      <c r="B15" s="416" t="s">
        <v>360</v>
      </c>
      <c r="C15" s="416"/>
      <c r="D15" s="156"/>
    </row>
    <row r="16" spans="1:8">
      <c r="A16" s="155" t="s">
        <v>30</v>
      </c>
      <c r="B16" s="416" t="s">
        <v>361</v>
      </c>
      <c r="C16" s="416"/>
      <c r="D16" s="156"/>
    </row>
    <row r="17" spans="1:6">
      <c r="A17" s="155" t="s">
        <v>32</v>
      </c>
      <c r="B17" s="453" t="s">
        <v>362</v>
      </c>
      <c r="C17" s="454"/>
      <c r="D17" s="156"/>
    </row>
    <row r="18" spans="1:6">
      <c r="A18" s="155" t="s">
        <v>34</v>
      </c>
      <c r="B18" s="416" t="s">
        <v>363</v>
      </c>
      <c r="C18" s="416"/>
      <c r="D18" s="156"/>
    </row>
    <row r="19" spans="1:6">
      <c r="A19" s="155" t="s">
        <v>36</v>
      </c>
      <c r="B19" s="453" t="s">
        <v>364</v>
      </c>
      <c r="C19" s="454"/>
      <c r="D19" s="160"/>
    </row>
    <row r="20" spans="1:6">
      <c r="A20" s="155" t="s">
        <v>37</v>
      </c>
      <c r="B20" s="157" t="s">
        <v>365</v>
      </c>
      <c r="C20" s="158"/>
      <c r="D20" s="156"/>
    </row>
    <row r="21" spans="1:6">
      <c r="A21" s="155" t="s">
        <v>366</v>
      </c>
      <c r="B21" s="416" t="s">
        <v>367</v>
      </c>
      <c r="C21" s="416"/>
      <c r="D21" s="161"/>
      <c r="F21" s="162"/>
    </row>
    <row r="22" spans="1:6">
      <c r="A22" s="155" t="s">
        <v>368</v>
      </c>
      <c r="B22" s="416" t="s">
        <v>38</v>
      </c>
      <c r="C22" s="416"/>
      <c r="D22" s="161"/>
    </row>
    <row r="23" spans="1:6">
      <c r="A23" s="427" t="s">
        <v>61</v>
      </c>
      <c r="B23" s="427"/>
      <c r="C23" s="427"/>
      <c r="D23" s="163">
        <f>SUM(D12:D22)</f>
        <v>0</v>
      </c>
    </row>
    <row r="25" spans="1:6">
      <c r="A25" s="433" t="s">
        <v>369</v>
      </c>
      <c r="B25" s="433"/>
      <c r="C25" s="433"/>
      <c r="D25" s="433"/>
    </row>
    <row r="27" spans="1:6">
      <c r="A27" s="433" t="s">
        <v>370</v>
      </c>
      <c r="B27" s="433"/>
      <c r="C27" s="433"/>
      <c r="D27" s="433"/>
    </row>
    <row r="28" spans="1:6">
      <c r="A28" s="164" t="s">
        <v>371</v>
      </c>
      <c r="B28" s="165" t="s">
        <v>372</v>
      </c>
      <c r="C28" s="166" t="s">
        <v>55</v>
      </c>
      <c r="D28" s="167" t="s">
        <v>28</v>
      </c>
    </row>
    <row r="29" spans="1:6">
      <c r="A29" s="155" t="s">
        <v>3</v>
      </c>
      <c r="B29" s="168" t="s">
        <v>373</v>
      </c>
      <c r="C29" s="169" t="e">
        <f>ROUND(+D29/$D$23,4)</f>
        <v>#DIV/0!</v>
      </c>
      <c r="D29" s="161">
        <f>ROUND(+D23/12,2)</f>
        <v>0</v>
      </c>
    </row>
    <row r="30" spans="1:6">
      <c r="A30" s="170" t="s">
        <v>5</v>
      </c>
      <c r="B30" s="199" t="s">
        <v>374</v>
      </c>
      <c r="C30" s="242" t="e">
        <f>ROUND(+D30/$D$23,4)</f>
        <v>#DIV/0!</v>
      </c>
      <c r="D30" s="243">
        <f>+D31+D32</f>
        <v>0</v>
      </c>
    </row>
    <row r="31" spans="1:6">
      <c r="A31" s="155" t="s">
        <v>43</v>
      </c>
      <c r="B31" s="229" t="s">
        <v>375</v>
      </c>
      <c r="C31" s="175" t="e">
        <f>ROUND(+D31/$D$23,4)</f>
        <v>#DIV/0!</v>
      </c>
      <c r="D31" s="244">
        <f>ROUND(+D23/12,2)</f>
        <v>0</v>
      </c>
    </row>
    <row r="32" spans="1:6">
      <c r="A32" s="155" t="s">
        <v>376</v>
      </c>
      <c r="B32" s="174" t="s">
        <v>63</v>
      </c>
      <c r="C32" s="175" t="e">
        <f>ROUND(+D32/$D$23,4)</f>
        <v>#DIV/0!</v>
      </c>
      <c r="D32" s="244">
        <f>ROUND(+(D23*1/3)/12,2)</f>
        <v>0</v>
      </c>
    </row>
    <row r="33" spans="1:4">
      <c r="A33" s="427" t="s">
        <v>61</v>
      </c>
      <c r="B33" s="427"/>
      <c r="C33" s="427"/>
      <c r="D33" s="163">
        <f>+D30+D29</f>
        <v>0</v>
      </c>
    </row>
    <row r="35" spans="1:4">
      <c r="A35" s="434" t="s">
        <v>377</v>
      </c>
      <c r="B35" s="434"/>
      <c r="C35" s="434"/>
      <c r="D35" s="434"/>
    </row>
    <row r="36" spans="1:4">
      <c r="A36" s="164" t="s">
        <v>378</v>
      </c>
      <c r="B36" s="177" t="s">
        <v>379</v>
      </c>
      <c r="C36" s="166" t="s">
        <v>55</v>
      </c>
      <c r="D36" s="167" t="s">
        <v>28</v>
      </c>
    </row>
    <row r="37" spans="1:4">
      <c r="A37" s="155" t="s">
        <v>3</v>
      </c>
      <c r="B37" s="168" t="s">
        <v>56</v>
      </c>
      <c r="C37" s="178">
        <v>0.2</v>
      </c>
      <c r="D37" s="179">
        <f>ROUND(C37*($D$23+$D$33),2)</f>
        <v>0</v>
      </c>
    </row>
    <row r="38" spans="1:4">
      <c r="A38" s="155" t="s">
        <v>5</v>
      </c>
      <c r="B38" s="168" t="s">
        <v>58</v>
      </c>
      <c r="C38" s="178">
        <v>2.5000000000000001E-2</v>
      </c>
      <c r="D38" s="179">
        <f t="shared" ref="D38:D43" si="0">ROUND(C38*($D$23+$D$33),2)</f>
        <v>0</v>
      </c>
    </row>
    <row r="39" spans="1:4">
      <c r="A39" s="155" t="s">
        <v>8</v>
      </c>
      <c r="B39" s="168" t="s">
        <v>380</v>
      </c>
      <c r="C39" s="178">
        <v>0.03</v>
      </c>
      <c r="D39" s="179">
        <f t="shared" si="0"/>
        <v>0</v>
      </c>
    </row>
    <row r="40" spans="1:4">
      <c r="A40" s="155" t="s">
        <v>10</v>
      </c>
      <c r="B40" s="168" t="s">
        <v>381</v>
      </c>
      <c r="C40" s="178">
        <v>1.4999999999999999E-2</v>
      </c>
      <c r="D40" s="179">
        <f t="shared" si="0"/>
        <v>0</v>
      </c>
    </row>
    <row r="41" spans="1:4">
      <c r="A41" s="155" t="s">
        <v>30</v>
      </c>
      <c r="B41" s="168" t="s">
        <v>382</v>
      </c>
      <c r="C41" s="178">
        <v>0.01</v>
      </c>
      <c r="D41" s="179">
        <f t="shared" si="0"/>
        <v>0</v>
      </c>
    </row>
    <row r="42" spans="1:4">
      <c r="A42" s="155" t="s">
        <v>32</v>
      </c>
      <c r="B42" s="168" t="s">
        <v>60</v>
      </c>
      <c r="C42" s="178">
        <v>6.0000000000000001E-3</v>
      </c>
      <c r="D42" s="179">
        <f t="shared" si="0"/>
        <v>0</v>
      </c>
    </row>
    <row r="43" spans="1:4">
      <c r="A43" s="155" t="s">
        <v>34</v>
      </c>
      <c r="B43" s="168" t="s">
        <v>57</v>
      </c>
      <c r="C43" s="178">
        <v>2E-3</v>
      </c>
      <c r="D43" s="179">
        <f t="shared" si="0"/>
        <v>0</v>
      </c>
    </row>
    <row r="44" spans="1:4">
      <c r="A44" s="155" t="s">
        <v>36</v>
      </c>
      <c r="B44" s="168" t="s">
        <v>59</v>
      </c>
      <c r="C44" s="178">
        <v>0.08</v>
      </c>
      <c r="D44" s="179">
        <f>ROUND(C44*($D$23+$D$33),2)</f>
        <v>0</v>
      </c>
    </row>
    <row r="45" spans="1:4">
      <c r="A45" s="180" t="s">
        <v>61</v>
      </c>
      <c r="B45" s="181"/>
      <c r="C45" s="182">
        <f>SUM(C37:C44)</f>
        <v>0.36800000000000005</v>
      </c>
      <c r="D45" s="183">
        <f>SUM(D37:D44)</f>
        <v>0</v>
      </c>
    </row>
    <row r="46" spans="1:4">
      <c r="A46" s="184"/>
      <c r="B46" s="184"/>
      <c r="C46" s="184"/>
      <c r="D46" s="184"/>
    </row>
    <row r="47" spans="1:4">
      <c r="A47" s="434" t="s">
        <v>383</v>
      </c>
      <c r="B47" s="434"/>
      <c r="C47" s="434"/>
      <c r="D47" s="434"/>
    </row>
    <row r="48" spans="1:4">
      <c r="A48" s="164" t="s">
        <v>384</v>
      </c>
      <c r="B48" s="177" t="s">
        <v>385</v>
      </c>
      <c r="C48" s="166"/>
      <c r="D48" s="167" t="s">
        <v>28</v>
      </c>
    </row>
    <row r="49" spans="1:6">
      <c r="A49" s="155" t="s">
        <v>3</v>
      </c>
      <c r="B49" s="168" t="s">
        <v>40</v>
      </c>
      <c r="C49" s="185"/>
      <c r="D49" s="179">
        <f>'Memória Cálculo A. Almox. 44h'!C18</f>
        <v>0</v>
      </c>
    </row>
    <row r="50" spans="1:6" s="189" customFormat="1">
      <c r="A50" s="186" t="s">
        <v>41</v>
      </c>
      <c r="B50" s="187" t="s">
        <v>42</v>
      </c>
      <c r="C50" s="169">
        <v>9.6500000000000002E-2</v>
      </c>
      <c r="D50" s="188">
        <f>+(C50*D49)*-1</f>
        <v>0</v>
      </c>
      <c r="F50" s="190"/>
    </row>
    <row r="51" spans="1:6" s="189" customFormat="1">
      <c r="A51" s="186" t="s">
        <v>5</v>
      </c>
      <c r="B51" s="246" t="s">
        <v>518</v>
      </c>
      <c r="C51" s="185"/>
      <c r="D51" s="368">
        <v>0</v>
      </c>
      <c r="F51" s="190"/>
    </row>
    <row r="52" spans="1:6" s="189" customFormat="1">
      <c r="A52" s="186" t="s">
        <v>43</v>
      </c>
      <c r="B52" s="187" t="s">
        <v>42</v>
      </c>
      <c r="C52" s="169">
        <v>9.6500000000000002E-2</v>
      </c>
      <c r="D52" s="188">
        <f>+(C52*D51)*-1</f>
        <v>0</v>
      </c>
      <c r="F52" s="190"/>
    </row>
    <row r="53" spans="1:6">
      <c r="A53" s="191" t="s">
        <v>8</v>
      </c>
      <c r="B53" s="168" t="s">
        <v>386</v>
      </c>
      <c r="C53" s="185"/>
      <c r="D53" s="366">
        <v>0</v>
      </c>
      <c r="F53" s="22"/>
    </row>
    <row r="54" spans="1:6" s="189" customFormat="1">
      <c r="A54" s="192" t="s">
        <v>44</v>
      </c>
      <c r="B54" s="187" t="s">
        <v>42</v>
      </c>
      <c r="C54" s="169">
        <v>9.6500000000000002E-2</v>
      </c>
      <c r="D54" s="188">
        <f>+(C54*D53)*-1</f>
        <v>0</v>
      </c>
      <c r="F54" s="193"/>
    </row>
    <row r="55" spans="1:6">
      <c r="A55" s="168" t="s">
        <v>10</v>
      </c>
      <c r="B55" s="168" t="s">
        <v>387</v>
      </c>
      <c r="C55" s="185"/>
      <c r="D55" s="366">
        <v>0</v>
      </c>
      <c r="F55" s="22"/>
    </row>
    <row r="56" spans="1:6">
      <c r="A56" s="192" t="s">
        <v>53</v>
      </c>
      <c r="B56" s="187" t="s">
        <v>42</v>
      </c>
      <c r="C56" s="169">
        <v>9.6500000000000002E-2</v>
      </c>
      <c r="D56" s="188">
        <f>+(C56*D55)*-1</f>
        <v>0</v>
      </c>
      <c r="F56" s="22"/>
    </row>
    <row r="57" spans="1:6">
      <c r="A57" s="168" t="s">
        <v>30</v>
      </c>
      <c r="B57" s="168" t="s">
        <v>45</v>
      </c>
      <c r="C57" s="185"/>
      <c r="D57" s="366">
        <v>0</v>
      </c>
      <c r="F57" s="22"/>
    </row>
    <row r="58" spans="1:6">
      <c r="A58" s="192" t="s">
        <v>46</v>
      </c>
      <c r="B58" s="187" t="s">
        <v>42</v>
      </c>
      <c r="C58" s="169">
        <v>9.6500000000000002E-2</v>
      </c>
      <c r="D58" s="188">
        <f>+(C58*D57)*-1</f>
        <v>0</v>
      </c>
      <c r="F58" s="22"/>
    </row>
    <row r="59" spans="1:6">
      <c r="A59" s="168" t="s">
        <v>32</v>
      </c>
      <c r="B59" s="168" t="s">
        <v>388</v>
      </c>
      <c r="C59" s="185"/>
      <c r="D59" s="367">
        <v>0</v>
      </c>
      <c r="F59" s="194"/>
    </row>
    <row r="60" spans="1:6">
      <c r="A60" s="186" t="s">
        <v>48</v>
      </c>
      <c r="B60" s="187" t="s">
        <v>42</v>
      </c>
      <c r="C60" s="169">
        <v>0</v>
      </c>
      <c r="D60" s="188">
        <f>+(C60*D59)*-1</f>
        <v>0</v>
      </c>
    </row>
    <row r="61" spans="1:6">
      <c r="A61" s="168" t="s">
        <v>34</v>
      </c>
      <c r="B61" s="187" t="s">
        <v>47</v>
      </c>
      <c r="C61" s="195"/>
      <c r="D61" s="368">
        <v>0</v>
      </c>
    </row>
    <row r="62" spans="1:6">
      <c r="A62" s="192" t="s">
        <v>74</v>
      </c>
      <c r="B62" s="187" t="s">
        <v>42</v>
      </c>
      <c r="C62" s="169">
        <v>9.6500000000000002E-2</v>
      </c>
      <c r="D62" s="188">
        <f>+(C62*D61)*-1</f>
        <v>0</v>
      </c>
    </row>
    <row r="63" spans="1:6">
      <c r="A63" s="168" t="s">
        <v>36</v>
      </c>
      <c r="B63" s="157" t="s">
        <v>389</v>
      </c>
      <c r="C63" s="195"/>
      <c r="D63" s="179">
        <v>0</v>
      </c>
    </row>
    <row r="64" spans="1:6">
      <c r="A64" s="192" t="s">
        <v>390</v>
      </c>
      <c r="B64" s="187" t="s">
        <v>42</v>
      </c>
      <c r="C64" s="169">
        <v>9.6500000000000002E-2</v>
      </c>
      <c r="D64" s="188">
        <f>+(C64*D63)*-1</f>
        <v>0</v>
      </c>
    </row>
    <row r="65" spans="1:4">
      <c r="A65" s="442" t="s">
        <v>61</v>
      </c>
      <c r="B65" s="480"/>
      <c r="C65" s="196"/>
      <c r="D65" s="163">
        <f>SUM(D49:D64)</f>
        <v>0</v>
      </c>
    </row>
    <row r="67" spans="1:4">
      <c r="A67" s="433" t="s">
        <v>391</v>
      </c>
      <c r="B67" s="433"/>
      <c r="C67" s="433"/>
      <c r="D67" s="433"/>
    </row>
    <row r="68" spans="1:4">
      <c r="A68" s="197">
        <v>2</v>
      </c>
      <c r="B68" s="433" t="s">
        <v>392</v>
      </c>
      <c r="C68" s="433"/>
      <c r="D68" s="198" t="s">
        <v>28</v>
      </c>
    </row>
    <row r="69" spans="1:4">
      <c r="A69" s="199" t="s">
        <v>371</v>
      </c>
      <c r="B69" s="435" t="s">
        <v>372</v>
      </c>
      <c r="C69" s="435"/>
      <c r="D69" s="179">
        <f>+D33</f>
        <v>0</v>
      </c>
    </row>
    <row r="70" spans="1:4">
      <c r="A70" s="199" t="s">
        <v>378</v>
      </c>
      <c r="B70" s="435" t="s">
        <v>379</v>
      </c>
      <c r="C70" s="435"/>
      <c r="D70" s="179">
        <f>+D45</f>
        <v>0</v>
      </c>
    </row>
    <row r="71" spans="1:4">
      <c r="A71" s="199" t="s">
        <v>384</v>
      </c>
      <c r="B71" s="435" t="s">
        <v>385</v>
      </c>
      <c r="C71" s="435"/>
      <c r="D71" s="200">
        <f>+D65</f>
        <v>0</v>
      </c>
    </row>
    <row r="72" spans="1:4">
      <c r="A72" s="433" t="s">
        <v>61</v>
      </c>
      <c r="B72" s="433"/>
      <c r="C72" s="433"/>
      <c r="D72" s="201">
        <f>SUM(D69:D71)</f>
        <v>0</v>
      </c>
    </row>
    <row r="74" spans="1:4">
      <c r="A74" s="433" t="s">
        <v>393</v>
      </c>
      <c r="B74" s="433"/>
      <c r="C74" s="433"/>
      <c r="D74" s="433"/>
    </row>
    <row r="76" spans="1:4">
      <c r="A76" s="202">
        <v>3</v>
      </c>
      <c r="B76" s="165" t="s">
        <v>64</v>
      </c>
      <c r="C76" s="153" t="s">
        <v>55</v>
      </c>
      <c r="D76" s="153" t="s">
        <v>28</v>
      </c>
    </row>
    <row r="77" spans="1:4">
      <c r="A77" s="155" t="s">
        <v>3</v>
      </c>
      <c r="B77" s="187" t="s">
        <v>394</v>
      </c>
      <c r="C77" s="169" t="e">
        <f>+D77/$D$23</f>
        <v>#DIV/0!</v>
      </c>
      <c r="D77" s="203">
        <f>'Memória Cálculo A. Almox. 44h'!C33</f>
        <v>0</v>
      </c>
    </row>
    <row r="78" spans="1:4">
      <c r="A78" s="155" t="s">
        <v>5</v>
      </c>
      <c r="B78" s="168" t="s">
        <v>395</v>
      </c>
      <c r="C78" s="204"/>
      <c r="D78" s="161">
        <f>ROUND(+D77*$C$44,2)</f>
        <v>0</v>
      </c>
    </row>
    <row r="79" spans="1:4" ht="25.5">
      <c r="A79" s="155" t="s">
        <v>8</v>
      </c>
      <c r="B79" s="205" t="s">
        <v>396</v>
      </c>
      <c r="C79" s="178" t="e">
        <f>+D79/$D$23</f>
        <v>#DIV/0!</v>
      </c>
      <c r="D79" s="161">
        <f>'Memória Cálculo A. Almox. 44h'!C47</f>
        <v>0</v>
      </c>
    </row>
    <row r="80" spans="1:4">
      <c r="A80" s="186" t="s">
        <v>10</v>
      </c>
      <c r="B80" s="168" t="s">
        <v>397</v>
      </c>
      <c r="C80" s="178" t="e">
        <f>+D80/$D$23</f>
        <v>#DIV/0!</v>
      </c>
      <c r="D80" s="161">
        <f>'Memória Cálculo A. Almox. 44h'!C55</f>
        <v>0</v>
      </c>
    </row>
    <row r="81" spans="1:5" ht="25.5">
      <c r="A81" s="186" t="s">
        <v>30</v>
      </c>
      <c r="B81" s="205" t="s">
        <v>398</v>
      </c>
      <c r="C81" s="204"/>
      <c r="D81" s="207"/>
      <c r="E81" t="s">
        <v>594</v>
      </c>
    </row>
    <row r="82" spans="1:5" ht="25.5">
      <c r="A82" s="186" t="s">
        <v>32</v>
      </c>
      <c r="B82" s="205" t="s">
        <v>399</v>
      </c>
      <c r="C82" s="178" t="e">
        <f>+D82/$D$23</f>
        <v>#DIV/0!</v>
      </c>
      <c r="D82" s="179">
        <f>'Memória Cálculo A. Almox. 44h'!C69</f>
        <v>0</v>
      </c>
    </row>
    <row r="83" spans="1:5">
      <c r="A83" s="442" t="s">
        <v>61</v>
      </c>
      <c r="B83" s="443"/>
      <c r="C83" s="480"/>
      <c r="D83" s="206">
        <f>SUM(D77:D82)</f>
        <v>0</v>
      </c>
    </row>
    <row r="85" spans="1:5">
      <c r="A85" s="433" t="s">
        <v>400</v>
      </c>
      <c r="B85" s="433"/>
      <c r="C85" s="433"/>
      <c r="D85" s="433"/>
    </row>
    <row r="87" spans="1:5">
      <c r="A87" s="434" t="s">
        <v>401</v>
      </c>
      <c r="B87" s="434"/>
      <c r="C87" s="434"/>
      <c r="D87" s="434"/>
    </row>
    <row r="88" spans="1:5">
      <c r="A88" s="202" t="s">
        <v>54</v>
      </c>
      <c r="B88" s="442" t="s">
        <v>402</v>
      </c>
      <c r="C88" s="480"/>
      <c r="D88" s="153" t="s">
        <v>28</v>
      </c>
    </row>
    <row r="89" spans="1:5">
      <c r="A89" s="168" t="s">
        <v>3</v>
      </c>
      <c r="B89" s="429" t="s">
        <v>65</v>
      </c>
      <c r="C89" s="430"/>
      <c r="D89" s="161">
        <v>0</v>
      </c>
    </row>
    <row r="90" spans="1:5">
      <c r="A90" s="187" t="s">
        <v>5</v>
      </c>
      <c r="B90" s="445" t="s">
        <v>402</v>
      </c>
      <c r="C90" s="446"/>
      <c r="D90" s="207">
        <f>'Memória Cálculo A. Almox. 44h'!C82</f>
        <v>0</v>
      </c>
    </row>
    <row r="91" spans="1:5" s="189" customFormat="1">
      <c r="A91" s="187" t="s">
        <v>8</v>
      </c>
      <c r="B91" s="445" t="s">
        <v>403</v>
      </c>
      <c r="C91" s="446"/>
      <c r="D91" s="207">
        <f>'Memória Cálculo A. Almox. 44h'!C91</f>
        <v>0</v>
      </c>
    </row>
    <row r="92" spans="1:5" s="189" customFormat="1">
      <c r="A92" s="187" t="s">
        <v>10</v>
      </c>
      <c r="B92" s="445" t="s">
        <v>404</v>
      </c>
      <c r="C92" s="446"/>
      <c r="D92" s="207">
        <f>'Memória Cálculo A. Almox. 44h'!C99</f>
        <v>0</v>
      </c>
    </row>
    <row r="93" spans="1:5" s="189" customFormat="1" ht="13.5">
      <c r="A93" s="187" t="s">
        <v>30</v>
      </c>
      <c r="B93" s="445" t="s">
        <v>405</v>
      </c>
      <c r="C93" s="446"/>
      <c r="D93" s="207">
        <v>0</v>
      </c>
    </row>
    <row r="94" spans="1:5" s="189" customFormat="1">
      <c r="A94" s="187" t="s">
        <v>32</v>
      </c>
      <c r="B94" s="445" t="s">
        <v>406</v>
      </c>
      <c r="C94" s="446"/>
      <c r="D94" s="207">
        <f>'Memória Cálculo A. Almox. 44h'!C107</f>
        <v>0</v>
      </c>
    </row>
    <row r="95" spans="1:5">
      <c r="A95" s="168" t="s">
        <v>34</v>
      </c>
      <c r="B95" s="429" t="s">
        <v>38</v>
      </c>
      <c r="C95" s="430"/>
      <c r="D95" s="161">
        <v>0</v>
      </c>
    </row>
    <row r="96" spans="1:5">
      <c r="A96" s="168" t="s">
        <v>36</v>
      </c>
      <c r="B96" s="429" t="s">
        <v>407</v>
      </c>
      <c r="C96" s="430"/>
      <c r="D96" s="207"/>
      <c r="E96" t="s">
        <v>594</v>
      </c>
    </row>
    <row r="97" spans="1:5">
      <c r="A97" s="427" t="s">
        <v>61</v>
      </c>
      <c r="B97" s="427"/>
      <c r="C97" s="427"/>
      <c r="D97" s="163">
        <f>SUM(D89:D96)</f>
        <v>0</v>
      </c>
    </row>
    <row r="98" spans="1:5">
      <c r="D98" s="208"/>
    </row>
    <row r="99" spans="1:5">
      <c r="A99" s="202" t="s">
        <v>408</v>
      </c>
      <c r="B99" s="442" t="s">
        <v>409</v>
      </c>
      <c r="C99" s="480"/>
      <c r="D99" s="153" t="s">
        <v>28</v>
      </c>
    </row>
    <row r="100" spans="1:5" s="189" customFormat="1">
      <c r="A100" s="187" t="s">
        <v>3</v>
      </c>
      <c r="B100" s="449" t="s">
        <v>410</v>
      </c>
      <c r="C100" s="450"/>
      <c r="D100" s="207">
        <f>'Memória Cálculo A. Almox. 44h'!C118</f>
        <v>0</v>
      </c>
    </row>
    <row r="101" spans="1:5" s="189" customFormat="1" ht="25.5" customHeight="1">
      <c r="A101" s="187" t="s">
        <v>5</v>
      </c>
      <c r="B101" s="447" t="s">
        <v>411</v>
      </c>
      <c r="C101" s="448"/>
      <c r="D101" s="207"/>
      <c r="E101" t="s">
        <v>594</v>
      </c>
    </row>
    <row r="102" spans="1:5" s="189" customFormat="1" ht="29.25" customHeight="1">
      <c r="A102" s="187" t="s">
        <v>8</v>
      </c>
      <c r="B102" s="447" t="s">
        <v>412</v>
      </c>
      <c r="C102" s="448"/>
      <c r="D102" s="207"/>
      <c r="E102" t="s">
        <v>594</v>
      </c>
    </row>
    <row r="103" spans="1:5">
      <c r="A103" s="168" t="s">
        <v>10</v>
      </c>
      <c r="B103" s="429" t="s">
        <v>38</v>
      </c>
      <c r="C103" s="430"/>
      <c r="D103" s="161"/>
    </row>
    <row r="104" spans="1:5">
      <c r="A104" s="427" t="s">
        <v>61</v>
      </c>
      <c r="B104" s="427"/>
      <c r="C104" s="427"/>
      <c r="D104" s="163">
        <f>SUM(D100:D103)</f>
        <v>0</v>
      </c>
    </row>
    <row r="105" spans="1:5">
      <c r="D105" s="208"/>
    </row>
    <row r="106" spans="1:5">
      <c r="A106" s="202" t="s">
        <v>62</v>
      </c>
      <c r="B106" s="427" t="s">
        <v>35</v>
      </c>
      <c r="C106" s="427"/>
      <c r="D106" s="153" t="s">
        <v>28</v>
      </c>
    </row>
    <row r="107" spans="1:5" s="210" customFormat="1" ht="30" customHeight="1">
      <c r="A107" s="186" t="s">
        <v>3</v>
      </c>
      <c r="B107" s="428" t="s">
        <v>595</v>
      </c>
      <c r="C107" s="428"/>
      <c r="D107" s="209">
        <v>0</v>
      </c>
    </row>
    <row r="108" spans="1:5">
      <c r="A108" s="427" t="s">
        <v>61</v>
      </c>
      <c r="B108" s="427"/>
      <c r="C108" s="427"/>
      <c r="D108" s="163">
        <f>SUM(D107:D107)</f>
        <v>0</v>
      </c>
    </row>
    <row r="110" spans="1:5">
      <c r="A110" s="211" t="s">
        <v>413</v>
      </c>
      <c r="B110" s="211"/>
      <c r="C110" s="211"/>
      <c r="D110" s="211"/>
    </row>
    <row r="111" spans="1:5">
      <c r="A111" s="168" t="s">
        <v>54</v>
      </c>
      <c r="B111" s="429" t="s">
        <v>402</v>
      </c>
      <c r="C111" s="430"/>
      <c r="D111" s="179">
        <f>+D97</f>
        <v>0</v>
      </c>
    </row>
    <row r="112" spans="1:5">
      <c r="A112" s="168" t="s">
        <v>408</v>
      </c>
      <c r="B112" s="429" t="s">
        <v>409</v>
      </c>
      <c r="C112" s="430"/>
      <c r="D112" s="179">
        <f>+D104</f>
        <v>0</v>
      </c>
    </row>
    <row r="113" spans="1:4">
      <c r="A113" s="212"/>
      <c r="B113" s="431" t="s">
        <v>414</v>
      </c>
      <c r="C113" s="432"/>
      <c r="D113" s="213">
        <f>+D112+D111</f>
        <v>0</v>
      </c>
    </row>
    <row r="114" spans="1:4">
      <c r="A114" s="168" t="s">
        <v>62</v>
      </c>
      <c r="B114" s="429" t="s">
        <v>35</v>
      </c>
      <c r="C114" s="430"/>
      <c r="D114" s="179">
        <f>+D108</f>
        <v>0</v>
      </c>
    </row>
    <row r="115" spans="1:4">
      <c r="A115" s="400" t="s">
        <v>61</v>
      </c>
      <c r="B115" s="400"/>
      <c r="C115" s="400"/>
      <c r="D115" s="214">
        <f>+D114+D113</f>
        <v>0</v>
      </c>
    </row>
    <row r="117" spans="1:4">
      <c r="A117" s="433" t="s">
        <v>415</v>
      </c>
      <c r="B117" s="433"/>
      <c r="C117" s="433"/>
      <c r="D117" s="433"/>
    </row>
    <row r="119" spans="1:4">
      <c r="A119" s="202">
        <v>5</v>
      </c>
      <c r="B119" s="442" t="s">
        <v>49</v>
      </c>
      <c r="C119" s="480"/>
      <c r="D119" s="153" t="s">
        <v>28</v>
      </c>
    </row>
    <row r="120" spans="1:4">
      <c r="A120" s="168" t="s">
        <v>3</v>
      </c>
      <c r="B120" s="416" t="s">
        <v>50</v>
      </c>
      <c r="C120" s="416"/>
      <c r="D120" s="161">
        <f>Uniformes!E20</f>
        <v>0</v>
      </c>
    </row>
    <row r="121" spans="1:4">
      <c r="A121" s="168" t="s">
        <v>41</v>
      </c>
      <c r="B121" s="187" t="s">
        <v>42</v>
      </c>
      <c r="C121" s="169">
        <f>+$C$139+$C$140</f>
        <v>9.2499999999999999E-2</v>
      </c>
      <c r="D121" s="188">
        <f>+(C121*D120)*-1</f>
        <v>0</v>
      </c>
    </row>
    <row r="122" spans="1:4">
      <c r="A122" s="168" t="s">
        <v>5</v>
      </c>
      <c r="B122" s="416" t="s">
        <v>51</v>
      </c>
      <c r="C122" s="416"/>
      <c r="D122" s="161"/>
    </row>
    <row r="123" spans="1:4">
      <c r="A123" s="168" t="s">
        <v>43</v>
      </c>
      <c r="B123" s="187" t="s">
        <v>42</v>
      </c>
      <c r="C123" s="169">
        <f>+$C$139+$C$140</f>
        <v>9.2499999999999999E-2</v>
      </c>
      <c r="D123" s="188">
        <f>+(C123*D122)*-1</f>
        <v>0</v>
      </c>
    </row>
    <row r="124" spans="1:4">
      <c r="A124" s="168" t="s">
        <v>8</v>
      </c>
      <c r="B124" s="416" t="s">
        <v>52</v>
      </c>
      <c r="C124" s="416"/>
      <c r="D124" s="161">
        <v>0</v>
      </c>
    </row>
    <row r="125" spans="1:4">
      <c r="A125" s="168" t="s">
        <v>44</v>
      </c>
      <c r="B125" s="187" t="s">
        <v>42</v>
      </c>
      <c r="C125" s="169">
        <f>+$C$139+$C$140</f>
        <v>9.2499999999999999E-2</v>
      </c>
      <c r="D125" s="188">
        <f>+(C125*D124)*-1</f>
        <v>0</v>
      </c>
    </row>
    <row r="126" spans="1:4">
      <c r="A126" s="168" t="s">
        <v>10</v>
      </c>
      <c r="B126" s="416" t="s">
        <v>38</v>
      </c>
      <c r="C126" s="416"/>
      <c r="D126" s="161"/>
    </row>
    <row r="127" spans="1:4">
      <c r="A127" s="168" t="s">
        <v>53</v>
      </c>
      <c r="B127" s="187" t="s">
        <v>42</v>
      </c>
      <c r="C127" s="169">
        <f>+$C$139+$C$140</f>
        <v>9.2499999999999999E-2</v>
      </c>
      <c r="D127" s="188">
        <f>+(C127*D126)*-1</f>
        <v>0</v>
      </c>
    </row>
    <row r="128" spans="1:4">
      <c r="A128" s="427" t="s">
        <v>61</v>
      </c>
      <c r="B128" s="427"/>
      <c r="C128" s="427"/>
      <c r="D128" s="163">
        <f>SUM(D120:D126)</f>
        <v>0</v>
      </c>
    </row>
    <row r="130" spans="1:4">
      <c r="A130" s="433" t="s">
        <v>416</v>
      </c>
      <c r="B130" s="433"/>
      <c r="C130" s="433"/>
      <c r="D130" s="433"/>
    </row>
    <row r="132" spans="1:4">
      <c r="A132" s="202">
        <v>6</v>
      </c>
      <c r="B132" s="165" t="s">
        <v>66</v>
      </c>
      <c r="C132" s="215" t="s">
        <v>55</v>
      </c>
      <c r="D132" s="153" t="s">
        <v>28</v>
      </c>
    </row>
    <row r="133" spans="1:4">
      <c r="A133" s="168" t="s">
        <v>3</v>
      </c>
      <c r="B133" s="168" t="s">
        <v>67</v>
      </c>
      <c r="C133" s="362">
        <f>'Nutricionista 44h'!C130</f>
        <v>0</v>
      </c>
      <c r="D133" s="179">
        <f>($D$128+$D$115+$D$83+$D$72+$D$23)*C133</f>
        <v>0</v>
      </c>
    </row>
    <row r="134" spans="1:4">
      <c r="A134" s="168" t="s">
        <v>5</v>
      </c>
      <c r="B134" s="168" t="s">
        <v>68</v>
      </c>
      <c r="C134" s="362">
        <f>'Nutricionista 44h'!C131</f>
        <v>0</v>
      </c>
      <c r="D134" s="179">
        <f>($D$128+$D$115+$D$83+$D$72+$D$23+D133)*C134</f>
        <v>0</v>
      </c>
    </row>
    <row r="135" spans="1:4" s="217" customFormat="1" ht="24" customHeight="1">
      <c r="A135" s="436" t="s">
        <v>69</v>
      </c>
      <c r="B135" s="437"/>
      <c r="C135" s="438"/>
      <c r="D135" s="216">
        <f>++D134+D133+D128+D115+D83+D72+D23</f>
        <v>0</v>
      </c>
    </row>
    <row r="136" spans="1:4" s="217" customFormat="1" ht="24" customHeight="1">
      <c r="A136" s="439" t="s">
        <v>70</v>
      </c>
      <c r="B136" s="440"/>
      <c r="C136" s="441"/>
      <c r="D136" s="216">
        <f>ROUND(D135/(1-(C139+C140+C142+C144+C145)),2)</f>
        <v>0</v>
      </c>
    </row>
    <row r="137" spans="1:4">
      <c r="A137" s="168" t="s">
        <v>8</v>
      </c>
      <c r="B137" s="168" t="s">
        <v>71</v>
      </c>
      <c r="C137" s="178"/>
      <c r="D137" s="168"/>
    </row>
    <row r="138" spans="1:4">
      <c r="A138" s="168" t="s">
        <v>44</v>
      </c>
      <c r="B138" s="168" t="s">
        <v>417</v>
      </c>
      <c r="C138" s="178"/>
      <c r="D138" s="168"/>
    </row>
    <row r="139" spans="1:4">
      <c r="A139" s="168" t="s">
        <v>418</v>
      </c>
      <c r="B139" s="168" t="s">
        <v>72</v>
      </c>
      <c r="C139" s="178">
        <v>1.6500000000000001E-2</v>
      </c>
      <c r="D139" s="179">
        <f>ROUND(C139*$D$136,2)</f>
        <v>0</v>
      </c>
    </row>
    <row r="140" spans="1:4">
      <c r="A140" s="168" t="s">
        <v>419</v>
      </c>
      <c r="B140" s="168" t="s">
        <v>73</v>
      </c>
      <c r="C140" s="178">
        <v>7.5999999999999998E-2</v>
      </c>
      <c r="D140" s="179">
        <f>ROUND(C140*$D$136,2)</f>
        <v>0</v>
      </c>
    </row>
    <row r="141" spans="1:4">
      <c r="A141" s="168" t="s">
        <v>420</v>
      </c>
      <c r="B141" s="168" t="s">
        <v>421</v>
      </c>
      <c r="C141" s="178"/>
      <c r="D141" s="179"/>
    </row>
    <row r="142" spans="1:4">
      <c r="A142" s="168" t="s">
        <v>422</v>
      </c>
      <c r="B142" s="168" t="s">
        <v>423</v>
      </c>
      <c r="C142" s="178"/>
      <c r="D142" s="168"/>
    </row>
    <row r="143" spans="1:4">
      <c r="A143" s="168" t="s">
        <v>424</v>
      </c>
      <c r="B143" s="168" t="s">
        <v>425</v>
      </c>
      <c r="C143" s="178"/>
      <c r="D143" s="168"/>
    </row>
    <row r="144" spans="1:4">
      <c r="A144" s="168" t="s">
        <v>426</v>
      </c>
      <c r="B144" s="168" t="s">
        <v>427</v>
      </c>
      <c r="C144" s="178">
        <v>0.05</v>
      </c>
      <c r="D144" s="179">
        <f>ROUND(C144*$D$136,2)</f>
        <v>0</v>
      </c>
    </row>
    <row r="145" spans="1:4">
      <c r="A145" s="168" t="s">
        <v>428</v>
      </c>
      <c r="B145" s="168" t="s">
        <v>429</v>
      </c>
      <c r="C145" s="178"/>
      <c r="D145" s="168"/>
    </row>
    <row r="146" spans="1:4">
      <c r="A146" s="442" t="s">
        <v>61</v>
      </c>
      <c r="B146" s="443"/>
      <c r="C146" s="218">
        <f>+C145+C144+C142+C140+C139+C134+C133</f>
        <v>0.14250000000000002</v>
      </c>
      <c r="D146" s="163">
        <f>+D144+D142+D140+D139+D134+D133</f>
        <v>0</v>
      </c>
    </row>
    <row r="148" spans="1:4">
      <c r="A148" s="444" t="s">
        <v>430</v>
      </c>
      <c r="B148" s="444"/>
      <c r="C148" s="444"/>
      <c r="D148" s="444"/>
    </row>
    <row r="149" spans="1:4">
      <c r="A149" s="168" t="s">
        <v>3</v>
      </c>
      <c r="B149" s="418" t="s">
        <v>431</v>
      </c>
      <c r="C149" s="418"/>
      <c r="D149" s="161">
        <f>+D23</f>
        <v>0</v>
      </c>
    </row>
    <row r="150" spans="1:4">
      <c r="A150" s="168" t="s">
        <v>432</v>
      </c>
      <c r="B150" s="418" t="s">
        <v>433</v>
      </c>
      <c r="C150" s="418"/>
      <c r="D150" s="161">
        <f>+D72</f>
        <v>0</v>
      </c>
    </row>
    <row r="151" spans="1:4">
      <c r="A151" s="168" t="s">
        <v>8</v>
      </c>
      <c r="B151" s="418" t="s">
        <v>434</v>
      </c>
      <c r="C151" s="418"/>
      <c r="D151" s="161">
        <f>+D83</f>
        <v>0</v>
      </c>
    </row>
    <row r="152" spans="1:4">
      <c r="A152" s="168" t="s">
        <v>10</v>
      </c>
      <c r="B152" s="418" t="s">
        <v>435</v>
      </c>
      <c r="C152" s="418"/>
      <c r="D152" s="161">
        <f>+D115</f>
        <v>0</v>
      </c>
    </row>
    <row r="153" spans="1:4">
      <c r="A153" s="168" t="s">
        <v>30</v>
      </c>
      <c r="B153" s="418" t="s">
        <v>436</v>
      </c>
      <c r="C153" s="418"/>
      <c r="D153" s="161">
        <f>+D128</f>
        <v>0</v>
      </c>
    </row>
    <row r="154" spans="1:4">
      <c r="B154" s="426" t="s">
        <v>437</v>
      </c>
      <c r="C154" s="426"/>
      <c r="D154" s="219">
        <f>SUM(D149:D153)</f>
        <v>0</v>
      </c>
    </row>
    <row r="155" spans="1:4">
      <c r="A155" s="168" t="s">
        <v>32</v>
      </c>
      <c r="B155" s="418" t="s">
        <v>438</v>
      </c>
      <c r="C155" s="418"/>
      <c r="D155" s="161">
        <f>+D146</f>
        <v>0</v>
      </c>
    </row>
    <row r="157" spans="1:4">
      <c r="A157" s="479" t="s">
        <v>439</v>
      </c>
      <c r="B157" s="479"/>
      <c r="C157" s="479"/>
      <c r="D157" s="220">
        <f>ROUND(+D155+D154,2)</f>
        <v>0</v>
      </c>
    </row>
    <row r="159" spans="1:4">
      <c r="A159" s="415" t="s">
        <v>440</v>
      </c>
      <c r="B159" s="415"/>
      <c r="C159" s="415"/>
      <c r="D159" s="415"/>
    </row>
    <row r="161" spans="1:5">
      <c r="A161" s="168" t="s">
        <v>3</v>
      </c>
      <c r="B161" s="168" t="s">
        <v>373</v>
      </c>
      <c r="C161" s="221" t="e">
        <f>+C29</f>
        <v>#DIV/0!</v>
      </c>
      <c r="D161" s="161">
        <f>+D29</f>
        <v>0</v>
      </c>
    </row>
    <row r="162" spans="1:5">
      <c r="A162" s="168" t="s">
        <v>5</v>
      </c>
      <c r="B162" s="168" t="s">
        <v>375</v>
      </c>
      <c r="C162" s="221" t="e">
        <f>+C31</f>
        <v>#DIV/0!</v>
      </c>
      <c r="D162" s="161">
        <f>+D31</f>
        <v>0</v>
      </c>
    </row>
    <row r="163" spans="1:5">
      <c r="A163" s="168" t="s">
        <v>8</v>
      </c>
      <c r="B163" s="168" t="s">
        <v>63</v>
      </c>
      <c r="C163" s="221" t="e">
        <f>+C32</f>
        <v>#DIV/0!</v>
      </c>
      <c r="D163" s="161">
        <f>+D32</f>
        <v>0</v>
      </c>
    </row>
    <row r="164" spans="1:5" ht="25.5">
      <c r="A164" s="168" t="s">
        <v>10</v>
      </c>
      <c r="B164" s="205" t="s">
        <v>396</v>
      </c>
      <c r="C164" s="178" t="e">
        <f>+C79</f>
        <v>#DIV/0!</v>
      </c>
      <c r="D164" s="161">
        <f>+D79</f>
        <v>0</v>
      </c>
    </row>
    <row r="165" spans="1:5" ht="25.5">
      <c r="A165" s="168" t="s">
        <v>30</v>
      </c>
      <c r="B165" s="205" t="s">
        <v>399</v>
      </c>
      <c r="C165" s="221" t="e">
        <f>+C82</f>
        <v>#DIV/0!</v>
      </c>
      <c r="D165" s="179">
        <f>+D82</f>
        <v>0</v>
      </c>
    </row>
    <row r="166" spans="1:5">
      <c r="A166" s="168" t="s">
        <v>48</v>
      </c>
      <c r="B166" s="187" t="s">
        <v>441</v>
      </c>
      <c r="C166" s="420" t="e">
        <f>+(D166+D167+D168)/D23</f>
        <v>#DIV/0!</v>
      </c>
      <c r="D166" s="161">
        <f>ROUND(D29*(SUM($C$37:$C$44)),2)</f>
        <v>0</v>
      </c>
    </row>
    <row r="167" spans="1:5">
      <c r="A167" s="168" t="s">
        <v>442</v>
      </c>
      <c r="B167" s="187" t="s">
        <v>443</v>
      </c>
      <c r="C167" s="420"/>
      <c r="D167" s="161">
        <f>ROUND(D31*(SUM($C$37:$C$44)),2)</f>
        <v>0</v>
      </c>
    </row>
    <row r="168" spans="1:5">
      <c r="A168" s="168" t="s">
        <v>444</v>
      </c>
      <c r="B168" s="187" t="s">
        <v>445</v>
      </c>
      <c r="C168" s="420"/>
      <c r="D168" s="161">
        <f>ROUND(D32*(SUM($C$37:$C$44)),2)</f>
        <v>0</v>
      </c>
    </row>
    <row r="169" spans="1:5">
      <c r="A169" s="421" t="s">
        <v>61</v>
      </c>
      <c r="B169" s="422"/>
      <c r="C169" s="423"/>
      <c r="D169" s="222">
        <f>SUM(D161:D168)</f>
        <v>0</v>
      </c>
    </row>
    <row r="170" spans="1:5">
      <c r="B170" s="223"/>
      <c r="C170" s="223"/>
      <c r="D170" s="223"/>
    </row>
    <row r="171" spans="1:5" s="225" customFormat="1" ht="40.5" customHeight="1">
      <c r="A171" s="424" t="s">
        <v>446</v>
      </c>
      <c r="B171" s="424"/>
      <c r="C171" s="424"/>
      <c r="D171" s="424"/>
      <c r="E171" s="224"/>
    </row>
    <row r="172" spans="1:5">
      <c r="A172" s="226"/>
      <c r="B172" s="226"/>
      <c r="C172" s="226"/>
      <c r="D172" s="226"/>
      <c r="E172" s="226"/>
    </row>
    <row r="173" spans="1:5" ht="39.75" customHeight="1">
      <c r="A173" s="425"/>
      <c r="B173" s="425"/>
      <c r="C173" s="425"/>
      <c r="D173" s="425"/>
      <c r="E173" s="226"/>
    </row>
    <row r="174" spans="1:5">
      <c r="A174" s="226"/>
      <c r="B174" s="226"/>
      <c r="C174" s="226"/>
      <c r="D174" s="226"/>
      <c r="E174" s="226"/>
    </row>
    <row r="175" spans="1:5" ht="27" customHeight="1">
      <c r="A175" s="417"/>
      <c r="B175" s="417"/>
      <c r="C175" s="417"/>
      <c r="D175" s="417"/>
      <c r="E175" s="226"/>
    </row>
    <row r="176" spans="1:5">
      <c r="A176" s="226"/>
      <c r="B176" s="226"/>
      <c r="C176" s="226"/>
      <c r="D176" s="226"/>
      <c r="E176" s="226"/>
    </row>
    <row r="177" spans="1:5">
      <c r="A177" s="226"/>
      <c r="B177" s="226"/>
      <c r="C177" s="226"/>
      <c r="D177" s="226"/>
      <c r="E177" s="226"/>
    </row>
    <row r="178" spans="1:5">
      <c r="A178" s="226"/>
      <c r="B178" s="226"/>
      <c r="C178" s="226"/>
      <c r="D178" s="226"/>
      <c r="E178" s="226"/>
    </row>
    <row r="179" spans="1:5">
      <c r="A179" s="226"/>
      <c r="B179" s="226"/>
      <c r="C179" s="226"/>
      <c r="D179" s="226"/>
      <c r="E179" s="226"/>
    </row>
    <row r="180" spans="1:5">
      <c r="A180" s="226"/>
      <c r="B180" s="226"/>
      <c r="C180" s="226"/>
      <c r="D180" s="226"/>
      <c r="E180" s="226"/>
    </row>
    <row r="181" spans="1:5">
      <c r="A181" s="226"/>
      <c r="B181" s="226"/>
      <c r="C181" s="226"/>
      <c r="D181" s="226"/>
      <c r="E181" s="226"/>
    </row>
    <row r="182" spans="1:5">
      <c r="A182" s="226"/>
      <c r="B182" s="226"/>
      <c r="C182" s="226"/>
      <c r="D182" s="226"/>
      <c r="E182" s="226"/>
    </row>
    <row r="183" spans="1:5">
      <c r="A183" s="226"/>
      <c r="B183" s="226"/>
      <c r="C183" s="226"/>
      <c r="D183" s="226"/>
      <c r="E183" s="226"/>
    </row>
    <row r="184" spans="1:5">
      <c r="A184" s="226"/>
      <c r="B184" s="226"/>
      <c r="C184" s="226"/>
      <c r="D184" s="226"/>
      <c r="E184" s="226"/>
    </row>
    <row r="185" spans="1:5">
      <c r="A185" s="226"/>
      <c r="B185" s="226"/>
      <c r="C185" s="226"/>
      <c r="D185" s="226"/>
      <c r="E185" s="226"/>
    </row>
    <row r="186" spans="1:5">
      <c r="A186" s="226"/>
      <c r="B186" s="226"/>
      <c r="C186" s="226"/>
      <c r="D186" s="226"/>
      <c r="E186" s="226"/>
    </row>
    <row r="187" spans="1:5">
      <c r="A187" s="226"/>
      <c r="B187" s="226"/>
      <c r="C187" s="226"/>
      <c r="D187" s="226"/>
      <c r="E187" s="226"/>
    </row>
    <row r="188" spans="1:5">
      <c r="A188" s="226"/>
      <c r="B188" s="226"/>
      <c r="C188" s="226"/>
      <c r="D188" s="226"/>
      <c r="E188" s="226"/>
    </row>
  </sheetData>
  <mergeCells count="84">
    <mergeCell ref="E2:H2"/>
    <mergeCell ref="C7:D7"/>
    <mergeCell ref="A1:D1"/>
    <mergeCell ref="A3:D3"/>
    <mergeCell ref="C4:D4"/>
    <mergeCell ref="C5:D5"/>
    <mergeCell ref="C6:D6"/>
    <mergeCell ref="A25:D25"/>
    <mergeCell ref="C8:D8"/>
    <mergeCell ref="A10:D10"/>
    <mergeCell ref="B12:C12"/>
    <mergeCell ref="B15:C15"/>
    <mergeCell ref="B16:C16"/>
    <mergeCell ref="B17:C17"/>
    <mergeCell ref="B18:C18"/>
    <mergeCell ref="B19:C19"/>
    <mergeCell ref="B21:C21"/>
    <mergeCell ref="B22:C22"/>
    <mergeCell ref="A23:C23"/>
    <mergeCell ref="A74:D74"/>
    <mergeCell ref="A27:D27"/>
    <mergeCell ref="A33:C33"/>
    <mergeCell ref="A35:D35"/>
    <mergeCell ref="A47:D47"/>
    <mergeCell ref="A65:B65"/>
    <mergeCell ref="A67:D67"/>
    <mergeCell ref="B68:C68"/>
    <mergeCell ref="B69:C69"/>
    <mergeCell ref="B70:C70"/>
    <mergeCell ref="B71:C71"/>
    <mergeCell ref="A72:C72"/>
    <mergeCell ref="B96:C96"/>
    <mergeCell ref="A83:C83"/>
    <mergeCell ref="A85:D85"/>
    <mergeCell ref="A87:D87"/>
    <mergeCell ref="B88:C88"/>
    <mergeCell ref="B89:C89"/>
    <mergeCell ref="B90:C90"/>
    <mergeCell ref="B91:C91"/>
    <mergeCell ref="B92:C92"/>
    <mergeCell ref="B93:C93"/>
    <mergeCell ref="B94:C94"/>
    <mergeCell ref="B95:C95"/>
    <mergeCell ref="B112:C112"/>
    <mergeCell ref="A97:C97"/>
    <mergeCell ref="B99:C99"/>
    <mergeCell ref="B100:C100"/>
    <mergeCell ref="B101:C101"/>
    <mergeCell ref="B102:C102"/>
    <mergeCell ref="B103:C103"/>
    <mergeCell ref="A104:C104"/>
    <mergeCell ref="B106:C106"/>
    <mergeCell ref="B107:C107"/>
    <mergeCell ref="A108:C108"/>
    <mergeCell ref="B111:C111"/>
    <mergeCell ref="A135:C135"/>
    <mergeCell ref="B113:C113"/>
    <mergeCell ref="B114:C114"/>
    <mergeCell ref="A115:C115"/>
    <mergeCell ref="A117:D117"/>
    <mergeCell ref="B119:C119"/>
    <mergeCell ref="B120:C120"/>
    <mergeCell ref="B122:C122"/>
    <mergeCell ref="B124:C124"/>
    <mergeCell ref="B126:C126"/>
    <mergeCell ref="A128:C128"/>
    <mergeCell ref="A130:D130"/>
    <mergeCell ref="A159:D159"/>
    <mergeCell ref="A136:C136"/>
    <mergeCell ref="A146:B146"/>
    <mergeCell ref="A148:D148"/>
    <mergeCell ref="B149:C149"/>
    <mergeCell ref="B150:C150"/>
    <mergeCell ref="B151:C151"/>
    <mergeCell ref="B152:C152"/>
    <mergeCell ref="B153:C153"/>
    <mergeCell ref="B154:C154"/>
    <mergeCell ref="B155:C155"/>
    <mergeCell ref="A157:C157"/>
    <mergeCell ref="C166:C168"/>
    <mergeCell ref="A169:C169"/>
    <mergeCell ref="A171:D171"/>
    <mergeCell ref="A173:D173"/>
    <mergeCell ref="A175:D175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orientation="portrait" r:id="rId1"/>
  <ignoredErrors>
    <ignoredError sqref="D114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5" tint="0.39997558519241921"/>
  </sheetPr>
  <dimension ref="A1:G128"/>
  <sheetViews>
    <sheetView workbookViewId="0">
      <selection activeCell="D2" sqref="D2:G2"/>
    </sheetView>
  </sheetViews>
  <sheetFormatPr defaultRowHeight="12.75"/>
  <cols>
    <col min="1" max="1" width="64.42578125" customWidth="1"/>
    <col min="2" max="2" width="12.28515625" bestFit="1" customWidth="1"/>
    <col min="3" max="3" width="18.28515625" customWidth="1"/>
    <col min="4" max="4" width="11.85546875" customWidth="1"/>
    <col min="5" max="5" width="10.5703125" bestFit="1" customWidth="1"/>
  </cols>
  <sheetData>
    <row r="1" spans="1:7" ht="17.25" thickBot="1">
      <c r="A1" s="481" t="s">
        <v>524</v>
      </c>
      <c r="B1" s="482"/>
      <c r="C1" s="483"/>
    </row>
    <row r="2" spans="1:7" ht="13.5" thickBot="1">
      <c r="D2" s="393" t="s">
        <v>617</v>
      </c>
      <c r="E2" s="394"/>
      <c r="F2" s="394"/>
      <c r="G2" s="395"/>
    </row>
    <row r="3" spans="1:7">
      <c r="A3" s="168" t="s">
        <v>447</v>
      </c>
      <c r="B3" s="168">
        <v>220</v>
      </c>
    </row>
    <row r="4" spans="1:7">
      <c r="A4" s="168" t="s">
        <v>448</v>
      </c>
      <c r="B4" s="168">
        <v>365.25</v>
      </c>
    </row>
    <row r="5" spans="1:7">
      <c r="A5" s="168" t="s">
        <v>449</v>
      </c>
      <c r="B5" s="227">
        <f>(365.25/12/2)/(7/7)</f>
        <v>15.21875</v>
      </c>
    </row>
    <row r="6" spans="1:7">
      <c r="A6" s="187" t="s">
        <v>357</v>
      </c>
      <c r="B6" s="179">
        <f>'Aux Cozinha 12 x 36h'!D12</f>
        <v>0</v>
      </c>
    </row>
    <row r="7" spans="1:7">
      <c r="A7" s="187" t="s">
        <v>450</v>
      </c>
      <c r="B7" s="179">
        <f>'Aux Cozinha 12 x 36h'!D23</f>
        <v>0</v>
      </c>
    </row>
    <row r="11" spans="1:7">
      <c r="A11" s="415" t="s">
        <v>454</v>
      </c>
      <c r="B11" s="415"/>
      <c r="C11" s="415"/>
    </row>
    <row r="12" spans="1:7">
      <c r="A12" s="168" t="s">
        <v>451</v>
      </c>
      <c r="B12" s="168">
        <f>+$B$4</f>
        <v>365.25</v>
      </c>
      <c r="C12" s="204"/>
    </row>
    <row r="13" spans="1:7">
      <c r="A13" s="168" t="s">
        <v>452</v>
      </c>
      <c r="B13" s="187">
        <v>12</v>
      </c>
      <c r="C13" s="204"/>
      <c r="G13" s="240"/>
    </row>
    <row r="14" spans="1:7">
      <c r="A14" s="168" t="s">
        <v>453</v>
      </c>
      <c r="B14" s="178">
        <v>0.5</v>
      </c>
      <c r="C14" s="204"/>
      <c r="G14" s="240"/>
    </row>
    <row r="15" spans="1:7">
      <c r="A15" s="187" t="s">
        <v>455</v>
      </c>
      <c r="B15" s="228">
        <f>ROUND((B12/B13)*B14,2)</f>
        <v>15.22</v>
      </c>
      <c r="C15" s="204"/>
    </row>
    <row r="16" spans="1:7">
      <c r="A16" s="231" t="s">
        <v>456</v>
      </c>
      <c r="B16" s="326">
        <v>0</v>
      </c>
      <c r="C16" s="204"/>
    </row>
    <row r="17" spans="1:5">
      <c r="A17" s="168" t="s">
        <v>457</v>
      </c>
      <c r="B17" s="178">
        <v>0.06</v>
      </c>
      <c r="C17" s="204"/>
    </row>
    <row r="18" spans="1:5">
      <c r="A18" s="409" t="s">
        <v>458</v>
      </c>
      <c r="B18" s="410"/>
      <c r="C18" s="222">
        <f>ROUND((B15*(B16*2)-($B$6*B17)),2)</f>
        <v>0</v>
      </c>
      <c r="D18" s="240"/>
    </row>
    <row r="20" spans="1:5">
      <c r="A20" s="415" t="s">
        <v>459</v>
      </c>
      <c r="B20" s="415"/>
      <c r="C20" s="415"/>
    </row>
    <row r="21" spans="1:5">
      <c r="A21" s="168" t="s">
        <v>451</v>
      </c>
      <c r="B21" s="168">
        <f>+$B$4</f>
        <v>365.25</v>
      </c>
      <c r="C21" s="204"/>
    </row>
    <row r="22" spans="1:5">
      <c r="A22" s="168" t="s">
        <v>452</v>
      </c>
      <c r="B22" s="187">
        <v>12</v>
      </c>
      <c r="C22" s="204"/>
    </row>
    <row r="23" spans="1:5">
      <c r="A23" s="168" t="s">
        <v>453</v>
      </c>
      <c r="B23" s="178">
        <v>0.5</v>
      </c>
      <c r="C23" s="204"/>
    </row>
    <row r="24" spans="1:5">
      <c r="A24" s="187" t="s">
        <v>455</v>
      </c>
      <c r="B24" s="168">
        <f>ROUND((B21/B22)*B23,2)</f>
        <v>15.22</v>
      </c>
      <c r="C24" s="204"/>
    </row>
    <row r="25" spans="1:5">
      <c r="A25" s="231" t="s">
        <v>460</v>
      </c>
      <c r="B25" s="326">
        <v>0</v>
      </c>
      <c r="C25" s="204"/>
    </row>
    <row r="26" spans="1:5">
      <c r="A26" s="168" t="s">
        <v>461</v>
      </c>
      <c r="B26" s="241">
        <v>3</v>
      </c>
      <c r="C26" s="204"/>
    </row>
    <row r="27" spans="1:5">
      <c r="A27" s="409" t="s">
        <v>460</v>
      </c>
      <c r="B27" s="410"/>
      <c r="C27" s="222">
        <f>ROUND((B24*B25)-B26,2)</f>
        <v>-3</v>
      </c>
      <c r="D27" s="159"/>
      <c r="E27" s="159"/>
    </row>
    <row r="29" spans="1:5">
      <c r="A29" s="415" t="s">
        <v>462</v>
      </c>
      <c r="B29" s="415"/>
      <c r="C29" s="415"/>
    </row>
    <row r="30" spans="1:5">
      <c r="A30" s="168" t="s">
        <v>39</v>
      </c>
      <c r="B30" s="179">
        <f>+B7</f>
        <v>0</v>
      </c>
      <c r="C30" s="204"/>
    </row>
    <row r="31" spans="1:5">
      <c r="A31" s="168" t="s">
        <v>463</v>
      </c>
      <c r="B31" s="168">
        <v>12</v>
      </c>
      <c r="C31" s="204"/>
    </row>
    <row r="32" spans="1:5">
      <c r="A32" s="232" t="s">
        <v>464</v>
      </c>
      <c r="B32" s="362">
        <v>0</v>
      </c>
      <c r="C32" s="204"/>
    </row>
    <row r="33" spans="1:5">
      <c r="A33" s="400" t="s">
        <v>465</v>
      </c>
      <c r="B33" s="400"/>
      <c r="C33" s="222">
        <f>ROUND(+(B30/B31)*B32,2)</f>
        <v>0</v>
      </c>
    </row>
    <row r="35" spans="1:5">
      <c r="A35" s="405" t="s">
        <v>466</v>
      </c>
      <c r="B35" s="406"/>
      <c r="C35" s="407"/>
    </row>
    <row r="36" spans="1:5" s="189" customFormat="1">
      <c r="A36" s="234" t="s">
        <v>467</v>
      </c>
      <c r="B36" s="233">
        <f>+B32</f>
        <v>0</v>
      </c>
      <c r="C36" s="204"/>
    </row>
    <row r="37" spans="1:5">
      <c r="A37" s="168" t="s">
        <v>468</v>
      </c>
      <c r="B37" s="179">
        <f>'Aux Cozinha 12 x 36h'!D23</f>
        <v>0</v>
      </c>
      <c r="C37" s="204"/>
    </row>
    <row r="38" spans="1:5">
      <c r="A38" s="168" t="s">
        <v>373</v>
      </c>
      <c r="B38" s="179">
        <f>'Aux Cozinha 12 x 36h'!D29</f>
        <v>0</v>
      </c>
      <c r="C38" s="204"/>
    </row>
    <row r="39" spans="1:5">
      <c r="A39" s="245" t="s">
        <v>65</v>
      </c>
      <c r="B39" s="179">
        <f>'Aux Cozinha 12 x 36h'!D31</f>
        <v>0</v>
      </c>
      <c r="C39" s="204"/>
    </row>
    <row r="40" spans="1:5">
      <c r="A40" s="245" t="s">
        <v>63</v>
      </c>
      <c r="B40" s="179">
        <f>'Aux Cozinha 12 x 36h'!D32</f>
        <v>0</v>
      </c>
      <c r="C40" s="204"/>
    </row>
    <row r="41" spans="1:5">
      <c r="A41" s="229" t="s">
        <v>469</v>
      </c>
      <c r="B41" s="230">
        <f>SUM(B37:B40)</f>
        <v>0</v>
      </c>
      <c r="C41" s="204"/>
    </row>
    <row r="42" spans="1:5">
      <c r="A42" s="199" t="s">
        <v>470</v>
      </c>
      <c r="B42" s="178">
        <v>0.4</v>
      </c>
      <c r="C42" s="204"/>
    </row>
    <row r="43" spans="1:5">
      <c r="A43" s="246" t="s">
        <v>513</v>
      </c>
      <c r="B43" s="178">
        <v>0.08</v>
      </c>
      <c r="C43" s="204"/>
    </row>
    <row r="44" spans="1:5">
      <c r="A44" s="408" t="s">
        <v>472</v>
      </c>
      <c r="B44" s="408"/>
      <c r="C44" s="213">
        <f>ROUND(+B41*B42*B43*B36,2)</f>
        <v>0</v>
      </c>
      <c r="E44" s="159"/>
    </row>
    <row r="45" spans="1:5">
      <c r="A45" s="199" t="s">
        <v>473</v>
      </c>
      <c r="B45" s="178">
        <v>0.1</v>
      </c>
      <c r="C45" s="204"/>
    </row>
    <row r="46" spans="1:5">
      <c r="A46" s="408" t="s">
        <v>474</v>
      </c>
      <c r="B46" s="408"/>
      <c r="C46" s="236">
        <f>ROUND(B45*B43*B41*B36,2)</f>
        <v>0</v>
      </c>
    </row>
    <row r="47" spans="1:5">
      <c r="A47" s="409" t="s">
        <v>475</v>
      </c>
      <c r="B47" s="410"/>
      <c r="C47" s="214">
        <f>+C46+C44</f>
        <v>0</v>
      </c>
    </row>
    <row r="49" spans="1:3">
      <c r="A49" s="415" t="s">
        <v>476</v>
      </c>
      <c r="B49" s="415"/>
      <c r="C49" s="415"/>
    </row>
    <row r="50" spans="1:3">
      <c r="A50" s="168" t="s">
        <v>39</v>
      </c>
      <c r="B50" s="179">
        <f>+B7</f>
        <v>0</v>
      </c>
      <c r="C50" s="204"/>
    </row>
    <row r="51" spans="1:3">
      <c r="A51" s="168" t="s">
        <v>477</v>
      </c>
      <c r="B51" s="237">
        <v>30</v>
      </c>
      <c r="C51" s="204"/>
    </row>
    <row r="52" spans="1:3">
      <c r="A52" s="168" t="s">
        <v>463</v>
      </c>
      <c r="B52" s="168">
        <v>12</v>
      </c>
      <c r="C52" s="204"/>
    </row>
    <row r="53" spans="1:3">
      <c r="A53" s="168" t="s">
        <v>478</v>
      </c>
      <c r="B53" s="168">
        <v>7</v>
      </c>
      <c r="C53" s="204"/>
    </row>
    <row r="54" spans="1:3">
      <c r="A54" s="232" t="s">
        <v>479</v>
      </c>
      <c r="B54" s="362">
        <v>0</v>
      </c>
      <c r="C54" s="204"/>
    </row>
    <row r="55" spans="1:3">
      <c r="A55" s="400" t="s">
        <v>480</v>
      </c>
      <c r="B55" s="400"/>
      <c r="C55" s="222">
        <f>+ROUND(((B50/B51/B52)*B53)*B54,2)</f>
        <v>0</v>
      </c>
    </row>
    <row r="57" spans="1:3">
      <c r="A57" s="405" t="s">
        <v>481</v>
      </c>
      <c r="B57" s="406"/>
      <c r="C57" s="407"/>
    </row>
    <row r="58" spans="1:3" ht="25.5">
      <c r="A58" s="238" t="s">
        <v>482</v>
      </c>
      <c r="B58" s="233">
        <f>+B54</f>
        <v>0</v>
      </c>
      <c r="C58" s="204"/>
    </row>
    <row r="59" spans="1:3">
      <c r="A59" s="168" t="s">
        <v>468</v>
      </c>
      <c r="B59" s="179">
        <f>'Aux Cozinha 12 x 36h'!D23</f>
        <v>0</v>
      </c>
      <c r="C59" s="204"/>
    </row>
    <row r="60" spans="1:3">
      <c r="A60" s="168" t="s">
        <v>373</v>
      </c>
      <c r="B60" s="179">
        <f>'Aux Cozinha 12 x 36h'!D29</f>
        <v>0</v>
      </c>
      <c r="C60" s="204"/>
    </row>
    <row r="61" spans="1:3">
      <c r="A61" s="235" t="s">
        <v>375</v>
      </c>
      <c r="B61" s="179">
        <f>'Aux Cozinha 12 x 36h'!D31</f>
        <v>0</v>
      </c>
      <c r="C61" s="204"/>
    </row>
    <row r="62" spans="1:3">
      <c r="A62" s="235" t="s">
        <v>63</v>
      </c>
      <c r="B62" s="179">
        <f>'Aux Cozinha 12 x 36h'!D32</f>
        <v>0</v>
      </c>
      <c r="C62" s="204"/>
    </row>
    <row r="63" spans="1:3">
      <c r="A63" s="229" t="s">
        <v>469</v>
      </c>
      <c r="B63" s="230">
        <f>SUM(B59:B62)</f>
        <v>0</v>
      </c>
      <c r="C63" s="204"/>
    </row>
    <row r="64" spans="1:3">
      <c r="A64" s="199" t="s">
        <v>470</v>
      </c>
      <c r="B64" s="178">
        <v>0.4</v>
      </c>
      <c r="C64" s="204"/>
    </row>
    <row r="65" spans="1:3">
      <c r="A65" s="199" t="s">
        <v>471</v>
      </c>
      <c r="B65" s="178">
        <v>0.08</v>
      </c>
      <c r="C65" s="204"/>
    </row>
    <row r="66" spans="1:3">
      <c r="A66" s="408" t="s">
        <v>472</v>
      </c>
      <c r="B66" s="408"/>
      <c r="C66" s="213">
        <f>ROUND(+B63*B64*B65*B58,2)</f>
        <v>0</v>
      </c>
    </row>
    <row r="67" spans="1:3">
      <c r="A67" s="199" t="s">
        <v>473</v>
      </c>
      <c r="B67" s="178">
        <v>0.1</v>
      </c>
      <c r="C67" s="204"/>
    </row>
    <row r="68" spans="1:3">
      <c r="A68" s="408" t="s">
        <v>474</v>
      </c>
      <c r="B68" s="408"/>
      <c r="C68" s="236">
        <f>ROUND(B67*B65*B63*B58,2)</f>
        <v>0</v>
      </c>
    </row>
    <row r="69" spans="1:3">
      <c r="A69" s="409" t="s">
        <v>483</v>
      </c>
      <c r="B69" s="410"/>
      <c r="C69" s="214">
        <f>+C68+C66</f>
        <v>0</v>
      </c>
    </row>
    <row r="71" spans="1:3">
      <c r="A71" s="405" t="s">
        <v>484</v>
      </c>
      <c r="B71" s="406"/>
      <c r="C71" s="407"/>
    </row>
    <row r="72" spans="1:3">
      <c r="A72" s="411" t="s">
        <v>485</v>
      </c>
      <c r="B72" s="411"/>
      <c r="C72" s="411"/>
    </row>
    <row r="73" spans="1:3">
      <c r="A73" s="411"/>
      <c r="B73" s="411"/>
      <c r="C73" s="411"/>
    </row>
    <row r="74" spans="1:3">
      <c r="A74" s="411"/>
      <c r="B74" s="411"/>
      <c r="C74" s="411"/>
    </row>
    <row r="75" spans="1:3">
      <c r="A75" s="411"/>
      <c r="B75" s="411"/>
      <c r="C75" s="411"/>
    </row>
    <row r="76" spans="1:3">
      <c r="A76" s="239"/>
      <c r="B76" s="239"/>
      <c r="C76" s="239"/>
    </row>
    <row r="77" spans="1:3">
      <c r="A77" s="401" t="s">
        <v>486</v>
      </c>
      <c r="B77" s="401"/>
      <c r="C77" s="401"/>
    </row>
    <row r="78" spans="1:3">
      <c r="A78" s="168" t="s">
        <v>487</v>
      </c>
      <c r="B78" s="179">
        <f>+$B$7</f>
        <v>0</v>
      </c>
      <c r="C78" s="204"/>
    </row>
    <row r="79" spans="1:3">
      <c r="A79" s="168" t="s">
        <v>452</v>
      </c>
      <c r="B79" s="168">
        <v>30</v>
      </c>
      <c r="C79" s="204"/>
    </row>
    <row r="80" spans="1:3">
      <c r="A80" s="168" t="s">
        <v>488</v>
      </c>
      <c r="B80" s="168">
        <v>12</v>
      </c>
      <c r="C80" s="204"/>
    </row>
    <row r="81" spans="1:3">
      <c r="A81" s="232" t="s">
        <v>489</v>
      </c>
      <c r="B81" s="363">
        <v>0</v>
      </c>
      <c r="C81" s="204"/>
    </row>
    <row r="82" spans="1:3">
      <c r="A82" s="400" t="s">
        <v>490</v>
      </c>
      <c r="B82" s="400"/>
      <c r="C82" s="197">
        <f>+ROUND((B78/B79/B80)*B81,2)</f>
        <v>0</v>
      </c>
    </row>
    <row r="84" spans="1:3">
      <c r="A84" s="401" t="s">
        <v>491</v>
      </c>
      <c r="B84" s="401"/>
      <c r="C84" s="401"/>
    </row>
    <row r="85" spans="1:3">
      <c r="A85" s="168" t="s">
        <v>487</v>
      </c>
      <c r="B85" s="179">
        <f>+$B$7</f>
        <v>0</v>
      </c>
      <c r="C85" s="204"/>
    </row>
    <row r="86" spans="1:3">
      <c r="A86" s="168" t="s">
        <v>452</v>
      </c>
      <c r="B86" s="168">
        <v>30</v>
      </c>
      <c r="C86" s="204"/>
    </row>
    <row r="87" spans="1:3">
      <c r="A87" s="168" t="s">
        <v>488</v>
      </c>
      <c r="B87" s="168">
        <v>12</v>
      </c>
      <c r="C87" s="204"/>
    </row>
    <row r="88" spans="1:3">
      <c r="A88" s="187" t="s">
        <v>492</v>
      </c>
      <c r="B88" s="168">
        <v>5</v>
      </c>
      <c r="C88" s="204"/>
    </row>
    <row r="89" spans="1:3">
      <c r="A89" s="232" t="s">
        <v>493</v>
      </c>
      <c r="B89" s="362">
        <v>0</v>
      </c>
      <c r="C89" s="204"/>
    </row>
    <row r="90" spans="1:3">
      <c r="A90" s="187" t="s">
        <v>494</v>
      </c>
      <c r="B90" s="362">
        <v>0</v>
      </c>
      <c r="C90" s="204"/>
    </row>
    <row r="91" spans="1:3">
      <c r="A91" s="400" t="s">
        <v>495</v>
      </c>
      <c r="B91" s="400"/>
      <c r="C91" s="222">
        <f>ROUND(+B85/B86/B87*B88*B89*B90,2)</f>
        <v>0</v>
      </c>
    </row>
    <row r="93" spans="1:3">
      <c r="A93" s="401" t="s">
        <v>496</v>
      </c>
      <c r="B93" s="401"/>
      <c r="C93" s="401"/>
    </row>
    <row r="94" spans="1:3">
      <c r="A94" s="168" t="s">
        <v>487</v>
      </c>
      <c r="B94" s="179">
        <f>+$B$7</f>
        <v>0</v>
      </c>
      <c r="C94" s="204"/>
    </row>
    <row r="95" spans="1:3">
      <c r="A95" s="168" t="s">
        <v>452</v>
      </c>
      <c r="B95" s="168">
        <v>30</v>
      </c>
      <c r="C95" s="204"/>
    </row>
    <row r="96" spans="1:3">
      <c r="A96" s="168" t="s">
        <v>488</v>
      </c>
      <c r="B96" s="168">
        <v>12</v>
      </c>
      <c r="C96" s="204"/>
    </row>
    <row r="97" spans="1:4">
      <c r="A97" s="187" t="s">
        <v>497</v>
      </c>
      <c r="B97" s="168">
        <v>15</v>
      </c>
      <c r="C97" s="204"/>
    </row>
    <row r="98" spans="1:4">
      <c r="A98" s="232" t="s">
        <v>498</v>
      </c>
      <c r="B98" s="362">
        <v>0</v>
      </c>
      <c r="C98" s="204"/>
    </row>
    <row r="99" spans="1:4">
      <c r="A99" s="400" t="s">
        <v>499</v>
      </c>
      <c r="B99" s="400"/>
      <c r="C99" s="222">
        <f>ROUND(+B94/B95/B96*B97*B98,2)</f>
        <v>0</v>
      </c>
      <c r="D99" s="159"/>
    </row>
    <row r="101" spans="1:4">
      <c r="A101" s="401" t="s">
        <v>500</v>
      </c>
      <c r="B101" s="401"/>
      <c r="C101" s="401"/>
    </row>
    <row r="102" spans="1:4">
      <c r="A102" s="168" t="s">
        <v>487</v>
      </c>
      <c r="B102" s="179">
        <f>+$B$7</f>
        <v>0</v>
      </c>
      <c r="C102" s="204"/>
    </row>
    <row r="103" spans="1:4">
      <c r="A103" s="168" t="s">
        <v>452</v>
      </c>
      <c r="B103" s="168">
        <v>30</v>
      </c>
      <c r="C103" s="204"/>
    </row>
    <row r="104" spans="1:4">
      <c r="A104" s="168" t="s">
        <v>488</v>
      </c>
      <c r="B104" s="168">
        <v>12</v>
      </c>
      <c r="C104" s="204"/>
    </row>
    <row r="105" spans="1:4">
      <c r="A105" s="187" t="s">
        <v>497</v>
      </c>
      <c r="B105" s="168">
        <v>5</v>
      </c>
      <c r="C105" s="204"/>
    </row>
    <row r="106" spans="1:4">
      <c r="A106" s="232" t="s">
        <v>501</v>
      </c>
      <c r="B106" s="362">
        <v>0</v>
      </c>
      <c r="C106" s="204"/>
    </row>
    <row r="107" spans="1:4">
      <c r="A107" s="400" t="s">
        <v>502</v>
      </c>
      <c r="B107" s="400"/>
      <c r="C107" s="222">
        <f>ROUND(+B102/B103/B104*B105*B106,2)</f>
        <v>0</v>
      </c>
    </row>
    <row r="109" spans="1:4">
      <c r="A109" s="401" t="s">
        <v>503</v>
      </c>
      <c r="B109" s="401"/>
      <c r="C109" s="401"/>
    </row>
    <row r="110" spans="1:4">
      <c r="A110" s="402" t="s">
        <v>504</v>
      </c>
      <c r="B110" s="403"/>
      <c r="C110" s="404"/>
    </row>
    <row r="111" spans="1:4">
      <c r="A111" s="168" t="s">
        <v>487</v>
      </c>
      <c r="B111" s="179">
        <f>+$B$7</f>
        <v>0</v>
      </c>
      <c r="C111" s="204"/>
    </row>
    <row r="112" spans="1:4">
      <c r="A112" s="168" t="s">
        <v>505</v>
      </c>
      <c r="B112" s="179">
        <f>+B111*(1/3)</f>
        <v>0</v>
      </c>
      <c r="C112" s="204"/>
    </row>
    <row r="113" spans="1:4">
      <c r="A113" s="229" t="s">
        <v>469</v>
      </c>
      <c r="B113" s="230">
        <f>SUM(B111:B112)</f>
        <v>0</v>
      </c>
      <c r="C113" s="204"/>
    </row>
    <row r="114" spans="1:4">
      <c r="A114" s="168" t="s">
        <v>506</v>
      </c>
      <c r="B114" s="168">
        <v>4</v>
      </c>
      <c r="C114" s="204"/>
    </row>
    <row r="115" spans="1:4">
      <c r="A115" s="168" t="s">
        <v>488</v>
      </c>
      <c r="B115" s="168">
        <v>12</v>
      </c>
      <c r="C115" s="204"/>
    </row>
    <row r="116" spans="1:4">
      <c r="A116" s="232" t="s">
        <v>507</v>
      </c>
      <c r="B116" s="362">
        <v>0</v>
      </c>
      <c r="C116" s="204"/>
    </row>
    <row r="117" spans="1:4">
      <c r="A117" s="187" t="s">
        <v>508</v>
      </c>
      <c r="B117" s="178">
        <f>1-B90</f>
        <v>1</v>
      </c>
      <c r="C117" s="204"/>
    </row>
    <row r="118" spans="1:4">
      <c r="A118" s="400" t="s">
        <v>509</v>
      </c>
      <c r="B118" s="400"/>
      <c r="C118" s="222">
        <f>ROUND((((+B113*(B114/B115)/B115)*B116)*B117),2)</f>
        <v>0</v>
      </c>
    </row>
    <row r="119" spans="1:4">
      <c r="A119" s="400" t="s">
        <v>510</v>
      </c>
      <c r="B119" s="400"/>
      <c r="C119" s="400"/>
    </row>
    <row r="120" spans="1:4">
      <c r="A120" s="168" t="s">
        <v>487</v>
      </c>
      <c r="B120" s="179">
        <f>B7</f>
        <v>0</v>
      </c>
      <c r="C120" s="204"/>
    </row>
    <row r="121" spans="1:4">
      <c r="A121" s="168" t="s">
        <v>373</v>
      </c>
      <c r="B121" s="179">
        <f>'Aux Cozinha 12 x 36h'!D29</f>
        <v>0</v>
      </c>
      <c r="C121" s="204"/>
    </row>
    <row r="122" spans="1:4">
      <c r="A122" s="229" t="s">
        <v>469</v>
      </c>
      <c r="B122" s="230">
        <f>SUM(B120:B121)</f>
        <v>0</v>
      </c>
      <c r="C122" s="204"/>
    </row>
    <row r="123" spans="1:4">
      <c r="A123" s="168" t="s">
        <v>506</v>
      </c>
      <c r="B123" s="168">
        <v>4</v>
      </c>
      <c r="C123" s="204"/>
    </row>
    <row r="124" spans="1:4">
      <c r="A124" s="168" t="s">
        <v>488</v>
      </c>
      <c r="B124" s="168">
        <v>12</v>
      </c>
      <c r="C124" s="204"/>
    </row>
    <row r="125" spans="1:4">
      <c r="A125" s="232" t="s">
        <v>507</v>
      </c>
      <c r="B125" s="233">
        <v>0</v>
      </c>
      <c r="C125" s="204"/>
    </row>
    <row r="126" spans="1:4">
      <c r="A126" s="187" t="s">
        <v>508</v>
      </c>
      <c r="B126" s="178">
        <f>+B117</f>
        <v>1</v>
      </c>
      <c r="C126" s="204"/>
    </row>
    <row r="127" spans="1:4">
      <c r="A127" s="187" t="s">
        <v>511</v>
      </c>
      <c r="B127" s="178">
        <f>'Aux Cozinha 12 x 36h'!C45</f>
        <v>0.36800000000000005</v>
      </c>
      <c r="C127" s="204"/>
    </row>
    <row r="128" spans="1:4">
      <c r="A128" s="400" t="s">
        <v>512</v>
      </c>
      <c r="B128" s="400"/>
      <c r="C128" s="364"/>
      <c r="D128" t="s">
        <v>594</v>
      </c>
    </row>
  </sheetData>
  <mergeCells count="33">
    <mergeCell ref="D2:G2"/>
    <mergeCell ref="A119:C119"/>
    <mergeCell ref="A128:B128"/>
    <mergeCell ref="A99:B99"/>
    <mergeCell ref="A101:C101"/>
    <mergeCell ref="A107:B107"/>
    <mergeCell ref="A109:C109"/>
    <mergeCell ref="A110:C110"/>
    <mergeCell ref="A118:B118"/>
    <mergeCell ref="A93:C93"/>
    <mergeCell ref="A55:B55"/>
    <mergeCell ref="A57:C57"/>
    <mergeCell ref="A66:B66"/>
    <mergeCell ref="A68:B68"/>
    <mergeCell ref="A69:B69"/>
    <mergeCell ref="A71:C71"/>
    <mergeCell ref="A72:C75"/>
    <mergeCell ref="A77:C77"/>
    <mergeCell ref="A82:B82"/>
    <mergeCell ref="A84:C84"/>
    <mergeCell ref="A91:B91"/>
    <mergeCell ref="A49:C49"/>
    <mergeCell ref="A1:C1"/>
    <mergeCell ref="A11:C11"/>
    <mergeCell ref="A18:B18"/>
    <mergeCell ref="A20:C20"/>
    <mergeCell ref="A27:B27"/>
    <mergeCell ref="A29:C29"/>
    <mergeCell ref="A33:B33"/>
    <mergeCell ref="A35:C35"/>
    <mergeCell ref="A44:B44"/>
    <mergeCell ref="A46:B46"/>
    <mergeCell ref="A47:B47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5" tint="0.39997558519241921"/>
  </sheetPr>
  <dimension ref="A1:H188"/>
  <sheetViews>
    <sheetView workbookViewId="0">
      <selection activeCell="E2" sqref="E2:H2"/>
    </sheetView>
  </sheetViews>
  <sheetFormatPr defaultRowHeight="12.75"/>
  <cols>
    <col min="1" max="1" width="5.5703125" customWidth="1"/>
    <col min="2" max="2" width="50.140625" customWidth="1"/>
    <col min="3" max="3" width="9.42578125" bestFit="1" customWidth="1"/>
    <col min="4" max="4" width="15.5703125" customWidth="1"/>
    <col min="5" max="5" width="40.42578125" customWidth="1"/>
  </cols>
  <sheetData>
    <row r="1" spans="1:8" ht="13.5" thickBot="1">
      <c r="A1" s="455" t="s">
        <v>349</v>
      </c>
      <c r="B1" s="456"/>
      <c r="C1" s="456"/>
      <c r="D1" s="457"/>
      <c r="E1" s="148"/>
      <c r="F1" s="148"/>
    </row>
    <row r="2" spans="1:8" ht="13.5" thickBot="1">
      <c r="E2" s="393" t="s">
        <v>617</v>
      </c>
      <c r="F2" s="394"/>
      <c r="G2" s="394"/>
      <c r="H2" s="395"/>
    </row>
    <row r="3" spans="1:8">
      <c r="A3" s="442" t="s">
        <v>350</v>
      </c>
      <c r="B3" s="443"/>
      <c r="C3" s="443"/>
      <c r="D3" s="480"/>
    </row>
    <row r="4" spans="1:8" s="149" customFormat="1" ht="39.75" customHeight="1">
      <c r="A4" s="186">
        <v>1</v>
      </c>
      <c r="B4" s="254" t="s">
        <v>351</v>
      </c>
      <c r="C4" s="458" t="s">
        <v>347</v>
      </c>
      <c r="D4" s="459"/>
    </row>
    <row r="5" spans="1:8" s="149" customFormat="1">
      <c r="A5" s="186">
        <v>2</v>
      </c>
      <c r="B5" s="254" t="s">
        <v>352</v>
      </c>
      <c r="C5" s="460"/>
      <c r="D5" s="461"/>
    </row>
    <row r="6" spans="1:8" s="149" customFormat="1">
      <c r="A6" s="186">
        <v>3</v>
      </c>
      <c r="B6" s="254" t="s">
        <v>353</v>
      </c>
      <c r="C6" s="462">
        <v>1234.2</v>
      </c>
      <c r="D6" s="462"/>
      <c r="E6" s="247" t="s">
        <v>345</v>
      </c>
    </row>
    <row r="7" spans="1:8" s="149" customFormat="1" ht="42.75" customHeight="1">
      <c r="A7" s="186">
        <v>4</v>
      </c>
      <c r="B7" s="254" t="s">
        <v>354</v>
      </c>
      <c r="C7" s="447" t="s">
        <v>26</v>
      </c>
      <c r="D7" s="448"/>
    </row>
    <row r="8" spans="1:8" s="149" customFormat="1">
      <c r="A8" s="186">
        <v>5</v>
      </c>
      <c r="B8" s="254" t="s">
        <v>355</v>
      </c>
      <c r="C8" s="451">
        <v>43101</v>
      </c>
      <c r="D8" s="452"/>
    </row>
    <row r="9" spans="1:8">
      <c r="D9" s="150"/>
    </row>
    <row r="10" spans="1:8">
      <c r="A10" s="433" t="s">
        <v>356</v>
      </c>
      <c r="B10" s="433"/>
      <c r="C10" s="433"/>
      <c r="D10" s="433"/>
    </row>
    <row r="11" spans="1:8">
      <c r="A11" s="151">
        <v>1</v>
      </c>
      <c r="B11" s="152" t="s">
        <v>27</v>
      </c>
      <c r="C11" s="153" t="s">
        <v>55</v>
      </c>
      <c r="D11" s="154" t="s">
        <v>28</v>
      </c>
    </row>
    <row r="12" spans="1:8" ht="75.75" customHeight="1">
      <c r="A12" s="155" t="s">
        <v>3</v>
      </c>
      <c r="B12" s="416" t="s">
        <v>357</v>
      </c>
      <c r="C12" s="416"/>
      <c r="D12" s="365">
        <v>0</v>
      </c>
      <c r="E12" s="248" t="s">
        <v>346</v>
      </c>
    </row>
    <row r="13" spans="1:8">
      <c r="A13" s="155" t="s">
        <v>5</v>
      </c>
      <c r="B13" s="157" t="s">
        <v>358</v>
      </c>
      <c r="C13" s="158">
        <v>0</v>
      </c>
      <c r="D13" s="156">
        <f>+C13*D12</f>
        <v>0</v>
      </c>
      <c r="E13" s="159"/>
    </row>
    <row r="14" spans="1:8">
      <c r="A14" s="155" t="s">
        <v>8</v>
      </c>
      <c r="B14" s="157" t="s">
        <v>359</v>
      </c>
      <c r="C14" s="158"/>
      <c r="D14" s="156"/>
    </row>
    <row r="15" spans="1:8">
      <c r="A15" s="155" t="s">
        <v>10</v>
      </c>
      <c r="B15" s="416" t="s">
        <v>360</v>
      </c>
      <c r="C15" s="416"/>
      <c r="D15" s="156"/>
    </row>
    <row r="16" spans="1:8">
      <c r="A16" s="155" t="s">
        <v>30</v>
      </c>
      <c r="B16" s="416" t="s">
        <v>361</v>
      </c>
      <c r="C16" s="416"/>
      <c r="D16" s="156"/>
    </row>
    <row r="17" spans="1:6">
      <c r="A17" s="155" t="s">
        <v>32</v>
      </c>
      <c r="B17" s="453" t="s">
        <v>362</v>
      </c>
      <c r="C17" s="454"/>
      <c r="D17" s="156"/>
    </row>
    <row r="18" spans="1:6">
      <c r="A18" s="155" t="s">
        <v>34</v>
      </c>
      <c r="B18" s="416" t="s">
        <v>363</v>
      </c>
      <c r="C18" s="416"/>
      <c r="D18" s="156"/>
    </row>
    <row r="19" spans="1:6">
      <c r="A19" s="155" t="s">
        <v>36</v>
      </c>
      <c r="B19" s="453" t="s">
        <v>364</v>
      </c>
      <c r="C19" s="454"/>
      <c r="D19" s="160"/>
    </row>
    <row r="20" spans="1:6">
      <c r="A20" s="155" t="s">
        <v>37</v>
      </c>
      <c r="B20" s="157" t="s">
        <v>365</v>
      </c>
      <c r="C20" s="158"/>
      <c r="D20" s="156"/>
    </row>
    <row r="21" spans="1:6">
      <c r="A21" s="155" t="s">
        <v>366</v>
      </c>
      <c r="B21" s="416" t="s">
        <v>367</v>
      </c>
      <c r="C21" s="416"/>
      <c r="D21" s="161"/>
      <c r="F21" s="162"/>
    </row>
    <row r="22" spans="1:6">
      <c r="A22" s="155" t="s">
        <v>368</v>
      </c>
      <c r="B22" s="416" t="s">
        <v>38</v>
      </c>
      <c r="C22" s="416"/>
      <c r="D22" s="161"/>
    </row>
    <row r="23" spans="1:6">
      <c r="A23" s="427" t="s">
        <v>61</v>
      </c>
      <c r="B23" s="427"/>
      <c r="C23" s="427"/>
      <c r="D23" s="163">
        <f>SUM(D12:D22)</f>
        <v>0</v>
      </c>
    </row>
    <row r="25" spans="1:6">
      <c r="A25" s="433" t="s">
        <v>369</v>
      </c>
      <c r="B25" s="433"/>
      <c r="C25" s="433"/>
      <c r="D25" s="433"/>
    </row>
    <row r="27" spans="1:6">
      <c r="A27" s="433" t="s">
        <v>370</v>
      </c>
      <c r="B27" s="433"/>
      <c r="C27" s="433"/>
      <c r="D27" s="433"/>
    </row>
    <row r="28" spans="1:6">
      <c r="A28" s="164" t="s">
        <v>371</v>
      </c>
      <c r="B28" s="165" t="s">
        <v>372</v>
      </c>
      <c r="C28" s="166" t="s">
        <v>55</v>
      </c>
      <c r="D28" s="167" t="s">
        <v>28</v>
      </c>
    </row>
    <row r="29" spans="1:6">
      <c r="A29" s="155" t="s">
        <v>3</v>
      </c>
      <c r="B29" s="168" t="s">
        <v>373</v>
      </c>
      <c r="C29" s="169" t="e">
        <f>ROUND(+D29/$D$23,4)</f>
        <v>#DIV/0!</v>
      </c>
      <c r="D29" s="161">
        <f>ROUND(+D23/12,2)</f>
        <v>0</v>
      </c>
    </row>
    <row r="30" spans="1:6">
      <c r="A30" s="170" t="s">
        <v>5</v>
      </c>
      <c r="B30" s="199" t="s">
        <v>374</v>
      </c>
      <c r="C30" s="242" t="e">
        <f>ROUND(+D30/$D$23,4)</f>
        <v>#DIV/0!</v>
      </c>
      <c r="D30" s="243">
        <f>+D31+D32</f>
        <v>0</v>
      </c>
    </row>
    <row r="31" spans="1:6">
      <c r="A31" s="155" t="s">
        <v>43</v>
      </c>
      <c r="B31" s="229" t="s">
        <v>375</v>
      </c>
      <c r="C31" s="175" t="e">
        <f>ROUND(+D31/$D$23,4)</f>
        <v>#DIV/0!</v>
      </c>
      <c r="D31" s="244">
        <f>ROUND(+D23/12,2)</f>
        <v>0</v>
      </c>
    </row>
    <row r="32" spans="1:6">
      <c r="A32" s="155" t="s">
        <v>376</v>
      </c>
      <c r="B32" s="174" t="s">
        <v>63</v>
      </c>
      <c r="C32" s="175" t="e">
        <f>ROUND(+D32/$D$23,4)</f>
        <v>#DIV/0!</v>
      </c>
      <c r="D32" s="244">
        <f>ROUND(+(D23*1/3)/12,2)</f>
        <v>0</v>
      </c>
    </row>
    <row r="33" spans="1:4">
      <c r="A33" s="427" t="s">
        <v>61</v>
      </c>
      <c r="B33" s="427"/>
      <c r="C33" s="427"/>
      <c r="D33" s="163">
        <f>+D30+D29</f>
        <v>0</v>
      </c>
    </row>
    <row r="35" spans="1:4">
      <c r="A35" s="434" t="s">
        <v>377</v>
      </c>
      <c r="B35" s="434"/>
      <c r="C35" s="434"/>
      <c r="D35" s="434"/>
    </row>
    <row r="36" spans="1:4">
      <c r="A36" s="164" t="s">
        <v>378</v>
      </c>
      <c r="B36" s="177" t="s">
        <v>379</v>
      </c>
      <c r="C36" s="166" t="s">
        <v>55</v>
      </c>
      <c r="D36" s="167" t="s">
        <v>28</v>
      </c>
    </row>
    <row r="37" spans="1:4">
      <c r="A37" s="155" t="s">
        <v>3</v>
      </c>
      <c r="B37" s="168" t="s">
        <v>56</v>
      </c>
      <c r="C37" s="178">
        <v>0.2</v>
      </c>
      <c r="D37" s="179">
        <f>ROUND(C37*($D$23+$D$33),2)</f>
        <v>0</v>
      </c>
    </row>
    <row r="38" spans="1:4">
      <c r="A38" s="155" t="s">
        <v>5</v>
      </c>
      <c r="B38" s="168" t="s">
        <v>58</v>
      </c>
      <c r="C38" s="178">
        <v>2.5000000000000001E-2</v>
      </c>
      <c r="D38" s="179">
        <f t="shared" ref="D38:D43" si="0">ROUND(C38*($D$23+$D$33),2)</f>
        <v>0</v>
      </c>
    </row>
    <row r="39" spans="1:4">
      <c r="A39" s="155" t="s">
        <v>8</v>
      </c>
      <c r="B39" s="168" t="s">
        <v>380</v>
      </c>
      <c r="C39" s="178">
        <v>0.03</v>
      </c>
      <c r="D39" s="179">
        <f t="shared" si="0"/>
        <v>0</v>
      </c>
    </row>
    <row r="40" spans="1:4">
      <c r="A40" s="155" t="s">
        <v>10</v>
      </c>
      <c r="B40" s="168" t="s">
        <v>381</v>
      </c>
      <c r="C40" s="178">
        <v>1.4999999999999999E-2</v>
      </c>
      <c r="D40" s="179">
        <f t="shared" si="0"/>
        <v>0</v>
      </c>
    </row>
    <row r="41" spans="1:4">
      <c r="A41" s="155" t="s">
        <v>30</v>
      </c>
      <c r="B41" s="168" t="s">
        <v>382</v>
      </c>
      <c r="C41" s="178">
        <v>0.01</v>
      </c>
      <c r="D41" s="179">
        <f t="shared" si="0"/>
        <v>0</v>
      </c>
    </row>
    <row r="42" spans="1:4">
      <c r="A42" s="155" t="s">
        <v>32</v>
      </c>
      <c r="B42" s="168" t="s">
        <v>60</v>
      </c>
      <c r="C42" s="178">
        <v>6.0000000000000001E-3</v>
      </c>
      <c r="D42" s="179">
        <f t="shared" si="0"/>
        <v>0</v>
      </c>
    </row>
    <row r="43" spans="1:4">
      <c r="A43" s="155" t="s">
        <v>34</v>
      </c>
      <c r="B43" s="168" t="s">
        <v>57</v>
      </c>
      <c r="C43" s="178">
        <v>2E-3</v>
      </c>
      <c r="D43" s="179">
        <f t="shared" si="0"/>
        <v>0</v>
      </c>
    </row>
    <row r="44" spans="1:4">
      <c r="A44" s="155" t="s">
        <v>36</v>
      </c>
      <c r="B44" s="168" t="s">
        <v>59</v>
      </c>
      <c r="C44" s="178">
        <v>0.08</v>
      </c>
      <c r="D44" s="179">
        <f>ROUND(C44*($D$23+$D$33),2)</f>
        <v>0</v>
      </c>
    </row>
    <row r="45" spans="1:4">
      <c r="A45" s="180" t="s">
        <v>61</v>
      </c>
      <c r="B45" s="181"/>
      <c r="C45" s="182">
        <f>SUM(C37:C44)</f>
        <v>0.36800000000000005</v>
      </c>
      <c r="D45" s="183">
        <f>SUM(D37:D44)</f>
        <v>0</v>
      </c>
    </row>
    <row r="46" spans="1:4">
      <c r="A46" s="184"/>
      <c r="B46" s="184"/>
      <c r="C46" s="184"/>
      <c r="D46" s="184"/>
    </row>
    <row r="47" spans="1:4">
      <c r="A47" s="434" t="s">
        <v>383</v>
      </c>
      <c r="B47" s="434"/>
      <c r="C47" s="434"/>
      <c r="D47" s="434"/>
    </row>
    <row r="48" spans="1:4">
      <c r="A48" s="164" t="s">
        <v>384</v>
      </c>
      <c r="B48" s="177" t="s">
        <v>385</v>
      </c>
      <c r="C48" s="166"/>
      <c r="D48" s="167" t="s">
        <v>28</v>
      </c>
    </row>
    <row r="49" spans="1:6">
      <c r="A49" s="155" t="s">
        <v>3</v>
      </c>
      <c r="B49" s="168" t="s">
        <v>40</v>
      </c>
      <c r="C49" s="185"/>
      <c r="D49" s="179">
        <f>'Memória Cálculo Aux. Coz. 12x36'!C18</f>
        <v>0</v>
      </c>
    </row>
    <row r="50" spans="1:6" s="189" customFormat="1">
      <c r="A50" s="186" t="s">
        <v>41</v>
      </c>
      <c r="B50" s="187" t="s">
        <v>42</v>
      </c>
      <c r="C50" s="169">
        <v>9.6500000000000002E-2</v>
      </c>
      <c r="D50" s="188">
        <f>+(C50*D49)*-1</f>
        <v>0</v>
      </c>
      <c r="F50" s="190"/>
    </row>
    <row r="51" spans="1:6" s="189" customFormat="1">
      <c r="A51" s="186" t="s">
        <v>5</v>
      </c>
      <c r="B51" s="246" t="s">
        <v>518</v>
      </c>
      <c r="C51" s="185"/>
      <c r="D51" s="368">
        <v>0</v>
      </c>
      <c r="F51" s="190"/>
    </row>
    <row r="52" spans="1:6" s="189" customFormat="1">
      <c r="A52" s="186" t="s">
        <v>43</v>
      </c>
      <c r="B52" s="187" t="s">
        <v>42</v>
      </c>
      <c r="C52" s="169">
        <v>9.6500000000000002E-2</v>
      </c>
      <c r="D52" s="188">
        <f>+(C52*D51)*-1</f>
        <v>0</v>
      </c>
      <c r="F52" s="190"/>
    </row>
    <row r="53" spans="1:6">
      <c r="A53" s="191" t="s">
        <v>8</v>
      </c>
      <c r="B53" s="168" t="s">
        <v>386</v>
      </c>
      <c r="C53" s="185"/>
      <c r="D53" s="366">
        <v>0</v>
      </c>
      <c r="F53" s="22"/>
    </row>
    <row r="54" spans="1:6" s="189" customFormat="1">
      <c r="A54" s="192" t="s">
        <v>44</v>
      </c>
      <c r="B54" s="187" t="s">
        <v>42</v>
      </c>
      <c r="C54" s="169">
        <v>9.6500000000000002E-2</v>
      </c>
      <c r="D54" s="188">
        <f>+(C54*D53)*-1</f>
        <v>0</v>
      </c>
      <c r="F54" s="193"/>
    </row>
    <row r="55" spans="1:6">
      <c r="A55" s="168" t="s">
        <v>10</v>
      </c>
      <c r="B55" s="168" t="s">
        <v>387</v>
      </c>
      <c r="C55" s="185"/>
      <c r="D55" s="366">
        <v>0</v>
      </c>
      <c r="F55" s="22"/>
    </row>
    <row r="56" spans="1:6">
      <c r="A56" s="192" t="s">
        <v>53</v>
      </c>
      <c r="B56" s="187" t="s">
        <v>42</v>
      </c>
      <c r="C56" s="169">
        <v>9.6500000000000002E-2</v>
      </c>
      <c r="D56" s="188">
        <f>+(C56*D55)*-1</f>
        <v>0</v>
      </c>
      <c r="F56" s="22"/>
    </row>
    <row r="57" spans="1:6">
      <c r="A57" s="168" t="s">
        <v>30</v>
      </c>
      <c r="B57" s="168" t="s">
        <v>45</v>
      </c>
      <c r="C57" s="185"/>
      <c r="D57" s="366">
        <v>0</v>
      </c>
      <c r="F57" s="22"/>
    </row>
    <row r="58" spans="1:6">
      <c r="A58" s="192" t="s">
        <v>46</v>
      </c>
      <c r="B58" s="187" t="s">
        <v>42</v>
      </c>
      <c r="C58" s="169">
        <v>9.6500000000000002E-2</v>
      </c>
      <c r="D58" s="188">
        <f>+(C58*D57)*-1</f>
        <v>0</v>
      </c>
      <c r="F58" s="22"/>
    </row>
    <row r="59" spans="1:6">
      <c r="A59" s="168" t="s">
        <v>32</v>
      </c>
      <c r="B59" s="168" t="s">
        <v>388</v>
      </c>
      <c r="C59" s="185"/>
      <c r="D59" s="367">
        <v>0</v>
      </c>
      <c r="F59" s="194"/>
    </row>
    <row r="60" spans="1:6">
      <c r="A60" s="186" t="s">
        <v>48</v>
      </c>
      <c r="B60" s="187" t="s">
        <v>42</v>
      </c>
      <c r="C60" s="169">
        <v>0</v>
      </c>
      <c r="D60" s="188">
        <f>+(C60*D59)*-1</f>
        <v>0</v>
      </c>
    </row>
    <row r="61" spans="1:6">
      <c r="A61" s="168" t="s">
        <v>34</v>
      </c>
      <c r="B61" s="187" t="s">
        <v>47</v>
      </c>
      <c r="C61" s="195"/>
      <c r="D61" s="368">
        <v>0</v>
      </c>
    </row>
    <row r="62" spans="1:6">
      <c r="A62" s="192" t="s">
        <v>74</v>
      </c>
      <c r="B62" s="187" t="s">
        <v>42</v>
      </c>
      <c r="C62" s="169">
        <v>9.6500000000000002E-2</v>
      </c>
      <c r="D62" s="188">
        <f>+(C62*D61)*-1</f>
        <v>0</v>
      </c>
    </row>
    <row r="63" spans="1:6">
      <c r="A63" s="168" t="s">
        <v>36</v>
      </c>
      <c r="B63" s="157" t="s">
        <v>389</v>
      </c>
      <c r="C63" s="195"/>
      <c r="D63" s="179">
        <v>0</v>
      </c>
    </row>
    <row r="64" spans="1:6">
      <c r="A64" s="192" t="s">
        <v>390</v>
      </c>
      <c r="B64" s="187" t="s">
        <v>42</v>
      </c>
      <c r="C64" s="169">
        <v>9.6500000000000002E-2</v>
      </c>
      <c r="D64" s="188">
        <f>+(C64*D63)*-1</f>
        <v>0</v>
      </c>
    </row>
    <row r="65" spans="1:4">
      <c r="A65" s="442" t="s">
        <v>61</v>
      </c>
      <c r="B65" s="480"/>
      <c r="C65" s="196"/>
      <c r="D65" s="163">
        <f>SUM(D49:D64)</f>
        <v>0</v>
      </c>
    </row>
    <row r="67" spans="1:4">
      <c r="A67" s="433" t="s">
        <v>391</v>
      </c>
      <c r="B67" s="433"/>
      <c r="C67" s="433"/>
      <c r="D67" s="433"/>
    </row>
    <row r="68" spans="1:4">
      <c r="A68" s="197">
        <v>2</v>
      </c>
      <c r="B68" s="433" t="s">
        <v>392</v>
      </c>
      <c r="C68" s="433"/>
      <c r="D68" s="198" t="s">
        <v>28</v>
      </c>
    </row>
    <row r="69" spans="1:4">
      <c r="A69" s="199" t="s">
        <v>371</v>
      </c>
      <c r="B69" s="435" t="s">
        <v>372</v>
      </c>
      <c r="C69" s="435"/>
      <c r="D69" s="179">
        <f>+D33</f>
        <v>0</v>
      </c>
    </row>
    <row r="70" spans="1:4">
      <c r="A70" s="199" t="s">
        <v>378</v>
      </c>
      <c r="B70" s="435" t="s">
        <v>379</v>
      </c>
      <c r="C70" s="435"/>
      <c r="D70" s="179">
        <f>+D45</f>
        <v>0</v>
      </c>
    </row>
    <row r="71" spans="1:4">
      <c r="A71" s="199" t="s">
        <v>384</v>
      </c>
      <c r="B71" s="435" t="s">
        <v>385</v>
      </c>
      <c r="C71" s="435"/>
      <c r="D71" s="200">
        <f>+D65</f>
        <v>0</v>
      </c>
    </row>
    <row r="72" spans="1:4">
      <c r="A72" s="433" t="s">
        <v>61</v>
      </c>
      <c r="B72" s="433"/>
      <c r="C72" s="433"/>
      <c r="D72" s="201">
        <f>SUM(D69:D71)</f>
        <v>0</v>
      </c>
    </row>
    <row r="74" spans="1:4">
      <c r="A74" s="433" t="s">
        <v>393</v>
      </c>
      <c r="B74" s="433"/>
      <c r="C74" s="433"/>
      <c r="D74" s="433"/>
    </row>
    <row r="76" spans="1:4">
      <c r="A76" s="202">
        <v>3</v>
      </c>
      <c r="B76" s="165" t="s">
        <v>64</v>
      </c>
      <c r="C76" s="153" t="s">
        <v>55</v>
      </c>
      <c r="D76" s="153" t="s">
        <v>28</v>
      </c>
    </row>
    <row r="77" spans="1:4">
      <c r="A77" s="155" t="s">
        <v>3</v>
      </c>
      <c r="B77" s="187" t="s">
        <v>394</v>
      </c>
      <c r="C77" s="169" t="e">
        <f>+D77/$D$23</f>
        <v>#DIV/0!</v>
      </c>
      <c r="D77" s="203">
        <f>'Memória Cálculo Aux. Coz. 12x36'!C33</f>
        <v>0</v>
      </c>
    </row>
    <row r="78" spans="1:4">
      <c r="A78" s="155" t="s">
        <v>5</v>
      </c>
      <c r="B78" s="168" t="s">
        <v>395</v>
      </c>
      <c r="C78" s="204"/>
      <c r="D78" s="161">
        <f>ROUND(+D77*$C$44,2)</f>
        <v>0</v>
      </c>
    </row>
    <row r="79" spans="1:4" ht="25.5">
      <c r="A79" s="155" t="s">
        <v>8</v>
      </c>
      <c r="B79" s="205" t="s">
        <v>396</v>
      </c>
      <c r="C79" s="178" t="e">
        <f>+D79/$D$23</f>
        <v>#DIV/0!</v>
      </c>
      <c r="D79" s="161">
        <f>'Memória Cálculo Aux. Coz. 12x36'!C47</f>
        <v>0</v>
      </c>
    </row>
    <row r="80" spans="1:4">
      <c r="A80" s="186" t="s">
        <v>10</v>
      </c>
      <c r="B80" s="168" t="s">
        <v>397</v>
      </c>
      <c r="C80" s="178" t="e">
        <f>+D80/$D$23</f>
        <v>#DIV/0!</v>
      </c>
      <c r="D80" s="161">
        <f>'Memória Cálculo Aux. Coz. 12x36'!C55</f>
        <v>0</v>
      </c>
    </row>
    <row r="81" spans="1:5" ht="25.5">
      <c r="A81" s="186" t="s">
        <v>30</v>
      </c>
      <c r="B81" s="205" t="s">
        <v>398</v>
      </c>
      <c r="C81" s="204"/>
      <c r="D81" s="207"/>
      <c r="E81" t="s">
        <v>594</v>
      </c>
    </row>
    <row r="82" spans="1:5" ht="25.5">
      <c r="A82" s="186" t="s">
        <v>32</v>
      </c>
      <c r="B82" s="205" t="s">
        <v>399</v>
      </c>
      <c r="C82" s="178" t="e">
        <f>+D82/$D$23</f>
        <v>#DIV/0!</v>
      </c>
      <c r="D82" s="179">
        <f>'Memória Cálculo Aux. Coz. 12x36'!C69</f>
        <v>0</v>
      </c>
    </row>
    <row r="83" spans="1:5">
      <c r="A83" s="442" t="s">
        <v>61</v>
      </c>
      <c r="B83" s="443"/>
      <c r="C83" s="480"/>
      <c r="D83" s="206">
        <f>SUM(D77:D82)</f>
        <v>0</v>
      </c>
    </row>
    <row r="85" spans="1:5">
      <c r="A85" s="433" t="s">
        <v>400</v>
      </c>
      <c r="B85" s="433"/>
      <c r="C85" s="433"/>
      <c r="D85" s="433"/>
    </row>
    <row r="87" spans="1:5">
      <c r="A87" s="434" t="s">
        <v>401</v>
      </c>
      <c r="B87" s="434"/>
      <c r="C87" s="434"/>
      <c r="D87" s="434"/>
    </row>
    <row r="88" spans="1:5">
      <c r="A88" s="202" t="s">
        <v>54</v>
      </c>
      <c r="B88" s="442" t="s">
        <v>402</v>
      </c>
      <c r="C88" s="480"/>
      <c r="D88" s="153" t="s">
        <v>28</v>
      </c>
    </row>
    <row r="89" spans="1:5">
      <c r="A89" s="168" t="s">
        <v>3</v>
      </c>
      <c r="B89" s="429" t="s">
        <v>65</v>
      </c>
      <c r="C89" s="430"/>
      <c r="D89" s="161">
        <v>0</v>
      </c>
    </row>
    <row r="90" spans="1:5">
      <c r="A90" s="187" t="s">
        <v>5</v>
      </c>
      <c r="B90" s="445" t="s">
        <v>402</v>
      </c>
      <c r="C90" s="446"/>
      <c r="D90" s="207">
        <f>'Memória Cálculo Aux. Coz. 12x36'!C82</f>
        <v>0</v>
      </c>
    </row>
    <row r="91" spans="1:5" s="189" customFormat="1">
      <c r="A91" s="187" t="s">
        <v>8</v>
      </c>
      <c r="B91" s="445" t="s">
        <v>403</v>
      </c>
      <c r="C91" s="446"/>
      <c r="D91" s="207">
        <f>'Memória Cálculo Aux. Coz. 12x36'!C91</f>
        <v>0</v>
      </c>
    </row>
    <row r="92" spans="1:5" s="189" customFormat="1">
      <c r="A92" s="187" t="s">
        <v>10</v>
      </c>
      <c r="B92" s="445" t="s">
        <v>404</v>
      </c>
      <c r="C92" s="446"/>
      <c r="D92" s="207">
        <f>'Memória Cálculo Aux. Coz. 12x36'!C99</f>
        <v>0</v>
      </c>
    </row>
    <row r="93" spans="1:5" s="189" customFormat="1" ht="13.5">
      <c r="A93" s="187" t="s">
        <v>30</v>
      </c>
      <c r="B93" s="445" t="s">
        <v>405</v>
      </c>
      <c r="C93" s="446"/>
      <c r="D93" s="207">
        <v>0</v>
      </c>
    </row>
    <row r="94" spans="1:5" s="189" customFormat="1">
      <c r="A94" s="187" t="s">
        <v>32</v>
      </c>
      <c r="B94" s="445" t="s">
        <v>406</v>
      </c>
      <c r="C94" s="446"/>
      <c r="D94" s="207">
        <f>'Memória Cálculo Aux. Coz. 12x36'!C107</f>
        <v>0</v>
      </c>
    </row>
    <row r="95" spans="1:5">
      <c r="A95" s="168" t="s">
        <v>34</v>
      </c>
      <c r="B95" s="429" t="s">
        <v>38</v>
      </c>
      <c r="C95" s="430"/>
      <c r="D95" s="161">
        <v>0</v>
      </c>
    </row>
    <row r="96" spans="1:5">
      <c r="A96" s="168" t="s">
        <v>36</v>
      </c>
      <c r="B96" s="429" t="s">
        <v>407</v>
      </c>
      <c r="C96" s="430"/>
      <c r="D96" s="207"/>
      <c r="E96" t="s">
        <v>594</v>
      </c>
    </row>
    <row r="97" spans="1:5">
      <c r="A97" s="427" t="s">
        <v>61</v>
      </c>
      <c r="B97" s="427"/>
      <c r="C97" s="427"/>
      <c r="D97" s="163">
        <f>SUM(D89:D96)</f>
        <v>0</v>
      </c>
    </row>
    <row r="98" spans="1:5">
      <c r="D98" s="208"/>
    </row>
    <row r="99" spans="1:5">
      <c r="A99" s="202" t="s">
        <v>408</v>
      </c>
      <c r="B99" s="442" t="s">
        <v>409</v>
      </c>
      <c r="C99" s="480"/>
      <c r="D99" s="153" t="s">
        <v>28</v>
      </c>
    </row>
    <row r="100" spans="1:5" s="189" customFormat="1">
      <c r="A100" s="187" t="s">
        <v>3</v>
      </c>
      <c r="B100" s="449" t="s">
        <v>410</v>
      </c>
      <c r="C100" s="450"/>
      <c r="D100" s="207">
        <f>'Memória Cálculo Aux. Coz. 12x36'!C118</f>
        <v>0</v>
      </c>
    </row>
    <row r="101" spans="1:5" s="189" customFormat="1" ht="25.5" customHeight="1">
      <c r="A101" s="187" t="s">
        <v>5</v>
      </c>
      <c r="B101" s="447" t="s">
        <v>411</v>
      </c>
      <c r="C101" s="448"/>
      <c r="D101" s="207"/>
      <c r="E101" t="s">
        <v>594</v>
      </c>
    </row>
    <row r="102" spans="1:5" s="189" customFormat="1" ht="29.25" customHeight="1">
      <c r="A102" s="187" t="s">
        <v>8</v>
      </c>
      <c r="B102" s="447" t="s">
        <v>412</v>
      </c>
      <c r="C102" s="448"/>
      <c r="D102" s="207"/>
      <c r="E102" t="s">
        <v>594</v>
      </c>
    </row>
    <row r="103" spans="1:5">
      <c r="A103" s="168" t="s">
        <v>10</v>
      </c>
      <c r="B103" s="429" t="s">
        <v>38</v>
      </c>
      <c r="C103" s="430"/>
      <c r="D103" s="161"/>
    </row>
    <row r="104" spans="1:5">
      <c r="A104" s="427" t="s">
        <v>61</v>
      </c>
      <c r="B104" s="427"/>
      <c r="C104" s="427"/>
      <c r="D104" s="163">
        <f>SUM(D100:D103)</f>
        <v>0</v>
      </c>
    </row>
    <row r="105" spans="1:5">
      <c r="D105" s="208"/>
    </row>
    <row r="106" spans="1:5">
      <c r="A106" s="202" t="s">
        <v>62</v>
      </c>
      <c r="B106" s="427" t="s">
        <v>35</v>
      </c>
      <c r="C106" s="427"/>
      <c r="D106" s="153" t="s">
        <v>28</v>
      </c>
    </row>
    <row r="107" spans="1:5" s="210" customFormat="1" ht="30" customHeight="1">
      <c r="A107" s="186" t="s">
        <v>3</v>
      </c>
      <c r="B107" s="428" t="s">
        <v>595</v>
      </c>
      <c r="C107" s="428"/>
      <c r="D107" s="209">
        <v>0</v>
      </c>
    </row>
    <row r="108" spans="1:5">
      <c r="A108" s="427" t="s">
        <v>61</v>
      </c>
      <c r="B108" s="427"/>
      <c r="C108" s="427"/>
      <c r="D108" s="163">
        <f>SUM(D107:D107)</f>
        <v>0</v>
      </c>
    </row>
    <row r="110" spans="1:5">
      <c r="A110" s="211" t="s">
        <v>413</v>
      </c>
      <c r="B110" s="211"/>
      <c r="C110" s="211"/>
      <c r="D110" s="211"/>
    </row>
    <row r="111" spans="1:5">
      <c r="A111" s="168" t="s">
        <v>54</v>
      </c>
      <c r="B111" s="429" t="s">
        <v>402</v>
      </c>
      <c r="C111" s="430"/>
      <c r="D111" s="179">
        <f>+D97</f>
        <v>0</v>
      </c>
    </row>
    <row r="112" spans="1:5">
      <c r="A112" s="168" t="s">
        <v>408</v>
      </c>
      <c r="B112" s="429" t="s">
        <v>409</v>
      </c>
      <c r="C112" s="430"/>
      <c r="D112" s="179">
        <f>+D104</f>
        <v>0</v>
      </c>
    </row>
    <row r="113" spans="1:4">
      <c r="A113" s="212"/>
      <c r="B113" s="431" t="s">
        <v>414</v>
      </c>
      <c r="C113" s="432"/>
      <c r="D113" s="213">
        <f>+D112+D111</f>
        <v>0</v>
      </c>
    </row>
    <row r="114" spans="1:4">
      <c r="A114" s="168" t="s">
        <v>62</v>
      </c>
      <c r="B114" s="429" t="s">
        <v>35</v>
      </c>
      <c r="C114" s="430"/>
      <c r="D114" s="179">
        <f>+D108</f>
        <v>0</v>
      </c>
    </row>
    <row r="115" spans="1:4">
      <c r="A115" s="400" t="s">
        <v>61</v>
      </c>
      <c r="B115" s="400"/>
      <c r="C115" s="400"/>
      <c r="D115" s="214">
        <f>+D114+D113</f>
        <v>0</v>
      </c>
    </row>
    <row r="117" spans="1:4">
      <c r="A117" s="433" t="s">
        <v>415</v>
      </c>
      <c r="B117" s="433"/>
      <c r="C117" s="433"/>
      <c r="D117" s="433"/>
    </row>
    <row r="119" spans="1:4">
      <c r="A119" s="202">
        <v>5</v>
      </c>
      <c r="B119" s="442" t="s">
        <v>49</v>
      </c>
      <c r="C119" s="480"/>
      <c r="D119" s="153" t="s">
        <v>28</v>
      </c>
    </row>
    <row r="120" spans="1:4">
      <c r="A120" s="168" t="s">
        <v>3</v>
      </c>
      <c r="B120" s="416" t="s">
        <v>50</v>
      </c>
      <c r="C120" s="416"/>
      <c r="D120" s="161">
        <f>Uniformes!E31</f>
        <v>0</v>
      </c>
    </row>
    <row r="121" spans="1:4">
      <c r="A121" s="168" t="s">
        <v>41</v>
      </c>
      <c r="B121" s="187" t="s">
        <v>42</v>
      </c>
      <c r="C121" s="169">
        <f>+$C$139+$C$140</f>
        <v>9.2499999999999999E-2</v>
      </c>
      <c r="D121" s="188">
        <f>+(C121*D120)*-1</f>
        <v>0</v>
      </c>
    </row>
    <row r="122" spans="1:4">
      <c r="A122" s="168" t="s">
        <v>5</v>
      </c>
      <c r="B122" s="416" t="s">
        <v>51</v>
      </c>
      <c r="C122" s="416"/>
      <c r="D122" s="161"/>
    </row>
    <row r="123" spans="1:4">
      <c r="A123" s="168" t="s">
        <v>43</v>
      </c>
      <c r="B123" s="187" t="s">
        <v>42</v>
      </c>
      <c r="C123" s="169">
        <f>+$C$139+$C$140</f>
        <v>9.2499999999999999E-2</v>
      </c>
      <c r="D123" s="188">
        <f>+(C123*D122)*-1</f>
        <v>0</v>
      </c>
    </row>
    <row r="124" spans="1:4">
      <c r="A124" s="168" t="s">
        <v>8</v>
      </c>
      <c r="B124" s="416" t="s">
        <v>52</v>
      </c>
      <c r="C124" s="416"/>
      <c r="D124" s="161">
        <v>0</v>
      </c>
    </row>
    <row r="125" spans="1:4">
      <c r="A125" s="168" t="s">
        <v>44</v>
      </c>
      <c r="B125" s="187" t="s">
        <v>42</v>
      </c>
      <c r="C125" s="169">
        <f>+$C$139+$C$140</f>
        <v>9.2499999999999999E-2</v>
      </c>
      <c r="D125" s="188">
        <f>+(C125*D124)*-1</f>
        <v>0</v>
      </c>
    </row>
    <row r="126" spans="1:4">
      <c r="A126" s="168" t="s">
        <v>10</v>
      </c>
      <c r="B126" s="416" t="s">
        <v>38</v>
      </c>
      <c r="C126" s="416"/>
      <c r="D126" s="161"/>
    </row>
    <row r="127" spans="1:4">
      <c r="A127" s="168" t="s">
        <v>53</v>
      </c>
      <c r="B127" s="187" t="s">
        <v>42</v>
      </c>
      <c r="C127" s="169">
        <f>+$C$139+$C$140</f>
        <v>9.2499999999999999E-2</v>
      </c>
      <c r="D127" s="188">
        <f>+(C127*D126)*-1</f>
        <v>0</v>
      </c>
    </row>
    <row r="128" spans="1:4">
      <c r="A128" s="427" t="s">
        <v>61</v>
      </c>
      <c r="B128" s="427"/>
      <c r="C128" s="427"/>
      <c r="D128" s="163">
        <f>SUM(D120:D126)</f>
        <v>0</v>
      </c>
    </row>
    <row r="130" spans="1:4">
      <c r="A130" s="433" t="s">
        <v>416</v>
      </c>
      <c r="B130" s="433"/>
      <c r="C130" s="433"/>
      <c r="D130" s="433"/>
    </row>
    <row r="132" spans="1:4">
      <c r="A132" s="202">
        <v>6</v>
      </c>
      <c r="B132" s="165" t="s">
        <v>66</v>
      </c>
      <c r="C132" s="215" t="s">
        <v>55</v>
      </c>
      <c r="D132" s="153" t="s">
        <v>28</v>
      </c>
    </row>
    <row r="133" spans="1:4">
      <c r="A133" s="168" t="s">
        <v>3</v>
      </c>
      <c r="B133" s="168" t="s">
        <v>67</v>
      </c>
      <c r="C133" s="362">
        <f>'Nutricionista 44h'!C130</f>
        <v>0</v>
      </c>
      <c r="D133" s="179">
        <f>($D$128+$D$115+$D$83+$D$72+$D$23)*C133</f>
        <v>0</v>
      </c>
    </row>
    <row r="134" spans="1:4">
      <c r="A134" s="168" t="s">
        <v>5</v>
      </c>
      <c r="B134" s="168" t="s">
        <v>68</v>
      </c>
      <c r="C134" s="362">
        <f>'Nutricionista 44h'!C131</f>
        <v>0</v>
      </c>
      <c r="D134" s="179">
        <f>($D$128+$D$115+$D$83+$D$72+$D$23+D133)*C134</f>
        <v>0</v>
      </c>
    </row>
    <row r="135" spans="1:4" s="217" customFormat="1" ht="24" customHeight="1">
      <c r="A135" s="436" t="s">
        <v>69</v>
      </c>
      <c r="B135" s="437"/>
      <c r="C135" s="438"/>
      <c r="D135" s="216">
        <f>++D134+D133+D128+D115+D83+D72+D23</f>
        <v>0</v>
      </c>
    </row>
    <row r="136" spans="1:4" s="217" customFormat="1" ht="24" customHeight="1">
      <c r="A136" s="439" t="s">
        <v>70</v>
      </c>
      <c r="B136" s="440"/>
      <c r="C136" s="441"/>
      <c r="D136" s="216">
        <f>ROUND(D135/(1-(C139+C140+C142+C144+C145)),2)</f>
        <v>0</v>
      </c>
    </row>
    <row r="137" spans="1:4">
      <c r="A137" s="168" t="s">
        <v>8</v>
      </c>
      <c r="B137" s="168" t="s">
        <v>71</v>
      </c>
      <c r="C137" s="178"/>
      <c r="D137" s="168"/>
    </row>
    <row r="138" spans="1:4">
      <c r="A138" s="168" t="s">
        <v>44</v>
      </c>
      <c r="B138" s="168" t="s">
        <v>417</v>
      </c>
      <c r="C138" s="178"/>
      <c r="D138" s="168"/>
    </row>
    <row r="139" spans="1:4">
      <c r="A139" s="168" t="s">
        <v>418</v>
      </c>
      <c r="B139" s="168" t="s">
        <v>72</v>
      </c>
      <c r="C139" s="178">
        <v>1.6500000000000001E-2</v>
      </c>
      <c r="D139" s="179">
        <f>ROUND(C139*$D$136,2)</f>
        <v>0</v>
      </c>
    </row>
    <row r="140" spans="1:4">
      <c r="A140" s="168" t="s">
        <v>419</v>
      </c>
      <c r="B140" s="168" t="s">
        <v>73</v>
      </c>
      <c r="C140" s="178">
        <v>7.5999999999999998E-2</v>
      </c>
      <c r="D140" s="179">
        <f>ROUND(C140*$D$136,2)</f>
        <v>0</v>
      </c>
    </row>
    <row r="141" spans="1:4">
      <c r="A141" s="168" t="s">
        <v>420</v>
      </c>
      <c r="B141" s="168" t="s">
        <v>421</v>
      </c>
      <c r="C141" s="178"/>
      <c r="D141" s="179"/>
    </row>
    <row r="142" spans="1:4">
      <c r="A142" s="168" t="s">
        <v>422</v>
      </c>
      <c r="B142" s="168" t="s">
        <v>423</v>
      </c>
      <c r="C142" s="178"/>
      <c r="D142" s="168"/>
    </row>
    <row r="143" spans="1:4">
      <c r="A143" s="168" t="s">
        <v>424</v>
      </c>
      <c r="B143" s="168" t="s">
        <v>425</v>
      </c>
      <c r="C143" s="178"/>
      <c r="D143" s="168"/>
    </row>
    <row r="144" spans="1:4">
      <c r="A144" s="168" t="s">
        <v>426</v>
      </c>
      <c r="B144" s="168" t="s">
        <v>427</v>
      </c>
      <c r="C144" s="178">
        <v>0.05</v>
      </c>
      <c r="D144" s="179">
        <f>ROUND(C144*$D$136,2)</f>
        <v>0</v>
      </c>
    </row>
    <row r="145" spans="1:4">
      <c r="A145" s="168" t="s">
        <v>428</v>
      </c>
      <c r="B145" s="168" t="s">
        <v>429</v>
      </c>
      <c r="C145" s="178"/>
      <c r="D145" s="168"/>
    </row>
    <row r="146" spans="1:4">
      <c r="A146" s="442" t="s">
        <v>61</v>
      </c>
      <c r="B146" s="443"/>
      <c r="C146" s="218">
        <f>+C145+C144+C142+C140+C139+C134+C133</f>
        <v>0.14250000000000002</v>
      </c>
      <c r="D146" s="163">
        <f>+D144+D142+D140+D139+D134+D133</f>
        <v>0</v>
      </c>
    </row>
    <row r="148" spans="1:4">
      <c r="A148" s="444" t="s">
        <v>430</v>
      </c>
      <c r="B148" s="444"/>
      <c r="C148" s="444"/>
      <c r="D148" s="444"/>
    </row>
    <row r="149" spans="1:4">
      <c r="A149" s="168" t="s">
        <v>3</v>
      </c>
      <c r="B149" s="418" t="s">
        <v>431</v>
      </c>
      <c r="C149" s="418"/>
      <c r="D149" s="161">
        <f>+D23</f>
        <v>0</v>
      </c>
    </row>
    <row r="150" spans="1:4">
      <c r="A150" s="168" t="s">
        <v>432</v>
      </c>
      <c r="B150" s="418" t="s">
        <v>433</v>
      </c>
      <c r="C150" s="418"/>
      <c r="D150" s="161">
        <f>+D72</f>
        <v>0</v>
      </c>
    </row>
    <row r="151" spans="1:4">
      <c r="A151" s="168" t="s">
        <v>8</v>
      </c>
      <c r="B151" s="418" t="s">
        <v>434</v>
      </c>
      <c r="C151" s="418"/>
      <c r="D151" s="161">
        <f>+D83</f>
        <v>0</v>
      </c>
    </row>
    <row r="152" spans="1:4">
      <c r="A152" s="168" t="s">
        <v>10</v>
      </c>
      <c r="B152" s="418" t="s">
        <v>435</v>
      </c>
      <c r="C152" s="418"/>
      <c r="D152" s="161">
        <f>+D115</f>
        <v>0</v>
      </c>
    </row>
    <row r="153" spans="1:4">
      <c r="A153" s="168" t="s">
        <v>30</v>
      </c>
      <c r="B153" s="418" t="s">
        <v>436</v>
      </c>
      <c r="C153" s="418"/>
      <c r="D153" s="161">
        <f>+D128</f>
        <v>0</v>
      </c>
    </row>
    <row r="154" spans="1:4">
      <c r="B154" s="426" t="s">
        <v>437</v>
      </c>
      <c r="C154" s="426"/>
      <c r="D154" s="219">
        <f>SUM(D149:D153)</f>
        <v>0</v>
      </c>
    </row>
    <row r="155" spans="1:4">
      <c r="A155" s="168" t="s">
        <v>32</v>
      </c>
      <c r="B155" s="418" t="s">
        <v>438</v>
      </c>
      <c r="C155" s="418"/>
      <c r="D155" s="161">
        <f>+D146</f>
        <v>0</v>
      </c>
    </row>
    <row r="157" spans="1:4">
      <c r="A157" s="479" t="s">
        <v>439</v>
      </c>
      <c r="B157" s="479"/>
      <c r="C157" s="479"/>
      <c r="D157" s="220">
        <f>ROUND(+D155+D154,2)</f>
        <v>0</v>
      </c>
    </row>
    <row r="159" spans="1:4">
      <c r="A159" s="415" t="s">
        <v>440</v>
      </c>
      <c r="B159" s="415"/>
      <c r="C159" s="415"/>
      <c r="D159" s="415"/>
    </row>
    <row r="161" spans="1:5">
      <c r="A161" s="168" t="s">
        <v>3</v>
      </c>
      <c r="B161" s="168" t="s">
        <v>373</v>
      </c>
      <c r="C161" s="221" t="e">
        <f>+C29</f>
        <v>#DIV/0!</v>
      </c>
      <c r="D161" s="161">
        <f>+D29</f>
        <v>0</v>
      </c>
    </row>
    <row r="162" spans="1:5">
      <c r="A162" s="168" t="s">
        <v>5</v>
      </c>
      <c r="B162" s="168" t="s">
        <v>375</v>
      </c>
      <c r="C162" s="221" t="e">
        <f>+C31</f>
        <v>#DIV/0!</v>
      </c>
      <c r="D162" s="161">
        <f>+D31</f>
        <v>0</v>
      </c>
    </row>
    <row r="163" spans="1:5">
      <c r="A163" s="168" t="s">
        <v>8</v>
      </c>
      <c r="B163" s="168" t="s">
        <v>63</v>
      </c>
      <c r="C163" s="221" t="e">
        <f>+C32</f>
        <v>#DIV/0!</v>
      </c>
      <c r="D163" s="161">
        <f>+D32</f>
        <v>0</v>
      </c>
    </row>
    <row r="164" spans="1:5" ht="25.5">
      <c r="A164" s="168" t="s">
        <v>10</v>
      </c>
      <c r="B164" s="205" t="s">
        <v>396</v>
      </c>
      <c r="C164" s="178" t="e">
        <f>+C79</f>
        <v>#DIV/0!</v>
      </c>
      <c r="D164" s="161">
        <f>+D79</f>
        <v>0</v>
      </c>
    </row>
    <row r="165" spans="1:5" ht="25.5">
      <c r="A165" s="168" t="s">
        <v>30</v>
      </c>
      <c r="B165" s="205" t="s">
        <v>399</v>
      </c>
      <c r="C165" s="221" t="e">
        <f>+C82</f>
        <v>#DIV/0!</v>
      </c>
      <c r="D165" s="179">
        <f>+D82</f>
        <v>0</v>
      </c>
    </row>
    <row r="166" spans="1:5">
      <c r="A166" s="168" t="s">
        <v>48</v>
      </c>
      <c r="B166" s="187" t="s">
        <v>441</v>
      </c>
      <c r="C166" s="420" t="e">
        <f>+(D166+D167+D168)/D23</f>
        <v>#DIV/0!</v>
      </c>
      <c r="D166" s="161">
        <f>ROUND(D29*(SUM($C$37:$C$44)),2)</f>
        <v>0</v>
      </c>
    </row>
    <row r="167" spans="1:5">
      <c r="A167" s="168" t="s">
        <v>442</v>
      </c>
      <c r="B167" s="187" t="s">
        <v>443</v>
      </c>
      <c r="C167" s="420"/>
      <c r="D167" s="161">
        <f>ROUND(D31*(SUM($C$37:$C$44)),2)</f>
        <v>0</v>
      </c>
    </row>
    <row r="168" spans="1:5">
      <c r="A168" s="168" t="s">
        <v>444</v>
      </c>
      <c r="B168" s="187" t="s">
        <v>445</v>
      </c>
      <c r="C168" s="420"/>
      <c r="D168" s="161">
        <f>ROUND(D32*(SUM($C$37:$C$44)),2)</f>
        <v>0</v>
      </c>
    </row>
    <row r="169" spans="1:5">
      <c r="A169" s="421" t="s">
        <v>61</v>
      </c>
      <c r="B169" s="422"/>
      <c r="C169" s="423"/>
      <c r="D169" s="222">
        <f>SUM(D161:D168)</f>
        <v>0</v>
      </c>
    </row>
    <row r="170" spans="1:5">
      <c r="B170" s="223"/>
      <c r="C170" s="223"/>
      <c r="D170" s="223"/>
    </row>
    <row r="171" spans="1:5" s="225" customFormat="1" ht="40.5" customHeight="1">
      <c r="A171" s="424" t="s">
        <v>446</v>
      </c>
      <c r="B171" s="424"/>
      <c r="C171" s="424"/>
      <c r="D171" s="424"/>
      <c r="E171" s="224"/>
    </row>
    <row r="172" spans="1:5">
      <c r="A172" s="226"/>
      <c r="B172" s="226"/>
      <c r="C172" s="226"/>
      <c r="D172" s="226"/>
      <c r="E172" s="226"/>
    </row>
    <row r="173" spans="1:5" ht="39.75" customHeight="1">
      <c r="A173" s="425"/>
      <c r="B173" s="425"/>
      <c r="C173" s="425"/>
      <c r="D173" s="425"/>
      <c r="E173" s="226"/>
    </row>
    <row r="174" spans="1:5">
      <c r="A174" s="226"/>
      <c r="B174" s="226"/>
      <c r="C174" s="226"/>
      <c r="D174" s="226"/>
      <c r="E174" s="226"/>
    </row>
    <row r="175" spans="1:5" ht="27" customHeight="1">
      <c r="A175" s="417"/>
      <c r="B175" s="417"/>
      <c r="C175" s="417"/>
      <c r="D175" s="417"/>
      <c r="E175" s="226"/>
    </row>
    <row r="176" spans="1:5">
      <c r="A176" s="226"/>
      <c r="B176" s="226"/>
      <c r="C176" s="226"/>
      <c r="D176" s="226"/>
      <c r="E176" s="226"/>
    </row>
    <row r="177" spans="1:5">
      <c r="A177" s="226"/>
      <c r="B177" s="226"/>
      <c r="C177" s="226"/>
      <c r="D177" s="226"/>
      <c r="E177" s="226"/>
    </row>
    <row r="178" spans="1:5">
      <c r="A178" s="226"/>
      <c r="B178" s="226"/>
      <c r="C178" s="226"/>
      <c r="D178" s="226"/>
      <c r="E178" s="226"/>
    </row>
    <row r="179" spans="1:5">
      <c r="A179" s="226"/>
      <c r="B179" s="226"/>
      <c r="C179" s="226"/>
      <c r="D179" s="226"/>
      <c r="E179" s="226"/>
    </row>
    <row r="180" spans="1:5">
      <c r="A180" s="226"/>
      <c r="B180" s="226"/>
      <c r="C180" s="226"/>
      <c r="D180" s="226"/>
      <c r="E180" s="226"/>
    </row>
    <row r="181" spans="1:5">
      <c r="A181" s="226"/>
      <c r="B181" s="226"/>
      <c r="C181" s="226"/>
      <c r="D181" s="226"/>
      <c r="E181" s="226"/>
    </row>
    <row r="182" spans="1:5">
      <c r="A182" s="226"/>
      <c r="B182" s="226"/>
      <c r="C182" s="226"/>
      <c r="D182" s="226"/>
      <c r="E182" s="226"/>
    </row>
    <row r="183" spans="1:5">
      <c r="A183" s="226"/>
      <c r="B183" s="226"/>
      <c r="C183" s="226"/>
      <c r="D183" s="226"/>
      <c r="E183" s="226"/>
    </row>
    <row r="184" spans="1:5">
      <c r="A184" s="226"/>
      <c r="B184" s="226"/>
      <c r="C184" s="226"/>
      <c r="D184" s="226"/>
      <c r="E184" s="226"/>
    </row>
    <row r="185" spans="1:5">
      <c r="A185" s="226"/>
      <c r="B185" s="226"/>
      <c r="C185" s="226"/>
      <c r="D185" s="226"/>
      <c r="E185" s="226"/>
    </row>
    <row r="186" spans="1:5">
      <c r="A186" s="226"/>
      <c r="B186" s="226"/>
      <c r="C186" s="226"/>
      <c r="D186" s="226"/>
      <c r="E186" s="226"/>
    </row>
    <row r="187" spans="1:5">
      <c r="A187" s="226"/>
      <c r="B187" s="226"/>
      <c r="C187" s="226"/>
      <c r="D187" s="226"/>
      <c r="E187" s="226"/>
    </row>
    <row r="188" spans="1:5">
      <c r="A188" s="226"/>
      <c r="B188" s="226"/>
      <c r="C188" s="226"/>
      <c r="D188" s="226"/>
      <c r="E188" s="226"/>
    </row>
  </sheetData>
  <mergeCells count="84">
    <mergeCell ref="E2:H2"/>
    <mergeCell ref="A47:D47"/>
    <mergeCell ref="A1:D1"/>
    <mergeCell ref="A3:D3"/>
    <mergeCell ref="C4:D4"/>
    <mergeCell ref="C5:D5"/>
    <mergeCell ref="C6:D6"/>
    <mergeCell ref="C7:D7"/>
    <mergeCell ref="C8:D8"/>
    <mergeCell ref="A10:D10"/>
    <mergeCell ref="B12:C12"/>
    <mergeCell ref="B15:C15"/>
    <mergeCell ref="B16:C16"/>
    <mergeCell ref="B17:C17"/>
    <mergeCell ref="B18:C18"/>
    <mergeCell ref="B19:C19"/>
    <mergeCell ref="B21:C21"/>
    <mergeCell ref="B93:C93"/>
    <mergeCell ref="B94:C94"/>
    <mergeCell ref="B95:C95"/>
    <mergeCell ref="B96:C96"/>
    <mergeCell ref="B111:C111"/>
    <mergeCell ref="B102:C102"/>
    <mergeCell ref="B103:C103"/>
    <mergeCell ref="A104:C104"/>
    <mergeCell ref="B106:C106"/>
    <mergeCell ref="B107:C107"/>
    <mergeCell ref="A108:C108"/>
    <mergeCell ref="A87:D87"/>
    <mergeCell ref="B88:C88"/>
    <mergeCell ref="B89:C89"/>
    <mergeCell ref="B90:C90"/>
    <mergeCell ref="B91:C91"/>
    <mergeCell ref="B22:C22"/>
    <mergeCell ref="A23:C23"/>
    <mergeCell ref="A25:D25"/>
    <mergeCell ref="A27:D27"/>
    <mergeCell ref="A33:C33"/>
    <mergeCell ref="A35:D35"/>
    <mergeCell ref="A97:C97"/>
    <mergeCell ref="B99:C99"/>
    <mergeCell ref="B100:C100"/>
    <mergeCell ref="B101:C101"/>
    <mergeCell ref="A65:B65"/>
    <mergeCell ref="A83:C83"/>
    <mergeCell ref="A85:D85"/>
    <mergeCell ref="A74:D74"/>
    <mergeCell ref="A67:D67"/>
    <mergeCell ref="B68:C68"/>
    <mergeCell ref="B69:C69"/>
    <mergeCell ref="B70:C70"/>
    <mergeCell ref="B71:C71"/>
    <mergeCell ref="A72:C72"/>
    <mergeCell ref="B92:C92"/>
    <mergeCell ref="A130:D130"/>
    <mergeCell ref="A135:C135"/>
    <mergeCell ref="A136:C136"/>
    <mergeCell ref="A146:B146"/>
    <mergeCell ref="B119:C119"/>
    <mergeCell ref="B120:C120"/>
    <mergeCell ref="B122:C122"/>
    <mergeCell ref="B124:C124"/>
    <mergeCell ref="A117:D117"/>
    <mergeCell ref="B126:C126"/>
    <mergeCell ref="A128:C128"/>
    <mergeCell ref="B112:C112"/>
    <mergeCell ref="B113:C113"/>
    <mergeCell ref="B114:C114"/>
    <mergeCell ref="A115:C115"/>
    <mergeCell ref="A148:D148"/>
    <mergeCell ref="B149:C149"/>
    <mergeCell ref="B150:C150"/>
    <mergeCell ref="B151:C151"/>
    <mergeCell ref="B152:C152"/>
    <mergeCell ref="B153:C153"/>
    <mergeCell ref="A169:C169"/>
    <mergeCell ref="A171:D171"/>
    <mergeCell ref="A173:D173"/>
    <mergeCell ref="A175:D175"/>
    <mergeCell ref="B154:C154"/>
    <mergeCell ref="B155:C155"/>
    <mergeCell ref="A157:C157"/>
    <mergeCell ref="A159:D159"/>
    <mergeCell ref="C166:C168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firstPageNumber="0" fitToWidth="3" fitToHeight="3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FFC000"/>
  </sheetPr>
  <dimension ref="A1:G128"/>
  <sheetViews>
    <sheetView workbookViewId="0">
      <selection activeCell="D2" sqref="D2:G2"/>
    </sheetView>
  </sheetViews>
  <sheetFormatPr defaultRowHeight="12.75"/>
  <cols>
    <col min="1" max="1" width="64.42578125" customWidth="1"/>
    <col min="2" max="2" width="12.28515625" bestFit="1" customWidth="1"/>
    <col min="3" max="3" width="18.28515625" customWidth="1"/>
    <col min="4" max="4" width="12.42578125" customWidth="1"/>
    <col min="5" max="5" width="10.5703125" bestFit="1" customWidth="1"/>
  </cols>
  <sheetData>
    <row r="1" spans="1:7" ht="17.25" thickBot="1">
      <c r="A1" s="484" t="s">
        <v>525</v>
      </c>
      <c r="B1" s="485"/>
      <c r="C1" s="486"/>
    </row>
    <row r="2" spans="1:7" ht="13.5" thickBot="1">
      <c r="D2" s="393" t="s">
        <v>617</v>
      </c>
      <c r="E2" s="394"/>
      <c r="F2" s="394"/>
      <c r="G2" s="395"/>
    </row>
    <row r="3" spans="1:7">
      <c r="A3" s="168" t="s">
        <v>447</v>
      </c>
      <c r="B3" s="168">
        <v>220</v>
      </c>
    </row>
    <row r="4" spans="1:7">
      <c r="A4" s="168" t="s">
        <v>448</v>
      </c>
      <c r="B4" s="168">
        <v>365.25</v>
      </c>
    </row>
    <row r="5" spans="1:7">
      <c r="A5" s="168" t="s">
        <v>449</v>
      </c>
      <c r="B5" s="227">
        <f>(365.25/12/2)/(7/7)</f>
        <v>15.21875</v>
      </c>
    </row>
    <row r="6" spans="1:7">
      <c r="A6" s="187" t="s">
        <v>357</v>
      </c>
      <c r="B6" s="179">
        <f>'Copeiro 12 x 36h'!D12</f>
        <v>0</v>
      </c>
    </row>
    <row r="7" spans="1:7">
      <c r="A7" s="187" t="s">
        <v>450</v>
      </c>
      <c r="B7" s="179">
        <f>'Copeiro 12 x 36h'!D23</f>
        <v>0</v>
      </c>
    </row>
    <row r="11" spans="1:7">
      <c r="A11" s="415" t="s">
        <v>454</v>
      </c>
      <c r="B11" s="415"/>
      <c r="C11" s="415"/>
    </row>
    <row r="12" spans="1:7">
      <c r="A12" s="168" t="s">
        <v>451</v>
      </c>
      <c r="B12" s="168">
        <f>+$B$4</f>
        <v>365.25</v>
      </c>
      <c r="C12" s="204"/>
    </row>
    <row r="13" spans="1:7">
      <c r="A13" s="168" t="s">
        <v>452</v>
      </c>
      <c r="B13" s="187">
        <v>12</v>
      </c>
      <c r="C13" s="204"/>
      <c r="G13" s="240"/>
    </row>
    <row r="14" spans="1:7">
      <c r="A14" s="168" t="s">
        <v>453</v>
      </c>
      <c r="B14" s="178">
        <v>0.5</v>
      </c>
      <c r="C14" s="204"/>
      <c r="G14" s="240"/>
    </row>
    <row r="15" spans="1:7">
      <c r="A15" s="187" t="s">
        <v>455</v>
      </c>
      <c r="B15" s="228">
        <f>ROUND((B12/B13)*B14,2)</f>
        <v>15.22</v>
      </c>
      <c r="C15" s="204"/>
    </row>
    <row r="16" spans="1:7">
      <c r="A16" s="231" t="s">
        <v>456</v>
      </c>
      <c r="B16" s="326">
        <v>0</v>
      </c>
      <c r="C16" s="204"/>
    </row>
    <row r="17" spans="1:4">
      <c r="A17" s="168" t="s">
        <v>457</v>
      </c>
      <c r="B17" s="178">
        <v>0.06</v>
      </c>
      <c r="C17" s="204"/>
    </row>
    <row r="18" spans="1:4">
      <c r="A18" s="409" t="s">
        <v>458</v>
      </c>
      <c r="B18" s="410"/>
      <c r="C18" s="222">
        <f>ROUND((B15*(B16*2)-($B$6*B17)),2)</f>
        <v>0</v>
      </c>
      <c r="D18" s="240"/>
    </row>
    <row r="20" spans="1:4">
      <c r="A20" s="415" t="s">
        <v>459</v>
      </c>
      <c r="B20" s="415"/>
      <c r="C20" s="415"/>
    </row>
    <row r="21" spans="1:4">
      <c r="A21" s="168" t="s">
        <v>451</v>
      </c>
      <c r="B21" s="168">
        <f>+$B$4</f>
        <v>365.25</v>
      </c>
      <c r="C21" s="204"/>
    </row>
    <row r="22" spans="1:4">
      <c r="A22" s="168" t="s">
        <v>452</v>
      </c>
      <c r="B22" s="187">
        <v>12</v>
      </c>
      <c r="C22" s="204"/>
    </row>
    <row r="23" spans="1:4">
      <c r="A23" s="168" t="s">
        <v>453</v>
      </c>
      <c r="B23" s="178">
        <v>0.5</v>
      </c>
      <c r="C23" s="204"/>
    </row>
    <row r="24" spans="1:4">
      <c r="A24" s="187" t="s">
        <v>455</v>
      </c>
      <c r="B24" s="168">
        <f>ROUND((B21/B22)*B23,2)</f>
        <v>15.22</v>
      </c>
      <c r="C24" s="204"/>
    </row>
    <row r="25" spans="1:4">
      <c r="A25" s="231" t="s">
        <v>460</v>
      </c>
      <c r="B25" s="326">
        <v>0</v>
      </c>
      <c r="C25" s="204"/>
    </row>
    <row r="26" spans="1:4">
      <c r="A26" s="168" t="s">
        <v>461</v>
      </c>
      <c r="B26" s="241">
        <v>3</v>
      </c>
      <c r="C26" s="204"/>
    </row>
    <row r="27" spans="1:4">
      <c r="A27" s="409" t="s">
        <v>460</v>
      </c>
      <c r="B27" s="410"/>
      <c r="C27" s="222">
        <f>ROUND((B24*B25)-B26,2)</f>
        <v>-3</v>
      </c>
      <c r="D27" s="159"/>
    </row>
    <row r="29" spans="1:4">
      <c r="A29" s="415" t="s">
        <v>462</v>
      </c>
      <c r="B29" s="415"/>
      <c r="C29" s="415"/>
    </row>
    <row r="30" spans="1:4">
      <c r="A30" s="168" t="s">
        <v>39</v>
      </c>
      <c r="B30" s="179">
        <f>+B7</f>
        <v>0</v>
      </c>
      <c r="C30" s="204"/>
    </row>
    <row r="31" spans="1:4">
      <c r="A31" s="168" t="s">
        <v>463</v>
      </c>
      <c r="B31" s="168">
        <v>12</v>
      </c>
      <c r="C31" s="204"/>
    </row>
    <row r="32" spans="1:4">
      <c r="A32" s="232" t="s">
        <v>464</v>
      </c>
      <c r="B32" s="362">
        <v>0</v>
      </c>
      <c r="C32" s="204"/>
    </row>
    <row r="33" spans="1:5">
      <c r="A33" s="400" t="s">
        <v>465</v>
      </c>
      <c r="B33" s="400"/>
      <c r="C33" s="222">
        <f>ROUND(+(B30/B31)*B32,2)</f>
        <v>0</v>
      </c>
    </row>
    <row r="35" spans="1:5">
      <c r="A35" s="405" t="s">
        <v>466</v>
      </c>
      <c r="B35" s="406"/>
      <c r="C35" s="407"/>
    </row>
    <row r="36" spans="1:5" s="189" customFormat="1">
      <c r="A36" s="234" t="s">
        <v>467</v>
      </c>
      <c r="B36" s="233">
        <f>+B32</f>
        <v>0</v>
      </c>
      <c r="C36" s="204"/>
    </row>
    <row r="37" spans="1:5">
      <c r="A37" s="168" t="s">
        <v>468</v>
      </c>
      <c r="B37" s="179">
        <f>'Copeiro 12 x 36h'!D23</f>
        <v>0</v>
      </c>
      <c r="C37" s="204"/>
    </row>
    <row r="38" spans="1:5">
      <c r="A38" s="168" t="s">
        <v>373</v>
      </c>
      <c r="B38" s="179">
        <f>'Copeiro 12 x 36h'!D29</f>
        <v>0</v>
      </c>
      <c r="C38" s="204"/>
    </row>
    <row r="39" spans="1:5">
      <c r="A39" s="245" t="s">
        <v>65</v>
      </c>
      <c r="B39" s="179">
        <f>'Copeiro 12 x 36h'!D31</f>
        <v>0</v>
      </c>
      <c r="C39" s="204"/>
    </row>
    <row r="40" spans="1:5">
      <c r="A40" s="245" t="s">
        <v>63</v>
      </c>
      <c r="B40" s="179">
        <f>'Copeiro 12 x 36h'!D32</f>
        <v>0</v>
      </c>
      <c r="C40" s="204"/>
    </row>
    <row r="41" spans="1:5">
      <c r="A41" s="229" t="s">
        <v>469</v>
      </c>
      <c r="B41" s="230">
        <f>SUM(B37:B40)</f>
        <v>0</v>
      </c>
      <c r="C41" s="204"/>
    </row>
    <row r="42" spans="1:5">
      <c r="A42" s="199" t="s">
        <v>470</v>
      </c>
      <c r="B42" s="178">
        <v>0.4</v>
      </c>
      <c r="C42" s="204"/>
    </row>
    <row r="43" spans="1:5">
      <c r="A43" s="246" t="s">
        <v>513</v>
      </c>
      <c r="B43" s="178">
        <v>0.08</v>
      </c>
      <c r="C43" s="204"/>
    </row>
    <row r="44" spans="1:5">
      <c r="A44" s="408" t="s">
        <v>472</v>
      </c>
      <c r="B44" s="408"/>
      <c r="C44" s="213">
        <f>ROUND(+B41*B42*B43*B36,2)</f>
        <v>0</v>
      </c>
      <c r="E44" s="159"/>
    </row>
    <row r="45" spans="1:5">
      <c r="A45" s="199" t="s">
        <v>473</v>
      </c>
      <c r="B45" s="178">
        <v>0.1</v>
      </c>
      <c r="C45" s="204"/>
    </row>
    <row r="46" spans="1:5">
      <c r="A46" s="408" t="s">
        <v>474</v>
      </c>
      <c r="B46" s="408"/>
      <c r="C46" s="236">
        <f>ROUND(B45*B43*B41*B36,2)</f>
        <v>0</v>
      </c>
    </row>
    <row r="47" spans="1:5">
      <c r="A47" s="409" t="s">
        <v>475</v>
      </c>
      <c r="B47" s="410"/>
      <c r="C47" s="214">
        <f>+C46+C44</f>
        <v>0</v>
      </c>
    </row>
    <row r="49" spans="1:3">
      <c r="A49" s="415" t="s">
        <v>476</v>
      </c>
      <c r="B49" s="415"/>
      <c r="C49" s="415"/>
    </row>
    <row r="50" spans="1:3">
      <c r="A50" s="168" t="s">
        <v>39</v>
      </c>
      <c r="B50" s="179">
        <f>+B7</f>
        <v>0</v>
      </c>
      <c r="C50" s="204"/>
    </row>
    <row r="51" spans="1:3">
      <c r="A51" s="168" t="s">
        <v>477</v>
      </c>
      <c r="B51" s="237">
        <v>30</v>
      </c>
      <c r="C51" s="204"/>
    </row>
    <row r="52" spans="1:3">
      <c r="A52" s="168" t="s">
        <v>463</v>
      </c>
      <c r="B52" s="168">
        <v>12</v>
      </c>
      <c r="C52" s="204"/>
    </row>
    <row r="53" spans="1:3">
      <c r="A53" s="168" t="s">
        <v>478</v>
      </c>
      <c r="B53" s="168">
        <v>7</v>
      </c>
      <c r="C53" s="204"/>
    </row>
    <row r="54" spans="1:3">
      <c r="A54" s="232" t="s">
        <v>479</v>
      </c>
      <c r="B54" s="362">
        <v>0</v>
      </c>
      <c r="C54" s="204"/>
    </row>
    <row r="55" spans="1:3">
      <c r="A55" s="400" t="s">
        <v>480</v>
      </c>
      <c r="B55" s="400"/>
      <c r="C55" s="222">
        <f>+ROUND(((B50/B51/B52)*B53)*B54,2)</f>
        <v>0</v>
      </c>
    </row>
    <row r="57" spans="1:3">
      <c r="A57" s="405" t="s">
        <v>481</v>
      </c>
      <c r="B57" s="406"/>
      <c r="C57" s="407"/>
    </row>
    <row r="58" spans="1:3" ht="25.5">
      <c r="A58" s="238" t="s">
        <v>482</v>
      </c>
      <c r="B58" s="233">
        <f>+B54</f>
        <v>0</v>
      </c>
      <c r="C58" s="204"/>
    </row>
    <row r="59" spans="1:3">
      <c r="A59" s="168" t="s">
        <v>468</v>
      </c>
      <c r="B59" s="179">
        <f>'Copeiro 12 x 36h'!D23</f>
        <v>0</v>
      </c>
      <c r="C59" s="204"/>
    </row>
    <row r="60" spans="1:3">
      <c r="A60" s="168" t="s">
        <v>373</v>
      </c>
      <c r="B60" s="179">
        <f>'Copeiro 12 x 36h'!D29</f>
        <v>0</v>
      </c>
      <c r="C60" s="204"/>
    </row>
    <row r="61" spans="1:3">
      <c r="A61" s="235" t="s">
        <v>375</v>
      </c>
      <c r="B61" s="179">
        <f>'Copeiro 12 x 36h'!D31</f>
        <v>0</v>
      </c>
      <c r="C61" s="204"/>
    </row>
    <row r="62" spans="1:3">
      <c r="A62" s="235" t="s">
        <v>63</v>
      </c>
      <c r="B62" s="179">
        <f>'Copeiro 12 x 36h'!D32</f>
        <v>0</v>
      </c>
      <c r="C62" s="204"/>
    </row>
    <row r="63" spans="1:3">
      <c r="A63" s="229" t="s">
        <v>469</v>
      </c>
      <c r="B63" s="230">
        <f>SUM(B59:B62)</f>
        <v>0</v>
      </c>
      <c r="C63" s="204"/>
    </row>
    <row r="64" spans="1:3">
      <c r="A64" s="199" t="s">
        <v>470</v>
      </c>
      <c r="B64" s="178">
        <v>0.4</v>
      </c>
      <c r="C64" s="204"/>
    </row>
    <row r="65" spans="1:3">
      <c r="A65" s="199" t="s">
        <v>471</v>
      </c>
      <c r="B65" s="178">
        <v>0.08</v>
      </c>
      <c r="C65" s="204"/>
    </row>
    <row r="66" spans="1:3">
      <c r="A66" s="408" t="s">
        <v>472</v>
      </c>
      <c r="B66" s="408"/>
      <c r="C66" s="213">
        <f>ROUND(+B63*B64*B65*B58,2)</f>
        <v>0</v>
      </c>
    </row>
    <row r="67" spans="1:3">
      <c r="A67" s="199" t="s">
        <v>473</v>
      </c>
      <c r="B67" s="178">
        <v>0.1</v>
      </c>
      <c r="C67" s="204"/>
    </row>
    <row r="68" spans="1:3">
      <c r="A68" s="408" t="s">
        <v>474</v>
      </c>
      <c r="B68" s="408"/>
      <c r="C68" s="236">
        <f>ROUND(B67*B65*B63*B58,2)</f>
        <v>0</v>
      </c>
    </row>
    <row r="69" spans="1:3">
      <c r="A69" s="409" t="s">
        <v>483</v>
      </c>
      <c r="B69" s="410"/>
      <c r="C69" s="214">
        <f>+C68+C66</f>
        <v>0</v>
      </c>
    </row>
    <row r="71" spans="1:3">
      <c r="A71" s="405" t="s">
        <v>484</v>
      </c>
      <c r="B71" s="406"/>
      <c r="C71" s="407"/>
    </row>
    <row r="72" spans="1:3">
      <c r="A72" s="411" t="s">
        <v>485</v>
      </c>
      <c r="B72" s="411"/>
      <c r="C72" s="411"/>
    </row>
    <row r="73" spans="1:3">
      <c r="A73" s="411"/>
      <c r="B73" s="411"/>
      <c r="C73" s="411"/>
    </row>
    <row r="74" spans="1:3">
      <c r="A74" s="411"/>
      <c r="B74" s="411"/>
      <c r="C74" s="411"/>
    </row>
    <row r="75" spans="1:3">
      <c r="A75" s="411"/>
      <c r="B75" s="411"/>
      <c r="C75" s="411"/>
    </row>
    <row r="76" spans="1:3">
      <c r="A76" s="239"/>
      <c r="B76" s="239"/>
      <c r="C76" s="239"/>
    </row>
    <row r="77" spans="1:3">
      <c r="A77" s="401" t="s">
        <v>486</v>
      </c>
      <c r="B77" s="401"/>
      <c r="C77" s="401"/>
    </row>
    <row r="78" spans="1:3">
      <c r="A78" s="168" t="s">
        <v>487</v>
      </c>
      <c r="B78" s="179">
        <f>+$B$7</f>
        <v>0</v>
      </c>
      <c r="C78" s="204"/>
    </row>
    <row r="79" spans="1:3">
      <c r="A79" s="168" t="s">
        <v>452</v>
      </c>
      <c r="B79" s="168">
        <v>30</v>
      </c>
      <c r="C79" s="204"/>
    </row>
    <row r="80" spans="1:3">
      <c r="A80" s="168" t="s">
        <v>488</v>
      </c>
      <c r="B80" s="168">
        <v>12</v>
      </c>
      <c r="C80" s="204"/>
    </row>
    <row r="81" spans="1:3">
      <c r="A81" s="232" t="s">
        <v>489</v>
      </c>
      <c r="B81" s="363">
        <v>0</v>
      </c>
      <c r="C81" s="204"/>
    </row>
    <row r="82" spans="1:3">
      <c r="A82" s="400" t="s">
        <v>490</v>
      </c>
      <c r="B82" s="400"/>
      <c r="C82" s="197">
        <f>+ROUND((B78/B79/B80)*B81,2)</f>
        <v>0</v>
      </c>
    </row>
    <row r="84" spans="1:3">
      <c r="A84" s="401" t="s">
        <v>491</v>
      </c>
      <c r="B84" s="401"/>
      <c r="C84" s="401"/>
    </row>
    <row r="85" spans="1:3">
      <c r="A85" s="168" t="s">
        <v>487</v>
      </c>
      <c r="B85" s="179">
        <f>+$B$7</f>
        <v>0</v>
      </c>
      <c r="C85" s="204"/>
    </row>
    <row r="86" spans="1:3">
      <c r="A86" s="168" t="s">
        <v>452</v>
      </c>
      <c r="B86" s="168">
        <v>30</v>
      </c>
      <c r="C86" s="204"/>
    </row>
    <row r="87" spans="1:3">
      <c r="A87" s="168" t="s">
        <v>488</v>
      </c>
      <c r="B87" s="168">
        <v>12</v>
      </c>
      <c r="C87" s="204"/>
    </row>
    <row r="88" spans="1:3">
      <c r="A88" s="187" t="s">
        <v>492</v>
      </c>
      <c r="B88" s="168">
        <v>5</v>
      </c>
      <c r="C88" s="204"/>
    </row>
    <row r="89" spans="1:3">
      <c r="A89" s="232" t="s">
        <v>493</v>
      </c>
      <c r="B89" s="362">
        <v>0</v>
      </c>
      <c r="C89" s="204"/>
    </row>
    <row r="90" spans="1:3">
      <c r="A90" s="187" t="s">
        <v>494</v>
      </c>
      <c r="B90" s="362">
        <v>0</v>
      </c>
      <c r="C90" s="204"/>
    </row>
    <row r="91" spans="1:3">
      <c r="A91" s="400" t="s">
        <v>495</v>
      </c>
      <c r="B91" s="400"/>
      <c r="C91" s="222">
        <f>ROUND(+B85/B86/B87*B88*B89*B90,2)</f>
        <v>0</v>
      </c>
    </row>
    <row r="93" spans="1:3">
      <c r="A93" s="401" t="s">
        <v>496</v>
      </c>
      <c r="B93" s="401"/>
      <c r="C93" s="401"/>
    </row>
    <row r="94" spans="1:3">
      <c r="A94" s="168" t="s">
        <v>487</v>
      </c>
      <c r="B94" s="179">
        <f>+$B$7</f>
        <v>0</v>
      </c>
      <c r="C94" s="204"/>
    </row>
    <row r="95" spans="1:3">
      <c r="A95" s="168" t="s">
        <v>452</v>
      </c>
      <c r="B95" s="168">
        <v>30</v>
      </c>
      <c r="C95" s="204"/>
    </row>
    <row r="96" spans="1:3">
      <c r="A96" s="168" t="s">
        <v>488</v>
      </c>
      <c r="B96" s="168">
        <v>12</v>
      </c>
      <c r="C96" s="204"/>
    </row>
    <row r="97" spans="1:4">
      <c r="A97" s="187" t="s">
        <v>497</v>
      </c>
      <c r="B97" s="168">
        <v>15</v>
      </c>
      <c r="C97" s="204"/>
    </row>
    <row r="98" spans="1:4">
      <c r="A98" s="232" t="s">
        <v>498</v>
      </c>
      <c r="B98" s="362">
        <v>0</v>
      </c>
      <c r="C98" s="204"/>
    </row>
    <row r="99" spans="1:4">
      <c r="A99" s="400" t="s">
        <v>499</v>
      </c>
      <c r="B99" s="400"/>
      <c r="C99" s="222">
        <f>ROUND(+B94/B95/B96*B97*B98,2)</f>
        <v>0</v>
      </c>
      <c r="D99" s="159"/>
    </row>
    <row r="101" spans="1:4">
      <c r="A101" s="401" t="s">
        <v>500</v>
      </c>
      <c r="B101" s="401"/>
      <c r="C101" s="401"/>
    </row>
    <row r="102" spans="1:4">
      <c r="A102" s="168" t="s">
        <v>487</v>
      </c>
      <c r="B102" s="179">
        <f>+$B$7</f>
        <v>0</v>
      </c>
      <c r="C102" s="204"/>
    </row>
    <row r="103" spans="1:4">
      <c r="A103" s="168" t="s">
        <v>452</v>
      </c>
      <c r="B103" s="168">
        <v>30</v>
      </c>
      <c r="C103" s="204"/>
    </row>
    <row r="104" spans="1:4">
      <c r="A104" s="168" t="s">
        <v>488</v>
      </c>
      <c r="B104" s="168">
        <v>12</v>
      </c>
      <c r="C104" s="204"/>
    </row>
    <row r="105" spans="1:4">
      <c r="A105" s="187" t="s">
        <v>497</v>
      </c>
      <c r="B105" s="168">
        <v>5</v>
      </c>
      <c r="C105" s="204"/>
    </row>
    <row r="106" spans="1:4">
      <c r="A106" s="232" t="s">
        <v>501</v>
      </c>
      <c r="B106" s="362">
        <v>0</v>
      </c>
      <c r="C106" s="204"/>
    </row>
    <row r="107" spans="1:4">
      <c r="A107" s="400" t="s">
        <v>502</v>
      </c>
      <c r="B107" s="400"/>
      <c r="C107" s="222">
        <f>ROUND(+B102/B103/B104*B105*B106,2)</f>
        <v>0</v>
      </c>
    </row>
    <row r="109" spans="1:4">
      <c r="A109" s="401" t="s">
        <v>503</v>
      </c>
      <c r="B109" s="401"/>
      <c r="C109" s="401"/>
    </row>
    <row r="110" spans="1:4">
      <c r="A110" s="402" t="s">
        <v>504</v>
      </c>
      <c r="B110" s="403"/>
      <c r="C110" s="404"/>
    </row>
    <row r="111" spans="1:4">
      <c r="A111" s="168" t="s">
        <v>487</v>
      </c>
      <c r="B111" s="179">
        <f>+$B$7</f>
        <v>0</v>
      </c>
      <c r="C111" s="204"/>
    </row>
    <row r="112" spans="1:4">
      <c r="A112" s="168" t="s">
        <v>505</v>
      </c>
      <c r="B112" s="179">
        <f>+B111*(1/3)</f>
        <v>0</v>
      </c>
      <c r="C112" s="204"/>
    </row>
    <row r="113" spans="1:4">
      <c r="A113" s="229" t="s">
        <v>469</v>
      </c>
      <c r="B113" s="230">
        <f>SUM(B111:B112)</f>
        <v>0</v>
      </c>
      <c r="C113" s="204"/>
    </row>
    <row r="114" spans="1:4">
      <c r="A114" s="168" t="s">
        <v>506</v>
      </c>
      <c r="B114" s="168">
        <v>4</v>
      </c>
      <c r="C114" s="204"/>
    </row>
    <row r="115" spans="1:4">
      <c r="A115" s="168" t="s">
        <v>488</v>
      </c>
      <c r="B115" s="168">
        <v>12</v>
      </c>
      <c r="C115" s="204"/>
    </row>
    <row r="116" spans="1:4">
      <c r="A116" s="232" t="s">
        <v>507</v>
      </c>
      <c r="B116" s="362">
        <v>0</v>
      </c>
      <c r="C116" s="204"/>
    </row>
    <row r="117" spans="1:4">
      <c r="A117" s="187" t="s">
        <v>508</v>
      </c>
      <c r="B117" s="178">
        <f>1-B90</f>
        <v>1</v>
      </c>
      <c r="C117" s="204"/>
    </row>
    <row r="118" spans="1:4">
      <c r="A118" s="400" t="s">
        <v>509</v>
      </c>
      <c r="B118" s="400"/>
      <c r="C118" s="222">
        <f>ROUND((((+B113*(B114/B115)/B115)*B116)*B117),2)</f>
        <v>0</v>
      </c>
    </row>
    <row r="119" spans="1:4">
      <c r="A119" s="400" t="s">
        <v>510</v>
      </c>
      <c r="B119" s="400"/>
      <c r="C119" s="400"/>
    </row>
    <row r="120" spans="1:4">
      <c r="A120" s="168" t="s">
        <v>487</v>
      </c>
      <c r="B120" s="179">
        <f>B7</f>
        <v>0</v>
      </c>
      <c r="C120" s="204"/>
    </row>
    <row r="121" spans="1:4">
      <c r="A121" s="168" t="s">
        <v>373</v>
      </c>
      <c r="B121" s="179">
        <f>'Copeiro 12 x 36h'!D29</f>
        <v>0</v>
      </c>
      <c r="C121" s="204"/>
    </row>
    <row r="122" spans="1:4">
      <c r="A122" s="229" t="s">
        <v>469</v>
      </c>
      <c r="B122" s="230">
        <f>SUM(B120:B121)</f>
        <v>0</v>
      </c>
      <c r="C122" s="204"/>
    </row>
    <row r="123" spans="1:4">
      <c r="A123" s="168" t="s">
        <v>506</v>
      </c>
      <c r="B123" s="168">
        <v>4</v>
      </c>
      <c r="C123" s="204"/>
    </row>
    <row r="124" spans="1:4">
      <c r="A124" s="168" t="s">
        <v>488</v>
      </c>
      <c r="B124" s="168">
        <v>12</v>
      </c>
      <c r="C124" s="204"/>
    </row>
    <row r="125" spans="1:4">
      <c r="A125" s="232" t="s">
        <v>507</v>
      </c>
      <c r="B125" s="233">
        <v>0</v>
      </c>
      <c r="C125" s="204"/>
    </row>
    <row r="126" spans="1:4">
      <c r="A126" s="187" t="s">
        <v>508</v>
      </c>
      <c r="B126" s="178">
        <f>+B117</f>
        <v>1</v>
      </c>
      <c r="C126" s="204"/>
    </row>
    <row r="127" spans="1:4">
      <c r="A127" s="187" t="s">
        <v>511</v>
      </c>
      <c r="B127" s="178">
        <f>'Copeiro 12 x 36h'!C45</f>
        <v>0.36800000000000005</v>
      </c>
      <c r="C127" s="204"/>
    </row>
    <row r="128" spans="1:4">
      <c r="A128" s="400" t="s">
        <v>512</v>
      </c>
      <c r="B128" s="400"/>
      <c r="C128" s="364"/>
      <c r="D128" t="s">
        <v>594</v>
      </c>
    </row>
  </sheetData>
  <mergeCells count="33">
    <mergeCell ref="D2:G2"/>
    <mergeCell ref="A119:C119"/>
    <mergeCell ref="A128:B128"/>
    <mergeCell ref="A99:B99"/>
    <mergeCell ref="A101:C101"/>
    <mergeCell ref="A107:B107"/>
    <mergeCell ref="A109:C109"/>
    <mergeCell ref="A110:C110"/>
    <mergeCell ref="A118:B118"/>
    <mergeCell ref="A93:C93"/>
    <mergeCell ref="A55:B55"/>
    <mergeCell ref="A57:C57"/>
    <mergeCell ref="A66:B66"/>
    <mergeCell ref="A68:B68"/>
    <mergeCell ref="A69:B69"/>
    <mergeCell ref="A71:C71"/>
    <mergeCell ref="A72:C75"/>
    <mergeCell ref="A77:C77"/>
    <mergeCell ref="A82:B82"/>
    <mergeCell ref="A84:C84"/>
    <mergeCell ref="A91:B91"/>
    <mergeCell ref="A49:C49"/>
    <mergeCell ref="A1:C1"/>
    <mergeCell ref="A11:C11"/>
    <mergeCell ref="A18:B18"/>
    <mergeCell ref="A20:C20"/>
    <mergeCell ref="A27:B27"/>
    <mergeCell ref="A29:C29"/>
    <mergeCell ref="A33:B33"/>
    <mergeCell ref="A35:C35"/>
    <mergeCell ref="A44:B44"/>
    <mergeCell ref="A46:B46"/>
    <mergeCell ref="A47:B47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13</vt:i4>
      </vt:variant>
      <vt:variant>
        <vt:lpstr>Intervalos Nomeados</vt:lpstr>
      </vt:variant>
      <vt:variant>
        <vt:i4>2</vt:i4>
      </vt:variant>
    </vt:vector>
  </HeadingPairs>
  <TitlesOfParts>
    <vt:vector size="15" baseType="lpstr">
      <vt:lpstr>Apresentação</vt:lpstr>
      <vt:lpstr>Uniformes</vt:lpstr>
      <vt:lpstr>Memória Cálculo Nutric. 44h</vt:lpstr>
      <vt:lpstr>Nutricionista 44h</vt:lpstr>
      <vt:lpstr>Memória Cálculo A. Almox. 44h</vt:lpstr>
      <vt:lpstr>Aux Almoxarife 44h</vt:lpstr>
      <vt:lpstr>Memória Cálculo Aux. Coz. 12x36</vt:lpstr>
      <vt:lpstr>Aux Cozinha 12 x 36h</vt:lpstr>
      <vt:lpstr>Memória Cálculo Copeiro 12x36h</vt:lpstr>
      <vt:lpstr>Copeiro 12 x 36h</vt:lpstr>
      <vt:lpstr>Mat. Prima Alim e não Alim</vt:lpstr>
      <vt:lpstr>Insumos de Produção</vt:lpstr>
      <vt:lpstr>Valor Total dos Serviços</vt:lpstr>
      <vt:lpstr>'Mat. Prima Alim e não Alim'!Area_de_impressao</vt:lpstr>
      <vt:lpstr>'Memória Cálculo Nutric. 44h'!Area_de_impressao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Elaine Barros</dc:creator>
  <cp:lastModifiedBy>elainebarros</cp:lastModifiedBy>
  <cp:revision>1</cp:revision>
  <cp:lastPrinted>2018-12-11T21:26:35Z</cp:lastPrinted>
  <dcterms:created xsi:type="dcterms:W3CDTF">2011-07-14T16:07:46Z</dcterms:created>
  <dcterms:modified xsi:type="dcterms:W3CDTF">2018-12-11T21:31:19Z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