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codeName="EstaPasta_de_trabalho" defaultThemeVersion="124226"/>
  <xr:revisionPtr revIDLastSave="0" documentId="13_ncr:1_{94B12321-0810-4BD7-BF07-E829E4636199}" xr6:coauthVersionLast="45" xr6:coauthVersionMax="45" xr10:uidLastSave="{00000000-0000-0000-0000-000000000000}"/>
  <bookViews>
    <workbookView xWindow="-120" yWindow="-120" windowWidth="20730" windowHeight="11160" tabRatio="794" firstSheet="1" activeTab="1" xr2:uid="{00000000-000D-0000-FFFF-FFFF00000000}"/>
  </bookViews>
  <sheets>
    <sheet name="EAP" sheetId="30" state="hidden" r:id="rId1"/>
    <sheet name="GERAL" sheetId="37" r:id="rId2"/>
    <sheet name="Quantitativo Caçambas" sheetId="42" r:id="rId3"/>
  </sheets>
  <definedNames>
    <definedName name="_xlnm._FilterDatabase" localSheetId="0" hidden="1">EAP!$B$50:$K$100</definedName>
    <definedName name="_xlnm.Print_Area" localSheetId="0">EAP!$B$1:$J$41</definedName>
    <definedName name="_xlnm.Print_Area" localSheetId="1">GERAL!$B$1:$M$48</definedName>
    <definedName name="_xlnm.Print_Area" localSheetId="2">'Quantitativo Caçambas'!$B$1:$M$112</definedName>
  </definedNames>
  <calcPr calcId="181029"/>
</workbook>
</file>

<file path=xl/calcChain.xml><?xml version="1.0" encoding="utf-8"?>
<calcChain xmlns="http://schemas.openxmlformats.org/spreadsheetml/2006/main">
  <c r="M74" i="42" l="1"/>
  <c r="M72" i="42"/>
  <c r="M69" i="42"/>
  <c r="M70" i="42"/>
  <c r="M71" i="42"/>
  <c r="M65" i="42"/>
  <c r="M66" i="42"/>
  <c r="M67" i="42"/>
  <c r="M68" i="42"/>
  <c r="M61" i="42"/>
  <c r="M62" i="42"/>
  <c r="M63" i="42"/>
  <c r="M64" i="42"/>
  <c r="M60" i="42"/>
  <c r="M75" i="42" s="1"/>
  <c r="L74" i="42"/>
  <c r="L72" i="42"/>
  <c r="L69" i="42"/>
  <c r="L70" i="42"/>
  <c r="L71" i="42"/>
  <c r="L61" i="42"/>
  <c r="L62" i="42"/>
  <c r="L63" i="42"/>
  <c r="L64" i="42"/>
  <c r="L65" i="42"/>
  <c r="L66" i="42"/>
  <c r="L67" i="42"/>
  <c r="L68" i="42"/>
  <c r="L60" i="42"/>
  <c r="L75" i="42" s="1"/>
  <c r="K74" i="42"/>
  <c r="K72" i="42"/>
  <c r="K71" i="42"/>
  <c r="K70" i="42"/>
  <c r="K61" i="42"/>
  <c r="K62" i="42"/>
  <c r="K63" i="42"/>
  <c r="K64" i="42"/>
  <c r="K65" i="42"/>
  <c r="K66" i="42"/>
  <c r="K67" i="42"/>
  <c r="K68" i="42"/>
  <c r="K69" i="42"/>
  <c r="K60" i="42"/>
  <c r="K75" i="42" s="1"/>
  <c r="M56" i="42"/>
  <c r="M54" i="42"/>
  <c r="M52" i="42"/>
  <c r="M51" i="42"/>
  <c r="M43" i="42"/>
  <c r="M44" i="42"/>
  <c r="M45" i="42"/>
  <c r="M46" i="42"/>
  <c r="M47" i="42"/>
  <c r="M48" i="42"/>
  <c r="M49" i="42"/>
  <c r="M50" i="42"/>
  <c r="M42" i="42"/>
  <c r="M40" i="42"/>
  <c r="M36" i="42"/>
  <c r="M37" i="42"/>
  <c r="M38" i="42"/>
  <c r="M39" i="42"/>
  <c r="M31" i="42"/>
  <c r="M32" i="42"/>
  <c r="M33" i="42"/>
  <c r="M34" i="42"/>
  <c r="M35" i="42"/>
  <c r="M26" i="42"/>
  <c r="M27" i="42"/>
  <c r="M28" i="42"/>
  <c r="M29" i="42"/>
  <c r="M30" i="42"/>
  <c r="M21" i="42"/>
  <c r="M22" i="42"/>
  <c r="M23" i="42"/>
  <c r="M24" i="42"/>
  <c r="M25" i="42"/>
  <c r="M12" i="42"/>
  <c r="M13" i="42"/>
  <c r="M14" i="42"/>
  <c r="M15" i="42"/>
  <c r="M16" i="42"/>
  <c r="M17" i="42"/>
  <c r="M19" i="42"/>
  <c r="M20" i="42"/>
  <c r="M11" i="42"/>
  <c r="M57" i="42" s="1"/>
  <c r="M78" i="42" s="1"/>
  <c r="G11" i="37" s="1"/>
  <c r="L56" i="42"/>
  <c r="L54" i="42"/>
  <c r="L52" i="42"/>
  <c r="L51" i="42"/>
  <c r="L50" i="42"/>
  <c r="L49" i="42"/>
  <c r="L43" i="42"/>
  <c r="L44" i="42"/>
  <c r="L45" i="42"/>
  <c r="L46" i="42"/>
  <c r="L47" i="42"/>
  <c r="L48" i="42"/>
  <c r="L37" i="42"/>
  <c r="L38" i="42"/>
  <c r="L39" i="42"/>
  <c r="L40" i="42"/>
  <c r="L42" i="42"/>
  <c r="L32" i="42"/>
  <c r="L33" i="42"/>
  <c r="L34" i="42"/>
  <c r="L35" i="42"/>
  <c r="L36" i="42"/>
  <c r="L26" i="42"/>
  <c r="L27" i="42"/>
  <c r="L28" i="42"/>
  <c r="L29" i="42"/>
  <c r="L30" i="42"/>
  <c r="L31" i="42"/>
  <c r="L25" i="42"/>
  <c r="L20" i="42"/>
  <c r="L21" i="42"/>
  <c r="L22" i="42"/>
  <c r="L23" i="42"/>
  <c r="L24" i="42"/>
  <c r="L19" i="42"/>
  <c r="L17" i="42"/>
  <c r="L15" i="42"/>
  <c r="L16" i="42"/>
  <c r="L12" i="42"/>
  <c r="L13" i="42"/>
  <c r="L14" i="42"/>
  <c r="L11" i="42"/>
  <c r="L57" i="42" s="1"/>
  <c r="K56" i="42"/>
  <c r="K54" i="42"/>
  <c r="K51" i="42"/>
  <c r="K49" i="42"/>
  <c r="K50" i="42"/>
  <c r="K48" i="42"/>
  <c r="K45" i="42"/>
  <c r="K46" i="42"/>
  <c r="K47" i="42"/>
  <c r="K34" i="42"/>
  <c r="K35" i="42"/>
  <c r="K36" i="42"/>
  <c r="K37" i="42"/>
  <c r="K38" i="42"/>
  <c r="K39" i="42"/>
  <c r="K40" i="42"/>
  <c r="K42" i="42"/>
  <c r="K43" i="42"/>
  <c r="K44" i="42"/>
  <c r="K26" i="42"/>
  <c r="K27" i="42"/>
  <c r="K28" i="42"/>
  <c r="K29" i="42"/>
  <c r="K30" i="42"/>
  <c r="K31" i="42"/>
  <c r="K32" i="42"/>
  <c r="K33" i="42"/>
  <c r="K20" i="42"/>
  <c r="K21" i="42"/>
  <c r="K22" i="42"/>
  <c r="K23" i="42"/>
  <c r="K24" i="42"/>
  <c r="K25" i="42"/>
  <c r="K17" i="42"/>
  <c r="K19" i="42"/>
  <c r="K16" i="42"/>
  <c r="K15" i="42"/>
  <c r="K14" i="42"/>
  <c r="K13" i="42"/>
  <c r="K12" i="42"/>
  <c r="K11" i="42"/>
  <c r="K57" i="42" s="1"/>
  <c r="K78" i="42" s="1"/>
  <c r="G9" i="37" s="1"/>
  <c r="L78" i="42" l="1"/>
  <c r="G10" i="37" s="1"/>
  <c r="K10" i="37" s="1"/>
  <c r="K11" i="37"/>
  <c r="K9" i="37"/>
  <c r="K12" i="37" s="1"/>
  <c r="D100" i="42" l="1"/>
  <c r="D86" i="42"/>
  <c r="I75" i="42"/>
  <c r="J75" i="42"/>
  <c r="H75" i="42"/>
  <c r="F75" i="42"/>
  <c r="J57" i="42"/>
  <c r="I57" i="42"/>
  <c r="H57" i="42"/>
  <c r="F57" i="42"/>
  <c r="J78" i="42" l="1"/>
  <c r="G21" i="37" s="1"/>
  <c r="K21" i="37" s="1"/>
  <c r="D102" i="42"/>
  <c r="G15" i="37" s="1"/>
  <c r="K15" i="37" s="1"/>
  <c r="K16" i="37" s="1"/>
  <c r="I78" i="42"/>
  <c r="G20" i="37" s="1"/>
  <c r="K20" i="37" s="1"/>
  <c r="H78" i="42"/>
  <c r="G19" i="37" s="1"/>
  <c r="K19" i="37" s="1"/>
  <c r="F78" i="42"/>
  <c r="K22" i="37" l="1"/>
  <c r="J55" i="30"/>
  <c r="K24" i="37" l="1"/>
  <c r="K25" i="37" s="1"/>
  <c r="G47" i="30"/>
  <c r="I62" i="30" l="1"/>
  <c r="G46" i="30" l="1"/>
  <c r="J54" i="30" s="1"/>
  <c r="E46" i="30"/>
  <c r="M54" i="30" l="1"/>
  <c r="J63" i="30"/>
  <c r="M63" i="30" s="1"/>
  <c r="J71" i="30"/>
  <c r="M64" i="30" s="1"/>
  <c r="N64" i="30" s="1"/>
  <c r="J68" i="30"/>
  <c r="M55" i="30" s="1"/>
  <c r="N55" i="30" s="1"/>
  <c r="M65" i="30" l="1"/>
  <c r="N63" i="30"/>
  <c r="M56" i="30"/>
  <c r="N54" i="30"/>
  <c r="J64" i="30"/>
  <c r="J72" i="30"/>
  <c r="I72" i="30" s="1"/>
  <c r="D69" i="30"/>
  <c r="D70" i="30"/>
  <c r="D71" i="30"/>
  <c r="D72" i="30"/>
  <c r="I69" i="30"/>
  <c r="I71" i="30"/>
  <c r="J70" i="30"/>
  <c r="I70" i="30" s="1"/>
  <c r="D68" i="30"/>
  <c r="J58" i="30"/>
  <c r="C67" i="30"/>
  <c r="C7" i="30"/>
  <c r="M67" i="30" l="1"/>
  <c r="M69" i="30" s="1"/>
  <c r="N65" i="30"/>
  <c r="N56" i="30"/>
  <c r="I68" i="30"/>
  <c r="N67" i="30" l="1"/>
  <c r="N69" i="30" s="1"/>
  <c r="C6" i="30" l="1"/>
  <c r="D64" i="30"/>
  <c r="D63" i="30"/>
  <c r="C61" i="30"/>
  <c r="I64" i="30" l="1"/>
  <c r="I58" i="30"/>
  <c r="I63" i="30"/>
  <c r="I54" i="30"/>
  <c r="I53" i="30"/>
  <c r="I55" i="30"/>
  <c r="I56" i="30"/>
  <c r="I57" i="30"/>
  <c r="I52" i="30"/>
  <c r="C77" i="30" l="1"/>
  <c r="D51" i="30" l="1"/>
  <c r="C51" i="30"/>
  <c r="H4" i="30"/>
  <c r="D55" i="30" l="1"/>
  <c r="D54" i="30"/>
  <c r="D57" i="30"/>
  <c r="D58" i="30"/>
  <c r="D56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45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Empolamento ou expansão volumétrica é um fenômeno característico dos solos, importante na terraplenagem, principalmente quanto ao transporte de material. Quando se dispõe o resíduo nos contentores, ocorre uma expansão volumétrica que chega a ser considerável em certos casos.</t>
        </r>
      </text>
    </comment>
    <comment ref="E46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Devido ao fato da maior parte do lixo ser papel, o peso encontrado foi relativamente baixo,
apresentando apenas um grande volume</t>
        </r>
      </text>
    </comment>
  </commentList>
</comments>
</file>

<file path=xl/sharedStrings.xml><?xml version="1.0" encoding="utf-8"?>
<sst xmlns="http://schemas.openxmlformats.org/spreadsheetml/2006/main" count="412" uniqueCount="266">
  <si>
    <t>UNIVERSIDADE FEDERAL DO RIO DE JANEIRO</t>
  </si>
  <si>
    <t>PREFEITURA UNIVERSITÁRIA</t>
  </si>
  <si>
    <t>Item</t>
  </si>
  <si>
    <t>Fonte</t>
  </si>
  <si>
    <t>Código</t>
  </si>
  <si>
    <t>Descrição</t>
  </si>
  <si>
    <t>Unid</t>
  </si>
  <si>
    <t>Qtde</t>
  </si>
  <si>
    <t>-</t>
  </si>
  <si>
    <t>+</t>
  </si>
  <si>
    <t>SCO/RIO</t>
  </si>
  <si>
    <t>Classificação das linhas</t>
  </si>
  <si>
    <t>PLANO DE CONTAS</t>
  </si>
  <si>
    <t>Obs</t>
  </si>
  <si>
    <t>Memória</t>
  </si>
  <si>
    <t>N° do Serviço</t>
  </si>
  <si>
    <t>*</t>
  </si>
  <si>
    <t>SBC</t>
  </si>
  <si>
    <t>TC05.15.0100</t>
  </si>
  <si>
    <t>RETIRADA DE ENTULHO DE OBRA EM CACAMBA DE ACO COM 5M3</t>
  </si>
  <si>
    <t>Rio de Janeiro,</t>
  </si>
  <si>
    <t>ORÇAMENTO DE REFERÊNCIA</t>
  </si>
  <si>
    <t>Conteúdo:</t>
  </si>
  <si>
    <t>Composição do BDI, e</t>
  </si>
  <si>
    <t>Encargos Sociais.</t>
  </si>
  <si>
    <t>017801</t>
  </si>
  <si>
    <t>017802</t>
  </si>
  <si>
    <t>COLETA LIXO DOMICILIAR -CAMINHAO COMPACTADOR 13,76Tn-(COLIXO</t>
  </si>
  <si>
    <t>COLETA LIXO DOM.-CAM.COMPACTADOR 13,76Tn(COLIXOC)HOR.NOTURNO</t>
  </si>
  <si>
    <t>UFRJ</t>
  </si>
  <si>
    <t>UFRJ-001</t>
  </si>
  <si>
    <t xml:space="preserve">UN </t>
  </si>
  <si>
    <t>UFRJ-002</t>
  </si>
  <si>
    <t>UFRJ-003</t>
  </si>
  <si>
    <t>P</t>
  </si>
  <si>
    <t>M</t>
  </si>
  <si>
    <t>0.1</t>
  </si>
  <si>
    <t>0.2</t>
  </si>
  <si>
    <t>T</t>
  </si>
  <si>
    <t>QUANTIDADE PREVISTA PARA 2016-2017</t>
  </si>
  <si>
    <t>VOLUME TOTAL / CAPACIDADE DO CAMINHÃO COMPACTADOR</t>
  </si>
  <si>
    <t>VOLUME ESTIMADO PARA 2016-2017</t>
  </si>
  <si>
    <t>PARÂMETRO PARA A COMPOSIÇÃO 1.1</t>
  </si>
  <si>
    <t>R</t>
  </si>
  <si>
    <t>LOCAÇÃO DE CONTENTOR METÁLICO DE 1200L, CONFORME ABNT NBR 13334</t>
  </si>
  <si>
    <t>LOCAÇÃO DE CAÇAMBA ESTACIONÁRIA 5M³, CONFORME ABNT 14728</t>
  </si>
  <si>
    <t>COMLURB</t>
  </si>
  <si>
    <t>M3</t>
  </si>
  <si>
    <t>TARIFA DE DISPOSICAO FINAL (VAZAMENTO DE RESÍDUO DE GRANDE GERADOR PROVENIENTE DA CIDADE DO RIO DE JANEIRO)</t>
  </si>
  <si>
    <t>TARIFA DE DISPOSICAO FINAL (VAZAMENTO DE RESÍDUOS SÓLIDOS INERTES MISTURADOS - RSI)</t>
  </si>
  <si>
    <t>COLETA DE RESÍDUOS EXTRAORDINÁRIOS E INERTE EM SCS</t>
  </si>
  <si>
    <t xml:space="preserve">COLETA DE RESÍDUOS EXTRAORDINÁRIOS NA CIDUNI, PV E UEx </t>
  </si>
  <si>
    <t>COLETA DE RESÍDUO INERTE NA CIDUNI, PV E Uex</t>
  </si>
  <si>
    <t>CONFORME ITEM 1.1</t>
  </si>
  <si>
    <t>PUCRJ - 360KG/M3</t>
  </si>
  <si>
    <t>VOLUME ESTIMADO PARA 2016-2017 X PESO ESPECÍFICO DO LIXO DOMICILIAR (230KG/M3) / 1000</t>
  </si>
  <si>
    <t>VOLUME ESTIMADO PARA 2016-2017 X 1/3 DO PESO ESPECÍFICO DO ENTULHO (1300KG/M3) / 1000</t>
  </si>
  <si>
    <t>VOLUME ESTIMADO PARA 2016-2017 X METADE DO PESO ESPECÍFICO DO LIXO DOMICILIAR (230KG/M3) / 1000</t>
  </si>
  <si>
    <t>PARÂMETROS</t>
  </si>
  <si>
    <t>MGIRS</t>
  </si>
  <si>
    <t>LIXO DOMICILIAR</t>
  </si>
  <si>
    <t>TIPO</t>
  </si>
  <si>
    <t>ENTULHO</t>
  </si>
  <si>
    <t>PUC-RJ</t>
  </si>
  <si>
    <t>PESO ESPECÍFICO APARENTE (KG/M3)</t>
  </si>
  <si>
    <t>FESURV</t>
  </si>
  <si>
    <t>COEF. EMPOLAMENTO</t>
  </si>
  <si>
    <t>Planilha Geral de Custos e Formação de Preços,</t>
  </si>
  <si>
    <t>Composições de custos unitários</t>
  </si>
  <si>
    <t>Curva "ABC" de Serviços</t>
  </si>
  <si>
    <t>Equipamentos consignados</t>
  </si>
  <si>
    <t>KM</t>
  </si>
  <si>
    <t>RETIRADA DE ENTULHO DE OBRA EM CACAMBA DE ACO COM 5M3 DE CAPACIDADE, INCLUSIVE CARREGAMENTO DO CONTAINER, TRANSPORTE E DESCARGA, EXCLUSIVE TARIFA DE DISPOSICAO FINAL.</t>
  </si>
  <si>
    <t>SCO/RIO TC05.15.0100</t>
  </si>
  <si>
    <t>0.3</t>
  </si>
  <si>
    <t>PARÂMETRO PARA A COMPOSIÇÃO 2.1</t>
  </si>
  <si>
    <t>UFRJ-004</t>
  </si>
  <si>
    <t>LOCAÇÃO DE CONTENTOR MÓVEL DE PLÁSTICO DE 240L</t>
  </si>
  <si>
    <t>RESÍDUOS EXTRAORDINÁRIOS</t>
  </si>
  <si>
    <t>LOTE I</t>
  </si>
  <si>
    <t>ITEM</t>
  </si>
  <si>
    <t>LOCAL</t>
  </si>
  <si>
    <t>(DIAS)</t>
  </si>
  <si>
    <r>
      <t>CAIXA 5M</t>
    </r>
    <r>
      <rPr>
        <b/>
        <vertAlign val="superscript"/>
        <sz val="8"/>
        <color rgb="FF000000"/>
        <rFont val="Arial"/>
        <family val="2"/>
      </rPr>
      <t>3</t>
    </r>
  </si>
  <si>
    <r>
      <t>CONTAINER 1,2M</t>
    </r>
    <r>
      <rPr>
        <b/>
        <vertAlign val="superscript"/>
        <sz val="8"/>
        <color rgb="FF000000"/>
        <rFont val="Arial"/>
        <family val="2"/>
      </rPr>
      <t>3</t>
    </r>
  </si>
  <si>
    <t>1.</t>
  </si>
  <si>
    <t>1.1</t>
  </si>
  <si>
    <t xml:space="preserve">RESIDENCIA ESTUDANTIL </t>
  </si>
  <si>
    <t>PREFEITURA</t>
  </si>
  <si>
    <t>CAMPO FUTEBOL/PU</t>
  </si>
  <si>
    <t>IESC/PR5/ITCP</t>
  </si>
  <si>
    <t>SUPEREST</t>
  </si>
  <si>
    <t>CCMN/IGEO</t>
  </si>
  <si>
    <t>NCE</t>
  </si>
  <si>
    <t>CESA</t>
  </si>
  <si>
    <t>CT</t>
  </si>
  <si>
    <t>CT II</t>
  </si>
  <si>
    <t>REITORIA</t>
  </si>
  <si>
    <t xml:space="preserve">REITORIA/SALÃO AZUL </t>
  </si>
  <si>
    <t xml:space="preserve">POLO NAÚTICO (OFICINA) </t>
  </si>
  <si>
    <t>DIVISÃO TRANSPORTES</t>
  </si>
  <si>
    <t>COPPEAD</t>
  </si>
  <si>
    <t xml:space="preserve">INCUBADORA DE EMPRESAS </t>
  </si>
  <si>
    <t xml:space="preserve">ALMOXARIFADO CENTRAL </t>
  </si>
  <si>
    <t xml:space="preserve">GRÁFICA </t>
  </si>
  <si>
    <t>PARQUE TECNOL./NEO (TANQUE OCEÂNICO)</t>
  </si>
  <si>
    <t xml:space="preserve">PARQUE TECNOLÓGICO /PRO-REITORIAS </t>
  </si>
  <si>
    <t xml:space="preserve">LMCP/IMA </t>
  </si>
  <si>
    <t xml:space="preserve">FACULDADE DE LETRAS </t>
  </si>
  <si>
    <t xml:space="preserve">LADETEC /POLO DE QUÍMICA </t>
  </si>
  <si>
    <t xml:space="preserve">ESC. EDUCAÇÃO FÍSICA </t>
  </si>
  <si>
    <t xml:space="preserve">NIDES (HANGAR) </t>
  </si>
  <si>
    <t>GOTA-CBMERJ</t>
  </si>
  <si>
    <t xml:space="preserve">CENIMP </t>
  </si>
  <si>
    <t>MEDICINA REGENERATIVA (NOVO)</t>
  </si>
  <si>
    <t xml:space="preserve">CCS/FARMÁCIA </t>
  </si>
  <si>
    <t xml:space="preserve">CCS/BLOCO K (MANHÃ) </t>
  </si>
  <si>
    <t>CCS/BLOCO K (TARDE)</t>
  </si>
  <si>
    <t xml:space="preserve">IPPMG ( INCLUSIVE DOMINGOS E FERIADOS) </t>
  </si>
  <si>
    <t xml:space="preserve">HUCFF (MANHÃ/INCLUSIVE DOMINGOS E FERIADOS) </t>
  </si>
  <si>
    <t xml:space="preserve">HUCFF (TARDE) </t>
  </si>
  <si>
    <t xml:space="preserve">RESTAURANTE CENTRAL (MANHÃ/INCLUSIVE DOMINGOS E FERIADOS) </t>
  </si>
  <si>
    <t>RESTAURANTE CENTRAL</t>
  </si>
  <si>
    <t xml:space="preserve">(TARDE/INCLUSIVE DOMINGOS E FERIADOS) </t>
  </si>
  <si>
    <t xml:space="preserve">RESTAURANTE CT </t>
  </si>
  <si>
    <t xml:space="preserve">(MANHÃ) </t>
  </si>
  <si>
    <t xml:space="preserve">                SUBTOTAL A: </t>
  </si>
  <si>
    <t>2.</t>
  </si>
  <si>
    <t xml:space="preserve">CAMPUS PR. VERM. E UNID. EXTERNAS </t>
  </si>
  <si>
    <t>CAMPUS PR. VERMELHA (TARDE)</t>
  </si>
  <si>
    <t xml:space="preserve">HORTO BOTANICO DO MUSEU NACIONAL </t>
  </si>
  <si>
    <t xml:space="preserve">MUSEU NACIONAL </t>
  </si>
  <si>
    <t>OBSERVATÓRIO DO VALONGO</t>
  </si>
  <si>
    <t xml:space="preserve">ISTITUTO DE GINECOLOGIA </t>
  </si>
  <si>
    <t xml:space="preserve">HOSPITAL ESCOLA SÃO FRANCISCO DE ASSIS </t>
  </si>
  <si>
    <t>ESCOLA DE ENFERMAGEM ANNA NERY</t>
  </si>
  <si>
    <t>FACULDADE DE DIREITO</t>
  </si>
  <si>
    <t xml:space="preserve">INST. FILOSOFIA E CIENCIAS SOCIAIS /INST. HISTÓRIA </t>
  </si>
  <si>
    <t xml:space="preserve">ESCOLA DE MUSICA </t>
  </si>
  <si>
    <t>ESCLA DE MUSICA (ANEXO)</t>
  </si>
  <si>
    <t xml:space="preserve">COLEGIO BRASILEIRO DE ALTOS ESTUDOS </t>
  </si>
  <si>
    <t xml:space="preserve">MATERNIDADE ESCOLA </t>
  </si>
  <si>
    <t xml:space="preserve">(NOITE) </t>
  </si>
  <si>
    <t xml:space="preserve">COLÉGIO DE APLICAÇÃO (NCLUSIVE DOMINGOS E FERIADOS) </t>
  </si>
  <si>
    <t xml:space="preserve">                  SUBTOTAL B:</t>
  </si>
  <si>
    <t xml:space="preserve">                   TOTAL (A+B):</t>
  </si>
  <si>
    <t>RESÍDUOS INERTES</t>
  </si>
  <si>
    <t xml:space="preserve">CAIXA </t>
  </si>
  <si>
    <r>
      <t>5M</t>
    </r>
    <r>
      <rPr>
        <b/>
        <vertAlign val="superscript"/>
        <sz val="8"/>
        <color rgb="FF000000"/>
        <rFont val="Arial"/>
        <family val="2"/>
      </rPr>
      <t>3</t>
    </r>
  </si>
  <si>
    <t>ILHA DA CIDADE UNIVERSITÁRIA</t>
  </si>
  <si>
    <t xml:space="preserve">CAMPUS DA ILHA DA CIDADE UNIVERSITÁRIA </t>
  </si>
  <si>
    <t>CAMPUS PR. VERMELHA E UNIDADES EXTERNAS</t>
  </si>
  <si>
    <t xml:space="preserve">CAMPUS PRAIA VERMELHA </t>
  </si>
  <si>
    <t>COLÉGIO DE APLICAÇÃO</t>
  </si>
  <si>
    <t xml:space="preserve">COLÉGIO BRASILEIRO DE ALTOS ESTUDOS </t>
  </si>
  <si>
    <t xml:space="preserve">,MATERNIDADE ESCOLA </t>
  </si>
  <si>
    <t xml:space="preserve">OBSERVATÓRIO DO VALONGO </t>
  </si>
  <si>
    <t xml:space="preserve">ESCOLA DE MÚSICA </t>
  </si>
  <si>
    <t xml:space="preserve">FACULDADE DE DIREIRTO </t>
  </si>
  <si>
    <t xml:space="preserve">INSTITUTO DE FILOSOFIA E CIÊNCIAS SOCIAIS/INSTITUTO DE HISTÓRIA  </t>
  </si>
  <si>
    <t xml:space="preserve">ESCOLA DE ENFERMAGEM ANNA NERY </t>
  </si>
  <si>
    <t xml:space="preserve">HORTO BOTÂNICO E MUSEU NACIONAL </t>
  </si>
  <si>
    <t xml:space="preserve">INSTITUTO DE GINECOLOGIA </t>
  </si>
  <si>
    <t>SUB-TOTAL (D)</t>
  </si>
  <si>
    <t>PREVISÃO TOTAL (C+D)</t>
  </si>
  <si>
    <t xml:space="preserve">MEMORIAL DE CÁLCULO </t>
  </si>
  <si>
    <t>Quantitativos de caçambas e periodicidade de coleta conforme constante nos ETP</t>
  </si>
  <si>
    <t>PERIOD.</t>
  </si>
  <si>
    <t>CAMPUS ILHA CIDADE UNIVERSITÁRIA</t>
  </si>
  <si>
    <t>Segunda a sábado</t>
  </si>
  <si>
    <t>1.2</t>
  </si>
  <si>
    <t>Segunda, quarta e sexta</t>
  </si>
  <si>
    <t>1.3</t>
  </si>
  <si>
    <t>1.4</t>
  </si>
  <si>
    <t>1.5</t>
  </si>
  <si>
    <t>1.6</t>
  </si>
  <si>
    <t>Segunda a sexta</t>
  </si>
  <si>
    <t>1.7</t>
  </si>
  <si>
    <t>1.8</t>
  </si>
  <si>
    <t xml:space="preserve">INST. FÍSICA </t>
  </si>
  <si>
    <t>DESAT.</t>
  </si>
  <si>
    <t>1.9</t>
  </si>
  <si>
    <t>1.10</t>
  </si>
  <si>
    <t>1.11</t>
  </si>
  <si>
    <t>1.12</t>
  </si>
  <si>
    <t>1.13</t>
  </si>
  <si>
    <t>1.14</t>
  </si>
  <si>
    <t xml:space="preserve">POLO DE XISTOQUÍMICA </t>
  </si>
  <si>
    <t>1.15</t>
  </si>
  <si>
    <t>1.16</t>
  </si>
  <si>
    <t>1.17</t>
  </si>
  <si>
    <t>1.18</t>
  </si>
  <si>
    <t>1.19</t>
  </si>
  <si>
    <t>1.20</t>
  </si>
  <si>
    <t>1.21</t>
  </si>
  <si>
    <t>1.22</t>
  </si>
  <si>
    <t xml:space="preserve">PARQUE TECNOLOGICO/LAMCE </t>
  </si>
  <si>
    <t>1.23</t>
  </si>
  <si>
    <t>1.24</t>
  </si>
  <si>
    <t>1.25</t>
  </si>
  <si>
    <t>1.26</t>
  </si>
  <si>
    <t>1.27</t>
  </si>
  <si>
    <t>1.28</t>
  </si>
  <si>
    <t>1.29</t>
  </si>
  <si>
    <t>DIVISÃO PRODUÇÃO/PU</t>
  </si>
  <si>
    <t>1.30</t>
  </si>
  <si>
    <t>1.31</t>
  </si>
  <si>
    <t>1.32</t>
  </si>
  <si>
    <t>1.33</t>
  </si>
  <si>
    <t xml:space="preserve">FACUDADE ODONTOLOGIA </t>
  </si>
  <si>
    <t>1.34</t>
  </si>
  <si>
    <t>INSTUTO DOENÇAS TORAX(IDT</t>
  </si>
  <si>
    <t>1.35</t>
  </si>
  <si>
    <t>1.36</t>
  </si>
  <si>
    <t>1.37</t>
  </si>
  <si>
    <t>1.38</t>
  </si>
  <si>
    <t xml:space="preserve">Segunda a domingo </t>
  </si>
  <si>
    <t>1.39</t>
  </si>
  <si>
    <t>1.40</t>
  </si>
  <si>
    <t>1.41</t>
  </si>
  <si>
    <t>1.42</t>
  </si>
  <si>
    <t>1.43</t>
  </si>
  <si>
    <t>1.44.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</si>
  <si>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</si>
  <si>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</si>
  <si>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</si>
  <si>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</si>
  <si>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</si>
  <si>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</si>
  <si>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</si>
  <si>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</si>
  <si>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</si>
  <si>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</si>
  <si>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</si>
  <si>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</si>
  <si>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2.13.</t>
  </si>
  <si>
    <t>2.14</t>
  </si>
  <si>
    <t>SUB-TOTAL (C)</t>
  </si>
  <si>
    <t>CONTENTOR 240L</t>
  </si>
  <si>
    <r>
      <rPr>
        <b/>
        <sz val="7.5"/>
        <rFont val="Arial Narrow"/>
        <family val="2"/>
      </rPr>
      <t xml:space="preserve">QUANTIDADE
</t>
    </r>
    <r>
      <rPr>
        <b/>
        <sz val="7.5"/>
        <rFont val="Arial Narrow"/>
        <family val="2"/>
      </rPr>
      <t>MENSAL</t>
    </r>
  </si>
  <si>
    <r>
      <rPr>
        <b/>
        <sz val="7.5"/>
        <rFont val="Arial Narrow"/>
        <family val="2"/>
      </rPr>
      <t>PREÇO UNITÁRIO</t>
    </r>
  </si>
  <si>
    <r>
      <rPr>
        <b/>
        <sz val="7.5"/>
        <rFont val="Arial Narrow"/>
        <family val="2"/>
      </rPr>
      <t>TOTAL</t>
    </r>
  </si>
  <si>
    <r>
      <rPr>
        <b/>
        <sz val="6"/>
        <rFont val="Arial Narrow"/>
        <family val="2"/>
      </rPr>
      <t>CAIXA 5M</t>
    </r>
    <r>
      <rPr>
        <b/>
        <vertAlign val="superscript"/>
        <sz val="6"/>
        <rFont val="Arial Narrow"/>
        <family val="2"/>
      </rPr>
      <t>3</t>
    </r>
  </si>
  <si>
    <r>
      <rPr>
        <b/>
        <sz val="6"/>
        <rFont val="Arial Narrow"/>
        <family val="2"/>
      </rPr>
      <t>CONTAINER 1,2M</t>
    </r>
    <r>
      <rPr>
        <b/>
        <vertAlign val="superscript"/>
        <sz val="6"/>
        <rFont val="Arial Narrow"/>
        <family val="2"/>
      </rPr>
      <t>3</t>
    </r>
  </si>
  <si>
    <r>
      <rPr>
        <b/>
        <sz val="6"/>
        <rFont val="Arial Narrow"/>
        <family val="2"/>
      </rPr>
      <t>CONTENTOR 240L</t>
    </r>
  </si>
  <si>
    <r>
      <rPr>
        <b/>
        <sz val="7.5"/>
        <rFont val="Arial Narrow"/>
        <family val="2"/>
      </rPr>
      <t>RESÍDUOS INERTES</t>
    </r>
  </si>
  <si>
    <r>
      <rPr>
        <b/>
        <sz val="8"/>
        <rFont val="Arial Narrow"/>
        <family val="2"/>
      </rPr>
      <t>TOTAL GERAL MENSAL (COLETA + LOCAÇÃO):</t>
    </r>
  </si>
  <si>
    <r>
      <rPr>
        <b/>
        <sz val="8"/>
        <rFont val="Arial Narrow"/>
        <family val="2"/>
      </rPr>
      <t>TOTAL GERAL PARA 6 MESES (COLETA + LOCAÇÃO):</t>
    </r>
  </si>
  <si>
    <t>Objeto: COLETA DE RESÍDUOS DE COMÉRCIO E SERVIÇOS (RESÍDUO EXTRAORDINÁRIO) E RESÍDUO INERTE</t>
  </si>
  <si>
    <t xml:space="preserve">Local: CIDADE UNIVERSITÁRIA, PRAIA VERMELHA E UNIDADES ISOLADAS </t>
  </si>
  <si>
    <t xml:space="preserve">    Quantitativos e a periodicidade da coleta se darão da seguinte forma:</t>
  </si>
  <si>
    <t>PERIODICIDADE                      (Dias da semana)</t>
  </si>
  <si>
    <t>PLANILHA GERAL</t>
  </si>
  <si>
    <t>QUANTIDADE POR COLETA</t>
  </si>
  <si>
    <t>QUANTIDADE MENSAL</t>
  </si>
  <si>
    <t xml:space="preserve">RESTAURANTE FAC. LETRAS (TARDE) </t>
  </si>
  <si>
    <t>ITEM 1 - Coleta de Resíduos Extraordinários CidUni, PV e Unidades Isoladas</t>
  </si>
  <si>
    <t>TOTAL GERAL MENSAL DA COLETA (ITEM 1):</t>
  </si>
  <si>
    <t>ITEM 3 - Locação de caixas/containers/contentores para coleta de Resíduo Extraordinário e Inerte CidUni, PV e Unidades Isoladas</t>
  </si>
  <si>
    <t>ITEM 2 - Coleta de Resíduos Inertes CidUni, PV e Unidades Isoladas</t>
  </si>
  <si>
    <t>TOTAL GERAL MENSAL DA COLETA (ITEM 2):</t>
  </si>
  <si>
    <t>RESÍDUOS EXTRAORDINÁRIOS E INERTES</t>
  </si>
  <si>
    <t>TOTAL GERAL MENSAL DA LOCAÇÃO (ITEM 3):</t>
  </si>
  <si>
    <t>A coleta de Resíduo Inerte é realizada sob demanda e as caixas de 5m3 relativas à sua coleta não estão contabilizadas no ITEM 3</t>
  </si>
  <si>
    <t>NOTAS:</t>
  </si>
  <si>
    <t xml:space="preserve">A proposta da empresa deve englobar o custo da disposição final em aterro sanitário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</si>
</sst>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 &quot;#,##0.00"/>
    <numFmt numFmtId="167" formatCode="0.000%"/>
    <numFmt numFmtId="168" formatCode="dd&quot;/&quot;mm&quot;/&quot;yyyy"/>
    <numFmt numFmtId="169" formatCode="0.0000"/>
    <numFmt numFmtId="170" formatCode="[$-F800]dddd\,\ mmmm\ dd\,\ yyyy"/>
    <numFmt numFmtId="171" formatCode="0.0%"/>
    <numFmt numFmtId="172" formatCode="_(&quot;R$ &quot;* #,##0.00_);_(&quot;R$ &quot;* \(#,##0.00\);_(&quot;R$ &quot;* &quot;-&quot;??_);_(@_)"/>
  </numFmts>
  <fonts count="7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8"/>
      <name val="Courier New"/>
      <family val="3"/>
    </font>
    <font>
      <sz val="10"/>
      <name val="Arial"/>
      <family val="2"/>
    </font>
    <font>
      <b/>
      <sz val="10"/>
      <name val="Courier New"/>
      <family val="3"/>
    </font>
    <font>
      <sz val="8"/>
      <color indexed="8"/>
      <name val="Courier New"/>
      <family val="3"/>
    </font>
    <font>
      <sz val="8"/>
      <color rgb="FFFF0000"/>
      <name val="Courier New"/>
      <family val="3"/>
    </font>
    <font>
      <sz val="10"/>
      <color indexed="8"/>
      <name val="MS Sans Serif"/>
      <family val="2"/>
    </font>
    <font>
      <b/>
      <sz val="10"/>
      <color indexed="8"/>
      <name val="Courier New"/>
      <family val="3"/>
    </font>
    <font>
      <sz val="10"/>
      <color indexed="8"/>
      <name val="Courier New"/>
      <family val="3"/>
    </font>
    <font>
      <b/>
      <u/>
      <sz val="11"/>
      <color theme="3"/>
      <name val="Calibri"/>
      <family val="2"/>
      <scheme val="minor"/>
    </font>
    <font>
      <sz val="10"/>
      <name val="Courier New"/>
      <family val="3"/>
    </font>
    <font>
      <b/>
      <sz val="8"/>
      <color rgb="FFFF0000"/>
      <name val="Courier New"/>
      <family val="3"/>
    </font>
    <font>
      <b/>
      <sz val="8"/>
      <name val="Courier New"/>
      <family val="3"/>
    </font>
    <font>
      <sz val="10"/>
      <color indexed="8"/>
      <name val="MS Sans Serif"/>
      <family val="2"/>
    </font>
    <font>
      <sz val="8"/>
      <color theme="1"/>
      <name val="Courier New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9.85"/>
      <color indexed="8"/>
      <name val="Times New Roman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8"/>
      <name val="Cambria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Courier New"/>
      <family val="3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b/>
      <sz val="12"/>
      <name val="Courier New"/>
      <family val="3"/>
    </font>
    <font>
      <sz val="12"/>
      <name val="Courier New"/>
      <family val="3"/>
    </font>
    <font>
      <u/>
      <sz val="20"/>
      <color indexed="12"/>
      <name val="Arial"/>
      <family val="2"/>
    </font>
    <font>
      <b/>
      <sz val="18"/>
      <color theme="1"/>
      <name val="Courier New"/>
      <family val="3"/>
    </font>
    <font>
      <sz val="12"/>
      <color theme="1"/>
      <name val="Courier New"/>
      <family val="3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sz val="10"/>
      <color theme="0"/>
      <name val="Spranq eco sans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7"/>
      <color rgb="FF00000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8"/>
      <name val="Arial"/>
      <family val="2"/>
    </font>
    <font>
      <sz val="10"/>
      <color rgb="FF000000"/>
      <name val="Times New Roman"/>
      <charset val="204"/>
    </font>
    <font>
      <b/>
      <sz val="8"/>
      <name val="Arial Narrow"/>
    </font>
    <font>
      <b/>
      <sz val="6"/>
      <name val="Arial Narrow"/>
    </font>
    <font>
      <b/>
      <sz val="6"/>
      <color rgb="FF000000"/>
      <name val="Arial Narrow"/>
      <family val="2"/>
    </font>
    <font>
      <b/>
      <sz val="7.5"/>
      <name val="Arial Narrow"/>
    </font>
    <font>
      <b/>
      <sz val="7.5"/>
      <name val="Arial Narrow"/>
      <family val="2"/>
    </font>
    <font>
      <b/>
      <sz val="8"/>
      <name val="Arial Narrow"/>
      <family val="2"/>
    </font>
    <font>
      <b/>
      <sz val="6"/>
      <name val="Arial Narrow"/>
      <family val="2"/>
    </font>
    <font>
      <b/>
      <vertAlign val="superscript"/>
      <sz val="6"/>
      <name val="Arial Narrow"/>
      <family val="2"/>
    </font>
    <font>
      <sz val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34"/>
      </patternFill>
    </fill>
    <fill>
      <patternFill patternType="solid">
        <fgColor indexed="1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34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19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D9D9D9"/>
        <bgColor indexed="64"/>
      </patternFill>
    </fill>
    <fill>
      <patternFill patternType="solid">
        <fgColor rgb="FFA5A5A5"/>
      </patternFill>
    </fill>
    <fill>
      <patternFill patternType="solid">
        <fgColor rgb="FFFFFFFF"/>
        <bgColor indexed="64"/>
      </patternFill>
    </fill>
    <fill>
      <patternFill patternType="solid">
        <fgColor rgb="FFD8D8D8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rgb="FF00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000000"/>
      </bottom>
      <diagonal/>
    </border>
    <border>
      <left style="medium">
        <color rgb="FFFF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/>
      <top style="thin">
        <color rgb="FF000000"/>
      </top>
      <bottom style="medium">
        <color rgb="FFFF0000"/>
      </bottom>
      <diagonal/>
    </border>
    <border>
      <left/>
      <right style="medium">
        <color rgb="FFFF0000"/>
      </right>
      <top style="thin">
        <color rgb="FF000000"/>
      </top>
      <bottom style="medium">
        <color rgb="FFFF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95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8" fillId="0" borderId="0"/>
    <xf numFmtId="0" fontId="15" fillId="0" borderId="0"/>
    <xf numFmtId="9" fontId="1" fillId="0" borderId="0" applyFont="0" applyFill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17" borderId="3" applyNumberFormat="0" applyAlignment="0" applyProtection="0"/>
    <xf numFmtId="0" fontId="20" fillId="17" borderId="3" applyNumberFormat="0" applyAlignment="0" applyProtection="0"/>
    <xf numFmtId="0" fontId="20" fillId="17" borderId="3" applyNumberFormat="0" applyAlignment="0" applyProtection="0"/>
    <xf numFmtId="0" fontId="21" fillId="18" borderId="4" applyNumberFormat="0" applyAlignment="0" applyProtection="0"/>
    <xf numFmtId="0" fontId="21" fillId="18" borderId="4" applyNumberFormat="0" applyAlignment="0" applyProtection="0"/>
    <xf numFmtId="0" fontId="21" fillId="18" borderId="4" applyNumberFormat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23" fillId="8" borderId="3" applyNumberFormat="0" applyAlignment="0" applyProtection="0"/>
    <xf numFmtId="0" fontId="17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7" fontId="25" fillId="0" borderId="0" applyFill="0" applyBorder="0" applyProtection="0">
      <alignment vertical="center"/>
    </xf>
    <xf numFmtId="165" fontId="25" fillId="0" borderId="0" applyFill="0" applyBorder="0" applyProtection="0">
      <alignment vertical="center"/>
    </xf>
    <xf numFmtId="165" fontId="25" fillId="0" borderId="0" applyFill="0" applyBorder="0" applyProtection="0">
      <alignment vertical="center"/>
    </xf>
    <xf numFmtId="167" fontId="25" fillId="0" borderId="0" applyFill="0" applyBorder="0" applyProtection="0">
      <alignment vertical="center"/>
    </xf>
    <xf numFmtId="168" fontId="25" fillId="0" borderId="0" applyFill="0" applyBorder="0" applyProtection="0">
      <alignment vertical="center"/>
    </xf>
    <xf numFmtId="44" fontId="1" fillId="0" borderId="0" applyFont="0" applyFill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" fillId="24" borderId="6" applyNumberFormat="0" applyAlignment="0" applyProtection="0"/>
    <xf numFmtId="0" fontId="4" fillId="24" borderId="6" applyNumberFormat="0" applyAlignment="0" applyProtection="0"/>
    <xf numFmtId="0" fontId="4" fillId="24" borderId="6" applyNumberFormat="0" applyAlignment="0" applyProtection="0"/>
    <xf numFmtId="1" fontId="25" fillId="0" borderId="0" applyFill="0" applyBorder="0" applyProtection="0">
      <alignment vertical="center"/>
    </xf>
    <xf numFmtId="1" fontId="25" fillId="0" borderId="0" applyFill="0" applyBorder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17" borderId="7" applyNumberFormat="0" applyAlignment="0" applyProtection="0"/>
    <xf numFmtId="0" fontId="27" fillId="17" borderId="7" applyNumberFormat="0" applyAlignment="0" applyProtection="0"/>
    <xf numFmtId="0" fontId="27" fillId="17" borderId="7" applyNumberFormat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35" fillId="0" borderId="10" applyNumberFormat="0" applyFill="0" applyAlignment="0" applyProtection="0"/>
    <xf numFmtId="0" fontId="35" fillId="0" borderId="10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6" fillId="0" borderId="11" applyNumberFormat="0" applyFill="0" applyAlignment="0" applyProtection="0"/>
    <xf numFmtId="0" fontId="36" fillId="0" borderId="11" applyNumberFormat="0" applyFill="0" applyAlignment="0" applyProtection="0"/>
    <xf numFmtId="0" fontId="38" fillId="0" borderId="0"/>
    <xf numFmtId="9" fontId="8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47" fillId="26" borderId="17" applyNumberFormat="0" applyAlignment="0" applyProtection="0"/>
    <xf numFmtId="0" fontId="60" fillId="0" borderId="0"/>
  </cellStyleXfs>
  <cellXfs count="365">
    <xf numFmtId="0" fontId="0" fillId="0" borderId="0" xfId="0"/>
    <xf numFmtId="0" fontId="3" fillId="0" borderId="0" xfId="2" applyFont="1" applyFill="1" applyBorder="1" applyAlignment="1" applyProtection="1">
      <alignment horizontal="left" vertical="center"/>
      <protection locked="0"/>
    </xf>
    <xf numFmtId="49" fontId="5" fillId="0" borderId="0" xfId="3" applyNumberFormat="1" applyFont="1" applyFill="1" applyBorder="1" applyAlignment="1" applyProtection="1">
      <alignment horizontal="center" vertical="center"/>
      <protection locked="0"/>
    </xf>
    <xf numFmtId="165" fontId="5" fillId="0" borderId="0" xfId="3" applyNumberFormat="1" applyFont="1" applyFill="1" applyBorder="1" applyAlignment="1" applyProtection="1">
      <alignment horizontal="center" vertical="center"/>
      <protection locked="0"/>
    </xf>
    <xf numFmtId="165" fontId="6" fillId="0" borderId="0" xfId="2" applyNumberFormat="1" applyFont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/>
      <protection locked="0"/>
    </xf>
    <xf numFmtId="165" fontId="10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hidden="1"/>
    </xf>
    <xf numFmtId="0" fontId="3" fillId="0" borderId="0" xfId="2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4" applyFont="1" applyFill="1" applyBorder="1" applyAlignment="1" applyProtection="1">
      <alignment horizontal="center" vertical="center"/>
      <protection locked="0"/>
    </xf>
    <xf numFmtId="49" fontId="5" fillId="0" borderId="0" xfId="3" applyNumberFormat="1" applyFont="1" applyFill="1" applyBorder="1" applyAlignment="1" applyProtection="1">
      <alignment horizontal="left" vertical="center" wrapText="1"/>
      <protection locked="0"/>
    </xf>
    <xf numFmtId="49" fontId="5" fillId="0" borderId="0" xfId="3" applyNumberFormat="1" applyFont="1" applyFill="1" applyBorder="1" applyAlignment="1" applyProtection="1">
      <alignment horizontal="left" vertical="center"/>
      <protection locked="0"/>
    </xf>
    <xf numFmtId="0" fontId="12" fillId="0" borderId="0" xfId="110" applyFont="1" applyBorder="1" applyAlignment="1" applyProtection="1">
      <alignment vertical="center"/>
      <protection hidden="1"/>
    </xf>
    <xf numFmtId="0" fontId="12" fillId="0" borderId="0" xfId="110" applyFont="1" applyAlignment="1" applyProtection="1">
      <alignment vertical="center"/>
      <protection hidden="1"/>
    </xf>
    <xf numFmtId="0" fontId="12" fillId="0" borderId="0" xfId="110" applyFont="1" applyAlignment="1" applyProtection="1">
      <alignment horizontal="center" vertical="center"/>
      <protection hidden="1"/>
    </xf>
    <xf numFmtId="0" fontId="12" fillId="0" borderId="0" xfId="110" applyFont="1" applyFill="1" applyBorder="1" applyAlignment="1" applyProtection="1">
      <alignment vertical="center"/>
      <protection hidden="1"/>
    </xf>
    <xf numFmtId="0" fontId="10" fillId="0" borderId="0" xfId="2" applyFont="1" applyBorder="1" applyAlignment="1" applyProtection="1">
      <alignment vertical="center"/>
      <protection hidden="1"/>
    </xf>
    <xf numFmtId="0" fontId="10" fillId="0" borderId="0" xfId="2" applyFont="1" applyAlignment="1" applyProtection="1">
      <alignment vertical="center"/>
      <protection hidden="1"/>
    </xf>
    <xf numFmtId="0" fontId="9" fillId="0" borderId="0" xfId="2" applyFont="1" applyAlignment="1" applyProtection="1">
      <alignment vertical="center"/>
      <protection hidden="1"/>
    </xf>
    <xf numFmtId="0" fontId="5" fillId="0" borderId="0" xfId="110" applyFont="1" applyBorder="1" applyAlignment="1" applyProtection="1">
      <alignment vertical="center"/>
      <protection hidden="1"/>
    </xf>
    <xf numFmtId="0" fontId="5" fillId="0" borderId="0" xfId="110" applyFont="1" applyAlignment="1" applyProtection="1">
      <alignment vertical="center"/>
      <protection hidden="1"/>
    </xf>
    <xf numFmtId="10" fontId="9" fillId="0" borderId="0" xfId="2" applyNumberFormat="1" applyFont="1" applyAlignment="1" applyProtection="1">
      <alignment vertical="center"/>
      <protection hidden="1"/>
    </xf>
    <xf numFmtId="0" fontId="12" fillId="0" borderId="0" xfId="110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 applyProtection="1">
      <alignment vertical="center"/>
      <protection locked="0"/>
    </xf>
    <xf numFmtId="4" fontId="5" fillId="0" borderId="0" xfId="3" applyNumberFormat="1" applyFont="1" applyFill="1" applyBorder="1" applyAlignment="1" applyProtection="1">
      <alignment horizontal="center" vertical="center"/>
      <protection locked="0"/>
    </xf>
    <xf numFmtId="2" fontId="5" fillId="0" borderId="0" xfId="110" applyNumberFormat="1" applyFont="1" applyBorder="1" applyAlignment="1" applyProtection="1">
      <alignment vertical="center"/>
      <protection hidden="1"/>
    </xf>
    <xf numFmtId="0" fontId="10" fillId="0" borderId="0" xfId="2" applyFont="1" applyAlignment="1" applyProtection="1">
      <alignment horizontal="center" vertical="center"/>
      <protection hidden="1"/>
    </xf>
    <xf numFmtId="165" fontId="37" fillId="0" borderId="0" xfId="4" applyNumberFormat="1" applyFont="1" applyFill="1" applyBorder="1" applyAlignment="1" applyProtection="1">
      <alignment horizontal="right" vertical="center"/>
      <protection locked="0"/>
    </xf>
    <xf numFmtId="14" fontId="37" fillId="0" borderId="0" xfId="4" applyNumberFormat="1" applyFont="1" applyBorder="1" applyAlignment="1" applyProtection="1">
      <alignment vertical="center"/>
      <protection locked="0"/>
    </xf>
    <xf numFmtId="165" fontId="37" fillId="0" borderId="0" xfId="4" applyNumberFormat="1" applyFont="1" applyBorder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1" fontId="14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14" fillId="2" borderId="1" xfId="4" applyFont="1" applyFill="1" applyBorder="1" applyAlignment="1" applyProtection="1">
      <alignment horizontal="center" vertical="center"/>
      <protection hidden="1"/>
    </xf>
    <xf numFmtId="0" fontId="14" fillId="2" borderId="2" xfId="4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14" fillId="2" borderId="2" xfId="4" applyFont="1" applyFill="1" applyBorder="1" applyAlignment="1" applyProtection="1">
      <alignment horizontal="center" vertical="center" wrapText="1"/>
      <protection hidden="1"/>
    </xf>
    <xf numFmtId="2" fontId="3" fillId="0" borderId="0" xfId="0" applyNumberFormat="1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12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14" fillId="0" borderId="0" xfId="2" applyNumberFormat="1" applyFont="1" applyFill="1" applyBorder="1" applyAlignment="1" applyProtection="1">
      <alignment horizontal="center" vertical="center"/>
      <protection locked="0"/>
    </xf>
    <xf numFmtId="9" fontId="3" fillId="0" borderId="0" xfId="180" applyFont="1" applyFill="1" applyAlignment="1">
      <alignment horizontal="center" vertical="center"/>
    </xf>
    <xf numFmtId="0" fontId="9" fillId="0" borderId="0" xfId="4" applyFont="1" applyFill="1" applyBorder="1" applyAlignment="1" applyProtection="1">
      <alignment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>
      <alignment vertical="center" wrapText="1"/>
    </xf>
    <xf numFmtId="0" fontId="14" fillId="2" borderId="2" xfId="4" applyFont="1" applyFill="1" applyBorder="1" applyAlignment="1" applyProtection="1">
      <alignment vertical="center" wrapText="1"/>
      <protection hidden="1"/>
    </xf>
    <xf numFmtId="0" fontId="3" fillId="0" borderId="0" xfId="0" applyFont="1" applyAlignment="1">
      <alignment horizontal="left" vertical="center" wrapText="1"/>
    </xf>
    <xf numFmtId="2" fontId="14" fillId="2" borderId="2" xfId="4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/>
      <protection hidden="1"/>
    </xf>
    <xf numFmtId="0" fontId="9" fillId="0" borderId="0" xfId="4" applyNumberFormat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0" fontId="3" fillId="0" borderId="0" xfId="2" applyFont="1" applyFill="1" applyBorder="1" applyAlignment="1" applyProtection="1">
      <alignment horizontal="center" vertical="center"/>
      <protection hidden="1"/>
    </xf>
    <xf numFmtId="169" fontId="3" fillId="0" borderId="0" xfId="0" applyNumberFormat="1" applyFont="1" applyFill="1" applyAlignment="1">
      <alignment vertical="center"/>
    </xf>
    <xf numFmtId="0" fontId="14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07" applyFont="1" applyFill="1" applyBorder="1" applyAlignment="1" applyProtection="1">
      <alignment horizontal="left"/>
      <protection hidden="1"/>
    </xf>
    <xf numFmtId="0" fontId="3" fillId="0" borderId="0" xfId="107" applyFont="1" applyFill="1" applyBorder="1" applyAlignment="1" applyProtection="1">
      <protection hidden="1"/>
    </xf>
    <xf numFmtId="0" fontId="5" fillId="0" borderId="0" xfId="3" applyNumberFormat="1" applyFont="1" applyFill="1" applyBorder="1" applyAlignment="1" applyProtection="1">
      <alignment horizontal="left"/>
      <protection locked="0"/>
    </xf>
    <xf numFmtId="49" fontId="14" fillId="0" borderId="0" xfId="139" applyNumberFormat="1" applyFont="1" applyFill="1" applyBorder="1" applyAlignment="1" applyProtection="1">
      <alignment horizontal="center"/>
      <protection hidden="1"/>
    </xf>
    <xf numFmtId="165" fontId="14" fillId="0" borderId="0" xfId="139" applyNumberFormat="1" applyFont="1" applyFill="1" applyBorder="1" applyAlignment="1" applyProtection="1">
      <alignment horizontal="left"/>
      <protection hidden="1"/>
    </xf>
    <xf numFmtId="165" fontId="14" fillId="0" borderId="0" xfId="139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107" applyFont="1" applyFill="1" applyBorder="1" applyAlignment="1" applyProtection="1">
      <alignment horizontal="center"/>
      <protection hidden="1"/>
    </xf>
    <xf numFmtId="0" fontId="9" fillId="0" borderId="0" xfId="4" applyNumberFormat="1" applyFont="1" applyFill="1" applyBorder="1" applyAlignment="1" applyProtection="1">
      <alignment horizontal="left"/>
      <protection locked="0"/>
    </xf>
    <xf numFmtId="0" fontId="37" fillId="0" borderId="0" xfId="4" applyFont="1" applyFill="1" applyBorder="1" applyAlignment="1" applyProtection="1">
      <alignment horizontal="center"/>
      <protection hidden="1"/>
    </xf>
    <xf numFmtId="49" fontId="37" fillId="0" borderId="0" xfId="4" applyNumberFormat="1" applyFont="1" applyFill="1" applyBorder="1" applyAlignment="1" applyProtection="1">
      <alignment horizontal="center"/>
      <protection hidden="1"/>
    </xf>
    <xf numFmtId="2" fontId="3" fillId="0" borderId="0" xfId="107" applyNumberFormat="1" applyFont="1" applyFill="1" applyBorder="1" applyAlignment="1" applyProtection="1">
      <alignment horizontal="center"/>
      <protection hidden="1"/>
    </xf>
    <xf numFmtId="0" fontId="3" fillId="0" borderId="0" xfId="107" applyFont="1" applyFill="1" applyBorder="1" applyAlignment="1" applyProtection="1">
      <alignment horizontal="right"/>
      <protection hidden="1"/>
    </xf>
    <xf numFmtId="0" fontId="43" fillId="0" borderId="0" xfId="0" applyFont="1" applyAlignment="1">
      <alignment horizontal="left" vertical="center"/>
    </xf>
    <xf numFmtId="0" fontId="3" fillId="0" borderId="0" xfId="0" quotePrefix="1" applyFont="1" applyFill="1" applyBorder="1" applyAlignment="1">
      <alignment horizontal="center"/>
    </xf>
    <xf numFmtId="0" fontId="44" fillId="0" borderId="0" xfId="0" applyFont="1" applyAlignment="1">
      <alignment horizontal="left" vertical="center"/>
    </xf>
    <xf numFmtId="0" fontId="6" fillId="0" borderId="0" xfId="4" applyFont="1" applyFill="1" applyBorder="1" applyAlignment="1" applyProtection="1">
      <alignment horizontal="center" wrapText="1"/>
      <protection hidden="1"/>
    </xf>
    <xf numFmtId="49" fontId="6" fillId="0" borderId="0" xfId="4" applyNumberFormat="1" applyFont="1" applyFill="1" applyBorder="1" applyAlignment="1" applyProtection="1">
      <alignment horizontal="left" wrapText="1"/>
      <protection hidden="1"/>
    </xf>
    <xf numFmtId="2" fontId="3" fillId="0" borderId="0" xfId="4" applyNumberFormat="1" applyFont="1" applyFill="1" applyBorder="1" applyAlignment="1" applyProtection="1">
      <alignment horizontal="center" wrapText="1"/>
      <protection hidden="1"/>
    </xf>
    <xf numFmtId="0" fontId="45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16" fillId="0" borderId="0" xfId="107" applyNumberFormat="1" applyFont="1" applyFill="1" applyBorder="1" applyAlignment="1" applyProtection="1">
      <alignment horizontal="center" wrapText="1"/>
      <protection hidden="1"/>
    </xf>
    <xf numFmtId="49" fontId="13" fillId="0" borderId="0" xfId="4" applyNumberFormat="1" applyFont="1" applyFill="1" applyBorder="1" applyAlignment="1" applyProtection="1">
      <alignment horizontal="center"/>
      <protection hidden="1"/>
    </xf>
    <xf numFmtId="165" fontId="13" fillId="0" borderId="0" xfId="4" applyNumberFormat="1" applyFont="1" applyFill="1" applyBorder="1" applyAlignment="1" applyProtection="1">
      <alignment horizontal="center"/>
      <protection hidden="1"/>
    </xf>
    <xf numFmtId="2" fontId="14" fillId="0" borderId="0" xfId="4" applyNumberFormat="1" applyFont="1" applyFill="1" applyBorder="1" applyAlignment="1" applyProtection="1">
      <alignment horizontal="center"/>
      <protection hidden="1"/>
    </xf>
    <xf numFmtId="165" fontId="13" fillId="0" borderId="0" xfId="4" applyNumberFormat="1" applyFont="1" applyFill="1" applyBorder="1" applyAlignment="1" applyProtection="1">
      <alignment horizontal="left"/>
      <protection hidden="1"/>
    </xf>
    <xf numFmtId="0" fontId="6" fillId="0" borderId="0" xfId="4" applyNumberFormat="1" applyFont="1" applyFill="1" applyBorder="1" applyAlignment="1" applyProtection="1">
      <protection locked="0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1" fillId="0" borderId="0" xfId="0" quotePrefix="1" applyFont="1" applyFill="1" applyBorder="1" applyAlignment="1">
      <alignment vertical="center"/>
    </xf>
    <xf numFmtId="0" fontId="3" fillId="0" borderId="0" xfId="2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9" fillId="0" borderId="0" xfId="4" applyFont="1" applyFill="1" applyBorder="1" applyAlignment="1" applyProtection="1">
      <alignment horizontal="left" vertical="center" wrapText="1"/>
      <protection locked="0"/>
    </xf>
    <xf numFmtId="0" fontId="9" fillId="0" borderId="0" xfId="4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2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 applyProtection="1">
      <alignment vertical="center" wrapText="1"/>
      <protection hidden="1"/>
    </xf>
    <xf numFmtId="49" fontId="3" fillId="0" borderId="0" xfId="0" applyNumberFormat="1" applyFont="1" applyFill="1" applyBorder="1" applyAlignment="1" applyProtection="1">
      <alignment vertical="center"/>
      <protection hidden="1"/>
    </xf>
    <xf numFmtId="49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13" fillId="0" borderId="0" xfId="0" applyNumberFormat="1" applyFont="1" applyFill="1" applyBorder="1" applyAlignment="1" applyProtection="1">
      <alignment horizontal="center" vertical="center"/>
      <protection hidden="1"/>
    </xf>
    <xf numFmtId="171" fontId="3" fillId="0" borderId="0" xfId="180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  <protection hidden="1"/>
    </xf>
    <xf numFmtId="2" fontId="1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1" fillId="0" borderId="0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2" fontId="14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171" fontId="3" fillId="0" borderId="0" xfId="180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2" fontId="3" fillId="0" borderId="2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2" fontId="3" fillId="0" borderId="26" xfId="0" applyNumberFormat="1" applyFont="1" applyFill="1" applyBorder="1" applyAlignment="1">
      <alignment horizontal="center" vertical="center"/>
    </xf>
    <xf numFmtId="0" fontId="50" fillId="25" borderId="20" xfId="0" applyFont="1" applyFill="1" applyBorder="1" applyAlignment="1">
      <alignment vertical="center" wrapText="1"/>
    </xf>
    <xf numFmtId="0" fontId="50" fillId="25" borderId="20" xfId="0" applyFont="1" applyFill="1" applyBorder="1" applyAlignment="1">
      <alignment horizontal="justify" vertical="center" wrapText="1"/>
    </xf>
    <xf numFmtId="0" fontId="52" fillId="0" borderId="20" xfId="0" applyFont="1" applyBorder="1" applyAlignment="1">
      <alignment horizontal="justify" vertical="center" wrapText="1"/>
    </xf>
    <xf numFmtId="0" fontId="52" fillId="0" borderId="28" xfId="0" applyFont="1" applyBorder="1" applyAlignment="1">
      <alignment horizontal="justify" vertical="center" wrapText="1"/>
    </xf>
    <xf numFmtId="0" fontId="50" fillId="0" borderId="20" xfId="0" applyFont="1" applyBorder="1" applyAlignment="1">
      <alignment horizontal="center" vertical="center" wrapText="1"/>
    </xf>
    <xf numFmtId="0" fontId="52" fillId="27" borderId="20" xfId="0" applyFont="1" applyFill="1" applyBorder="1" applyAlignment="1">
      <alignment horizontal="justify" vertical="center" wrapText="1"/>
    </xf>
    <xf numFmtId="0" fontId="50" fillId="0" borderId="20" xfId="0" applyFont="1" applyBorder="1" applyAlignment="1">
      <alignment horizontal="right" vertical="center" wrapText="1"/>
    </xf>
    <xf numFmtId="0" fontId="52" fillId="0" borderId="28" xfId="0" applyFont="1" applyBorder="1" applyAlignment="1">
      <alignment horizontal="center" vertical="center" wrapText="1"/>
    </xf>
    <xf numFmtId="0" fontId="50" fillId="25" borderId="28" xfId="0" applyFont="1" applyFill="1" applyBorder="1" applyAlignment="1">
      <alignment horizontal="center" vertical="center" wrapText="1"/>
    </xf>
    <xf numFmtId="0" fontId="52" fillId="27" borderId="28" xfId="0" applyFont="1" applyFill="1" applyBorder="1" applyAlignment="1">
      <alignment horizontal="center" vertical="center" wrapText="1"/>
    </xf>
    <xf numFmtId="0" fontId="52" fillId="0" borderId="28" xfId="0" applyFont="1" applyBorder="1" applyAlignment="1">
      <alignment horizontal="center" vertical="center" wrapText="1"/>
    </xf>
    <xf numFmtId="0" fontId="52" fillId="0" borderId="28" xfId="0" applyFont="1" applyBorder="1" applyAlignment="1">
      <alignment horizontal="justify" vertical="center" wrapText="1"/>
    </xf>
    <xf numFmtId="0" fontId="50" fillId="0" borderId="31" xfId="0" applyFont="1" applyBorder="1" applyAlignment="1">
      <alignment horizontal="center" vertical="top" wrapText="1"/>
    </xf>
    <xf numFmtId="0" fontId="50" fillId="0" borderId="13" xfId="0" applyFont="1" applyBorder="1" applyAlignment="1">
      <alignment horizontal="center" vertical="top" wrapText="1"/>
    </xf>
    <xf numFmtId="0" fontId="50" fillId="25" borderId="12" xfId="0" applyFont="1" applyFill="1" applyBorder="1" applyAlignment="1">
      <alignment vertical="center" wrapText="1"/>
    </xf>
    <xf numFmtId="0" fontId="52" fillId="0" borderId="12" xfId="0" applyFont="1" applyBorder="1" applyAlignment="1">
      <alignment vertical="top" wrapText="1"/>
    </xf>
    <xf numFmtId="2" fontId="52" fillId="0" borderId="12" xfId="0" applyNumberFormat="1" applyFont="1" applyBorder="1" applyAlignment="1">
      <alignment horizontal="center" vertical="top" wrapText="1"/>
    </xf>
    <xf numFmtId="0" fontId="52" fillId="0" borderId="12" xfId="0" applyFont="1" applyBorder="1" applyAlignment="1">
      <alignment horizontal="center" vertical="top" wrapText="1"/>
    </xf>
    <xf numFmtId="4" fontId="53" fillId="0" borderId="12" xfId="0" applyNumberFormat="1" applyFont="1" applyBorder="1" applyAlignment="1">
      <alignment horizontal="right"/>
    </xf>
    <xf numFmtId="0" fontId="52" fillId="0" borderId="12" xfId="0" applyFont="1" applyBorder="1" applyAlignment="1">
      <alignment horizontal="justify" vertical="top" wrapText="1"/>
    </xf>
    <xf numFmtId="0" fontId="56" fillId="0" borderId="12" xfId="0" applyFont="1" applyBorder="1" applyAlignment="1">
      <alignment horizontal="center" vertical="top" wrapText="1"/>
    </xf>
    <xf numFmtId="2" fontId="52" fillId="0" borderId="12" xfId="0" applyNumberFormat="1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0" fillId="25" borderId="12" xfId="0" applyFont="1" applyFill="1" applyBorder="1" applyAlignment="1">
      <alignment horizontal="justify" vertical="center" wrapText="1"/>
    </xf>
    <xf numFmtId="0" fontId="52" fillId="25" borderId="29" xfId="0" applyFont="1" applyFill="1" applyBorder="1" applyAlignment="1">
      <alignment horizontal="justify" vertical="top" wrapText="1"/>
    </xf>
    <xf numFmtId="0" fontId="50" fillId="0" borderId="12" xfId="0" applyFont="1" applyBorder="1" applyAlignment="1">
      <alignment vertical="center" wrapText="1"/>
    </xf>
    <xf numFmtId="0" fontId="50" fillId="0" borderId="13" xfId="0" applyFont="1" applyBorder="1" applyAlignment="1">
      <alignment vertical="center" wrapText="1"/>
    </xf>
    <xf numFmtId="4" fontId="50" fillId="0" borderId="12" xfId="0" applyNumberFormat="1" applyFont="1" applyBorder="1" applyAlignment="1">
      <alignment vertical="center" wrapText="1"/>
    </xf>
    <xf numFmtId="9" fontId="0" fillId="0" borderId="0" xfId="0" applyNumberFormat="1"/>
    <xf numFmtId="0" fontId="0" fillId="0" borderId="0" xfId="0" applyAlignment="1">
      <alignment horizontal="right"/>
    </xf>
    <xf numFmtId="0" fontId="50" fillId="0" borderId="27" xfId="0" applyFont="1" applyBorder="1" applyAlignment="1">
      <alignment horizontal="center" vertical="center" wrapText="1"/>
    </xf>
    <xf numFmtId="0" fontId="50" fillId="0" borderId="28" xfId="0" applyFont="1" applyBorder="1" applyAlignment="1">
      <alignment horizontal="center" vertical="center" wrapText="1"/>
    </xf>
    <xf numFmtId="2" fontId="52" fillId="0" borderId="12" xfId="0" applyNumberFormat="1" applyFont="1" applyBorder="1" applyAlignment="1">
      <alignment horizontal="center" vertical="center" wrapText="1"/>
    </xf>
    <xf numFmtId="2" fontId="52" fillId="0" borderId="30" xfId="0" applyNumberFormat="1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4" fontId="50" fillId="0" borderId="12" xfId="0" applyNumberFormat="1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 wrapText="1"/>
    </xf>
    <xf numFmtId="0" fontId="53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vertical="center" wrapText="1"/>
    </xf>
    <xf numFmtId="0" fontId="55" fillId="0" borderId="0" xfId="0" applyFont="1" applyBorder="1" applyAlignment="1">
      <alignment vertical="center" wrapText="1"/>
    </xf>
    <xf numFmtId="0" fontId="50" fillId="0" borderId="0" xfId="0" applyFont="1" applyFill="1" applyBorder="1" applyAlignment="1">
      <alignment vertical="center" wrapText="1"/>
    </xf>
    <xf numFmtId="0" fontId="50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27" borderId="28" xfId="0" applyFont="1" applyFill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53" fillId="25" borderId="28" xfId="0" applyFont="1" applyFill="1" applyBorder="1" applyAlignment="1">
      <alignment horizontal="center" vertical="center" wrapText="1"/>
    </xf>
    <xf numFmtId="0" fontId="53" fillId="0" borderId="28" xfId="0" applyFont="1" applyBorder="1" applyAlignment="1">
      <alignment horizontal="center" vertical="center" wrapText="1"/>
    </xf>
    <xf numFmtId="0" fontId="54" fillId="2" borderId="28" xfId="0" applyFont="1" applyFill="1" applyBorder="1" applyAlignment="1">
      <alignment horizontal="center" vertical="center" wrapText="1"/>
    </xf>
    <xf numFmtId="0" fontId="52" fillId="25" borderId="30" xfId="0" applyFont="1" applyFill="1" applyBorder="1" applyAlignment="1">
      <alignment vertical="top" wrapText="1"/>
    </xf>
    <xf numFmtId="0" fontId="52" fillId="0" borderId="16" xfId="0" applyFont="1" applyBorder="1" applyAlignment="1">
      <alignment horizontal="center" vertical="top" wrapText="1"/>
    </xf>
    <xf numFmtId="0" fontId="52" fillId="0" borderId="16" xfId="0" applyFont="1" applyBorder="1" applyAlignment="1">
      <alignment horizontal="center" vertical="center" wrapText="1"/>
    </xf>
    <xf numFmtId="3" fontId="50" fillId="0" borderId="12" xfId="0" applyNumberFormat="1" applyFont="1" applyBorder="1" applyAlignment="1">
      <alignment horizontal="center" vertical="center" wrapText="1"/>
    </xf>
    <xf numFmtId="3" fontId="50" fillId="0" borderId="16" xfId="0" applyNumberFormat="1" applyFont="1" applyBorder="1" applyAlignment="1">
      <alignment horizontal="center" vertical="center" wrapText="1"/>
    </xf>
    <xf numFmtId="0" fontId="58" fillId="0" borderId="29" xfId="0" applyFont="1" applyBorder="1" applyAlignment="1">
      <alignment vertical="center" wrapText="1"/>
    </xf>
    <xf numFmtId="4" fontId="53" fillId="0" borderId="12" xfId="0" applyNumberFormat="1" applyFont="1" applyBorder="1" applyAlignment="1">
      <alignment horizontal="center" vertical="center"/>
    </xf>
    <xf numFmtId="2" fontId="52" fillId="0" borderId="30" xfId="0" applyNumberFormat="1" applyFont="1" applyBorder="1" applyAlignment="1">
      <alignment horizontal="center" vertical="top" wrapText="1"/>
    </xf>
    <xf numFmtId="0" fontId="52" fillId="0" borderId="30" xfId="0" applyFont="1" applyBorder="1" applyAlignment="1">
      <alignment horizontal="center" vertical="top" wrapText="1"/>
    </xf>
    <xf numFmtId="0" fontId="52" fillId="0" borderId="29" xfId="0" applyFont="1" applyBorder="1" applyAlignment="1">
      <alignment horizontal="center" vertical="top" wrapText="1"/>
    </xf>
    <xf numFmtId="0" fontId="52" fillId="0" borderId="55" xfId="0" applyFont="1" applyBorder="1" applyAlignment="1">
      <alignment horizontal="center" vertical="top" wrapText="1"/>
    </xf>
    <xf numFmtId="0" fontId="52" fillId="0" borderId="55" xfId="0" applyFont="1" applyBorder="1" applyAlignment="1">
      <alignment horizontal="center" vertical="center" wrapText="1"/>
    </xf>
    <xf numFmtId="0" fontId="52" fillId="0" borderId="56" xfId="0" applyFont="1" applyBorder="1" applyAlignment="1">
      <alignment horizontal="center" vertical="top" wrapText="1"/>
    </xf>
    <xf numFmtId="0" fontId="52" fillId="0" borderId="56" xfId="0" applyFont="1" applyBorder="1" applyAlignment="1">
      <alignment horizontal="center" vertical="center" wrapText="1"/>
    </xf>
    <xf numFmtId="0" fontId="59" fillId="0" borderId="56" xfId="0" applyFont="1" applyBorder="1" applyAlignment="1">
      <alignment horizontal="center" vertical="top" wrapText="1"/>
    </xf>
    <xf numFmtId="4" fontId="50" fillId="0" borderId="30" xfId="0" applyNumberFormat="1" applyFont="1" applyBorder="1" applyAlignment="1">
      <alignment horizontal="center" vertical="center" wrapText="1"/>
    </xf>
    <xf numFmtId="3" fontId="50" fillId="0" borderId="56" xfId="0" applyNumberFormat="1" applyFont="1" applyBorder="1" applyAlignment="1">
      <alignment horizontal="center" vertical="center" wrapText="1"/>
    </xf>
    <xf numFmtId="0" fontId="40" fillId="0" borderId="2" xfId="0" quotePrefix="1" applyFont="1" applyFill="1" applyBorder="1" applyAlignment="1">
      <alignment horizontal="center" vertical="center"/>
    </xf>
    <xf numFmtId="170" fontId="3" fillId="0" borderId="0" xfId="107" applyNumberFormat="1" applyFont="1" applyFill="1" applyBorder="1" applyAlignment="1" applyProtection="1">
      <alignment horizontal="left"/>
      <protection hidden="1"/>
    </xf>
    <xf numFmtId="0" fontId="12" fillId="0" borderId="0" xfId="110" applyFont="1" applyAlignment="1" applyProtection="1">
      <alignment horizontal="left" vertical="center"/>
      <protection hidden="1"/>
    </xf>
    <xf numFmtId="0" fontId="12" fillId="0" borderId="1" xfId="110" applyFont="1" applyBorder="1" applyAlignment="1" applyProtection="1">
      <alignment horizontal="center" vertical="center"/>
      <protection hidden="1"/>
    </xf>
    <xf numFmtId="0" fontId="61" fillId="28" borderId="36" xfId="0" applyFont="1" applyFill="1" applyBorder="1" applyAlignment="1">
      <alignment horizontal="left" vertical="top" wrapText="1"/>
    </xf>
    <xf numFmtId="0" fontId="61" fillId="28" borderId="37" xfId="0" applyFont="1" applyFill="1" applyBorder="1" applyAlignment="1">
      <alignment horizontal="left" vertical="top" wrapText="1"/>
    </xf>
    <xf numFmtId="0" fontId="61" fillId="28" borderId="38" xfId="0" applyFont="1" applyFill="1" applyBorder="1" applyAlignment="1">
      <alignment horizontal="left" vertical="top" wrapText="1"/>
    </xf>
    <xf numFmtId="0" fontId="64" fillId="28" borderId="36" xfId="0" applyFont="1" applyFill="1" applyBorder="1" applyAlignment="1">
      <alignment horizontal="center" vertical="center" wrapText="1"/>
    </xf>
    <xf numFmtId="0" fontId="64" fillId="28" borderId="37" xfId="0" applyFont="1" applyFill="1" applyBorder="1" applyAlignment="1">
      <alignment horizontal="center" vertical="center" wrapText="1"/>
    </xf>
    <xf numFmtId="0" fontId="64" fillId="28" borderId="38" xfId="0" applyFont="1" applyFill="1" applyBorder="1" applyAlignment="1">
      <alignment horizontal="center" vertical="center" wrapText="1"/>
    </xf>
    <xf numFmtId="0" fontId="0" fillId="28" borderId="36" xfId="0" applyFill="1" applyBorder="1" applyAlignment="1">
      <alignment horizontal="center" vertical="center" wrapText="1"/>
    </xf>
    <xf numFmtId="0" fontId="0" fillId="28" borderId="38" xfId="0" applyFill="1" applyBorder="1" applyAlignment="1">
      <alignment horizontal="center" vertical="center" wrapText="1"/>
    </xf>
    <xf numFmtId="0" fontId="64" fillId="28" borderId="43" xfId="0" applyFont="1" applyFill="1" applyBorder="1" applyAlignment="1">
      <alignment horizontal="center" vertical="center" wrapText="1"/>
    </xf>
    <xf numFmtId="0" fontId="64" fillId="28" borderId="44" xfId="0" applyFont="1" applyFill="1" applyBorder="1" applyAlignment="1">
      <alignment horizontal="center" vertical="center" wrapText="1"/>
    </xf>
    <xf numFmtId="0" fontId="62" fillId="0" borderId="36" xfId="0" applyFont="1" applyBorder="1" applyAlignment="1">
      <alignment horizontal="center" vertical="center" wrapText="1"/>
    </xf>
    <xf numFmtId="0" fontId="62" fillId="0" borderId="37" xfId="0" applyFont="1" applyBorder="1" applyAlignment="1">
      <alignment horizontal="center" vertical="center" wrapText="1"/>
    </xf>
    <xf numFmtId="0" fontId="62" fillId="0" borderId="38" xfId="0" applyFont="1" applyBorder="1" applyAlignment="1">
      <alignment horizontal="center" vertical="center" wrapText="1"/>
    </xf>
    <xf numFmtId="2" fontId="63" fillId="0" borderId="36" xfId="0" applyNumberFormat="1" applyFont="1" applyBorder="1" applyAlignment="1">
      <alignment horizontal="center" vertical="center" shrinkToFit="1"/>
    </xf>
    <xf numFmtId="2" fontId="63" fillId="0" borderId="37" xfId="0" applyNumberFormat="1" applyFont="1" applyBorder="1" applyAlignment="1">
      <alignment horizontal="center" vertical="center" shrinkToFit="1"/>
    </xf>
    <xf numFmtId="165" fontId="62" fillId="0" borderId="45" xfId="0" applyNumberFormat="1" applyFont="1" applyBorder="1" applyAlignment="1">
      <alignment horizontal="center" vertical="center" wrapText="1"/>
    </xf>
    <xf numFmtId="165" fontId="62" fillId="0" borderId="46" xfId="0" applyNumberFormat="1" applyFont="1" applyBorder="1" applyAlignment="1">
      <alignment horizontal="center" vertical="center" wrapText="1"/>
    </xf>
    <xf numFmtId="165" fontId="62" fillId="0" borderId="37" xfId="0" applyNumberFormat="1" applyFont="1" applyBorder="1" applyAlignment="1">
      <alignment horizontal="center" vertical="center" wrapText="1"/>
    </xf>
    <xf numFmtId="165" fontId="62" fillId="0" borderId="38" xfId="0" applyNumberFormat="1" applyFont="1" applyBorder="1" applyAlignment="1">
      <alignment horizontal="center" vertical="center" wrapText="1"/>
    </xf>
    <xf numFmtId="165" fontId="62" fillId="0" borderId="47" xfId="0" applyNumberFormat="1" applyFont="1" applyBorder="1" applyAlignment="1">
      <alignment horizontal="center" vertical="center" wrapText="1"/>
    </xf>
    <xf numFmtId="165" fontId="62" fillId="0" borderId="48" xfId="0" applyNumberFormat="1" applyFont="1" applyBorder="1" applyAlignment="1">
      <alignment horizontal="center" vertical="center" wrapText="1"/>
    </xf>
    <xf numFmtId="165" fontId="62" fillId="0" borderId="49" xfId="0" applyNumberFormat="1" applyFont="1" applyBorder="1" applyAlignment="1">
      <alignment horizontal="center" vertical="center" wrapText="1"/>
    </xf>
    <xf numFmtId="165" fontId="62" fillId="0" borderId="50" xfId="0" applyNumberFormat="1" applyFont="1" applyBorder="1" applyAlignment="1">
      <alignment horizontal="center" vertical="center" wrapText="1"/>
    </xf>
    <xf numFmtId="0" fontId="61" fillId="28" borderId="36" xfId="0" applyFont="1" applyFill="1" applyBorder="1" applyAlignment="1">
      <alignment horizontal="right" vertical="top" wrapText="1"/>
    </xf>
    <xf numFmtId="0" fontId="61" fillId="28" borderId="37" xfId="0" applyFont="1" applyFill="1" applyBorder="1" applyAlignment="1">
      <alignment horizontal="right" vertical="top" wrapText="1"/>
    </xf>
    <xf numFmtId="0" fontId="61" fillId="28" borderId="41" xfId="0" applyFont="1" applyFill="1" applyBorder="1" applyAlignment="1">
      <alignment horizontal="right" vertical="top" wrapText="1"/>
    </xf>
    <xf numFmtId="0" fontId="61" fillId="28" borderId="42" xfId="0" applyFont="1" applyFill="1" applyBorder="1" applyAlignment="1">
      <alignment horizontal="right" vertical="top" wrapText="1"/>
    </xf>
    <xf numFmtId="165" fontId="61" fillId="28" borderId="36" xfId="0" applyNumberFormat="1" applyFont="1" applyFill="1" applyBorder="1" applyAlignment="1">
      <alignment horizontal="center" vertical="top" wrapText="1"/>
    </xf>
    <xf numFmtId="0" fontId="61" fillId="28" borderId="38" xfId="0" applyFont="1" applyFill="1" applyBorder="1" applyAlignment="1">
      <alignment horizontal="center" vertical="top" wrapText="1"/>
    </xf>
    <xf numFmtId="165" fontId="61" fillId="28" borderId="38" xfId="0" applyNumberFormat="1" applyFont="1" applyFill="1" applyBorder="1" applyAlignment="1">
      <alignment horizontal="center" vertical="top" wrapText="1"/>
    </xf>
    <xf numFmtId="1" fontId="63" fillId="0" borderId="36" xfId="0" applyNumberFormat="1" applyFont="1" applyBorder="1" applyAlignment="1">
      <alignment horizontal="center" vertical="center" shrinkToFit="1"/>
    </xf>
    <xf numFmtId="1" fontId="63" fillId="0" borderId="37" xfId="0" applyNumberFormat="1" applyFont="1" applyBorder="1" applyAlignment="1">
      <alignment horizontal="center" vertical="center" shrinkToFit="1"/>
    </xf>
    <xf numFmtId="165" fontId="62" fillId="0" borderId="47" xfId="0" applyNumberFormat="1" applyFont="1" applyBorder="1" applyAlignment="1">
      <alignment horizontal="center" vertical="top" wrapText="1"/>
    </xf>
    <xf numFmtId="165" fontId="62" fillId="0" borderId="48" xfId="0" applyNumberFormat="1" applyFont="1" applyBorder="1" applyAlignment="1">
      <alignment horizontal="center" vertical="top" wrapText="1"/>
    </xf>
    <xf numFmtId="165" fontId="62" fillId="0" borderId="49" xfId="0" applyNumberFormat="1" applyFont="1" applyBorder="1" applyAlignment="1">
      <alignment horizontal="center" vertical="top" wrapText="1"/>
    </xf>
    <xf numFmtId="165" fontId="62" fillId="0" borderId="50" xfId="0" applyNumberFormat="1" applyFont="1" applyBorder="1" applyAlignment="1">
      <alignment horizontal="center" vertical="top" wrapText="1"/>
    </xf>
    <xf numFmtId="0" fontId="0" fillId="28" borderId="36" xfId="0" applyFill="1" applyBorder="1" applyAlignment="1">
      <alignment horizontal="center" vertical="top" wrapText="1"/>
    </xf>
    <xf numFmtId="0" fontId="64" fillId="28" borderId="38" xfId="0" applyFont="1" applyFill="1" applyBorder="1" applyAlignment="1">
      <alignment horizontal="center" vertical="top" wrapText="1"/>
    </xf>
    <xf numFmtId="0" fontId="62" fillId="0" borderId="53" xfId="0" applyFont="1" applyBorder="1" applyAlignment="1">
      <alignment horizontal="center" vertical="top" wrapText="1"/>
    </xf>
    <xf numFmtId="0" fontId="62" fillId="0" borderId="54" xfId="0" applyFont="1" applyBorder="1" applyAlignment="1">
      <alignment horizontal="center" vertical="top" wrapText="1"/>
    </xf>
    <xf numFmtId="165" fontId="62" fillId="0" borderId="45" xfId="0" applyNumberFormat="1" applyFont="1" applyBorder="1" applyAlignment="1">
      <alignment horizontal="center" vertical="top" wrapText="1"/>
    </xf>
    <xf numFmtId="165" fontId="62" fillId="0" borderId="46" xfId="0" applyNumberFormat="1" applyFont="1" applyBorder="1" applyAlignment="1">
      <alignment horizontal="center" vertical="top" wrapText="1"/>
    </xf>
    <xf numFmtId="0" fontId="66" fillId="28" borderId="12" xfId="0" applyFont="1" applyFill="1" applyBorder="1" applyAlignment="1">
      <alignment horizontal="center" vertical="top" wrapText="1"/>
    </xf>
    <xf numFmtId="0" fontId="61" fillId="28" borderId="12" xfId="0" applyFont="1" applyFill="1" applyBorder="1" applyAlignment="1">
      <alignment horizontal="center" vertical="top" wrapText="1"/>
    </xf>
    <xf numFmtId="0" fontId="50" fillId="0" borderId="0" xfId="0" applyFont="1" applyBorder="1" applyAlignment="1">
      <alignment horizontal="center" vertical="center" wrapText="1"/>
    </xf>
    <xf numFmtId="4" fontId="52" fillId="0" borderId="12" xfId="0" applyNumberFormat="1" applyFont="1" applyBorder="1" applyAlignment="1">
      <alignment horizontal="right" vertical="center" wrapText="1"/>
    </xf>
    <xf numFmtId="4" fontId="52" fillId="0" borderId="12" xfId="0" applyNumberFormat="1" applyFont="1" applyBorder="1" applyAlignment="1">
      <alignment horizontal="center" vertical="center" wrapText="1"/>
    </xf>
    <xf numFmtId="0" fontId="50" fillId="25" borderId="12" xfId="0" applyFont="1" applyFill="1" applyBorder="1" applyAlignment="1">
      <alignment horizontal="center" vertical="center" wrapText="1"/>
    </xf>
    <xf numFmtId="0" fontId="50" fillId="25" borderId="31" xfId="0" applyFont="1" applyFill="1" applyBorder="1" applyAlignment="1">
      <alignment horizontal="center" vertical="center" wrapText="1"/>
    </xf>
    <xf numFmtId="0" fontId="58" fillId="0" borderId="29" xfId="0" applyFont="1" applyBorder="1" applyAlignment="1">
      <alignment horizontal="left" vertical="center" wrapText="1"/>
    </xf>
    <xf numFmtId="0" fontId="58" fillId="0" borderId="33" xfId="0" applyFont="1" applyBorder="1" applyAlignment="1">
      <alignment horizontal="left" vertical="center" wrapText="1"/>
    </xf>
    <xf numFmtId="0" fontId="58" fillId="0" borderId="0" xfId="0" applyFont="1" applyBorder="1" applyAlignment="1">
      <alignment horizontal="left" vertical="center" wrapText="1"/>
    </xf>
    <xf numFmtId="0" fontId="58" fillId="0" borderId="16" xfId="0" applyFont="1" applyBorder="1" applyAlignment="1">
      <alignment horizontal="center" vertical="center" wrapText="1"/>
    </xf>
    <xf numFmtId="0" fontId="58" fillId="0" borderId="2" xfId="0" applyFont="1" applyBorder="1" applyAlignment="1">
      <alignment horizontal="center" vertical="center" wrapText="1"/>
    </xf>
    <xf numFmtId="0" fontId="58" fillId="0" borderId="57" xfId="0" applyFont="1" applyBorder="1" applyAlignment="1">
      <alignment horizontal="center" vertical="center" wrapText="1"/>
    </xf>
    <xf numFmtId="0" fontId="58" fillId="0" borderId="30" xfId="0" applyFont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2" fontId="52" fillId="0" borderId="12" xfId="0" applyNumberFormat="1" applyFont="1" applyBorder="1" applyAlignment="1">
      <alignment horizontal="center" vertical="center" wrapText="1"/>
    </xf>
    <xf numFmtId="2" fontId="50" fillId="0" borderId="12" xfId="0" applyNumberFormat="1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2" fontId="52" fillId="0" borderId="31" xfId="0" applyNumberFormat="1" applyFont="1" applyBorder="1" applyAlignment="1">
      <alignment horizontal="center" vertical="center" wrapText="1"/>
    </xf>
    <xf numFmtId="2" fontId="52" fillId="0" borderId="13" xfId="0" applyNumberFormat="1" applyFont="1" applyBorder="1" applyAlignment="1">
      <alignment horizontal="center" vertical="center" wrapText="1"/>
    </xf>
    <xf numFmtId="0" fontId="58" fillId="25" borderId="16" xfId="0" applyFont="1" applyFill="1" applyBorder="1" applyAlignment="1">
      <alignment horizontal="center" vertical="center" wrapText="1"/>
    </xf>
    <xf numFmtId="0" fontId="58" fillId="25" borderId="29" xfId="0" applyFont="1" applyFill="1" applyBorder="1" applyAlignment="1">
      <alignment horizontal="center" vertical="center" wrapText="1"/>
    </xf>
    <xf numFmtId="0" fontId="52" fillId="25" borderId="16" xfId="0" applyFont="1" applyFill="1" applyBorder="1" applyAlignment="1">
      <alignment horizontal="center" vertical="top" wrapText="1"/>
    </xf>
    <xf numFmtId="0" fontId="52" fillId="25" borderId="2" xfId="0" applyFont="1" applyFill="1" applyBorder="1" applyAlignment="1">
      <alignment horizontal="center" vertical="top" wrapText="1"/>
    </xf>
    <xf numFmtId="0" fontId="52" fillId="25" borderId="58" xfId="0" applyFont="1" applyFill="1" applyBorder="1" applyAlignment="1">
      <alignment horizontal="center" vertical="top" wrapText="1"/>
    </xf>
    <xf numFmtId="0" fontId="57" fillId="0" borderId="0" xfId="0" applyFont="1" applyAlignment="1">
      <alignment horizontal="left"/>
    </xf>
    <xf numFmtId="0" fontId="52" fillId="0" borderId="16" xfId="0" applyFont="1" applyBorder="1" applyAlignment="1">
      <alignment horizontal="justify" vertical="top" wrapText="1"/>
    </xf>
    <xf numFmtId="0" fontId="52" fillId="0" borderId="12" xfId="0" applyFont="1" applyBorder="1" applyAlignment="1">
      <alignment horizontal="justify" vertical="top" wrapText="1"/>
    </xf>
    <xf numFmtId="0" fontId="52" fillId="0" borderId="31" xfId="0" applyFont="1" applyBorder="1" applyAlignment="1">
      <alignment vertical="top" wrapText="1"/>
    </xf>
    <xf numFmtId="0" fontId="50" fillId="25" borderId="12" xfId="0" applyFont="1" applyFill="1" applyBorder="1" applyAlignment="1">
      <alignment vertical="center" wrapText="1"/>
    </xf>
    <xf numFmtId="0" fontId="52" fillId="0" borderId="12" xfId="0" applyFont="1" applyBorder="1" applyAlignment="1">
      <alignment vertical="top" wrapText="1"/>
    </xf>
    <xf numFmtId="0" fontId="52" fillId="0" borderId="12" xfId="0" applyFont="1" applyBorder="1" applyAlignment="1">
      <alignment vertical="center" wrapText="1"/>
    </xf>
    <xf numFmtId="0" fontId="50" fillId="0" borderId="39" xfId="0" applyFont="1" applyBorder="1" applyAlignment="1">
      <alignment horizontal="justify" vertical="center" wrapText="1"/>
    </xf>
    <xf numFmtId="0" fontId="50" fillId="0" borderId="28" xfId="0" applyFont="1" applyBorder="1" applyAlignment="1">
      <alignment horizontal="justify" vertical="center" wrapText="1"/>
    </xf>
    <xf numFmtId="0" fontId="52" fillId="0" borderId="32" xfId="0" applyFont="1" applyBorder="1" applyAlignment="1">
      <alignment vertical="top" wrapText="1"/>
    </xf>
    <xf numFmtId="0" fontId="52" fillId="0" borderId="33" xfId="0" applyFont="1" applyBorder="1" applyAlignment="1">
      <alignment vertical="top" wrapText="1"/>
    </xf>
    <xf numFmtId="0" fontId="52" fillId="0" borderId="34" xfId="0" applyFont="1" applyBorder="1" applyAlignment="1">
      <alignment vertical="top" wrapText="1"/>
    </xf>
    <xf numFmtId="0" fontId="52" fillId="0" borderId="35" xfId="0" applyFont="1" applyBorder="1" applyAlignment="1">
      <alignment vertical="top" wrapText="1"/>
    </xf>
    <xf numFmtId="2" fontId="52" fillId="0" borderId="34" xfId="0" applyNumberFormat="1" applyFont="1" applyBorder="1" applyAlignment="1">
      <alignment horizontal="center" vertical="center" wrapText="1"/>
    </xf>
    <xf numFmtId="2" fontId="52" fillId="0" borderId="14" xfId="0" applyNumberFormat="1" applyFont="1" applyBorder="1" applyAlignment="1">
      <alignment horizontal="center" vertical="center" wrapText="1"/>
    </xf>
    <xf numFmtId="0" fontId="52" fillId="0" borderId="13" xfId="0" applyFont="1" applyBorder="1" applyAlignment="1">
      <alignment vertical="top" wrapText="1"/>
    </xf>
    <xf numFmtId="2" fontId="52" fillId="0" borderId="30" xfId="0" applyNumberFormat="1" applyFont="1" applyBorder="1" applyAlignment="1">
      <alignment horizontal="center" vertical="center" wrapText="1"/>
    </xf>
    <xf numFmtId="0" fontId="52" fillId="0" borderId="12" xfId="0" applyFont="1" applyBorder="1" applyAlignment="1">
      <alignment horizontal="center" vertical="center" wrapText="1"/>
    </xf>
    <xf numFmtId="0" fontId="52" fillId="0" borderId="16" xfId="0" applyFont="1" applyBorder="1" applyAlignment="1">
      <alignment vertical="center" wrapText="1"/>
    </xf>
    <xf numFmtId="0" fontId="52" fillId="0" borderId="29" xfId="0" applyFont="1" applyBorder="1" applyAlignment="1">
      <alignment vertical="center" wrapText="1"/>
    </xf>
    <xf numFmtId="0" fontId="52" fillId="0" borderId="30" xfId="0" applyFont="1" applyBorder="1" applyAlignment="1">
      <alignment vertical="center" wrapText="1"/>
    </xf>
    <xf numFmtId="0" fontId="50" fillId="0" borderId="31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 wrapText="1"/>
    </xf>
    <xf numFmtId="0" fontId="50" fillId="0" borderId="34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55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52" fillId="25" borderId="12" xfId="0" applyFont="1" applyFill="1" applyBorder="1" applyAlignment="1">
      <alignment horizontal="justify" vertical="top" wrapText="1"/>
    </xf>
    <xf numFmtId="0" fontId="52" fillId="25" borderId="16" xfId="0" applyFont="1" applyFill="1" applyBorder="1" applyAlignment="1">
      <alignment horizontal="justify" vertical="top" wrapText="1"/>
    </xf>
    <xf numFmtId="0" fontId="52" fillId="0" borderId="31" xfId="0" applyFont="1" applyBorder="1" applyAlignment="1">
      <alignment horizontal="justify" vertical="top" wrapText="1"/>
    </xf>
    <xf numFmtId="0" fontId="52" fillId="0" borderId="13" xfId="0" applyFont="1" applyBorder="1" applyAlignment="1">
      <alignment horizontal="justify" vertical="top" wrapText="1"/>
    </xf>
    <xf numFmtId="0" fontId="50" fillId="0" borderId="32" xfId="0" applyFont="1" applyBorder="1" applyAlignment="1">
      <alignment horizontal="right" vertical="center" wrapText="1"/>
    </xf>
    <xf numFmtId="0" fontId="50" fillId="0" borderId="33" xfId="0" applyFont="1" applyBorder="1" applyAlignment="1">
      <alignment horizontal="right" vertical="center" wrapText="1"/>
    </xf>
    <xf numFmtId="0" fontId="50" fillId="0" borderId="34" xfId="0" applyFont="1" applyBorder="1" applyAlignment="1">
      <alignment horizontal="right" vertical="center" wrapText="1"/>
    </xf>
    <xf numFmtId="0" fontId="50" fillId="0" borderId="15" xfId="0" applyFont="1" applyBorder="1" applyAlignment="1">
      <alignment horizontal="right" vertical="center" wrapText="1"/>
    </xf>
    <xf numFmtId="0" fontId="50" fillId="0" borderId="0" xfId="0" applyFont="1" applyAlignment="1">
      <alignment horizontal="right" vertical="center" wrapText="1"/>
    </xf>
    <xf numFmtId="0" fontId="50" fillId="0" borderId="14" xfId="0" applyFont="1" applyBorder="1" applyAlignment="1">
      <alignment horizontal="right" vertical="center" wrapText="1"/>
    </xf>
    <xf numFmtId="4" fontId="50" fillId="0" borderId="31" xfId="0" applyNumberFormat="1" applyFont="1" applyBorder="1" applyAlignment="1">
      <alignment horizontal="center" vertical="center" wrapText="1"/>
    </xf>
    <xf numFmtId="4" fontId="50" fillId="0" borderId="13" xfId="0" applyNumberFormat="1" applyFont="1" applyBorder="1" applyAlignment="1">
      <alignment horizontal="center" vertical="center" wrapText="1"/>
    </xf>
    <xf numFmtId="0" fontId="50" fillId="0" borderId="31" xfId="0" applyFont="1" applyBorder="1" applyAlignment="1">
      <alignment horizontal="justify" vertical="center" wrapText="1"/>
    </xf>
    <xf numFmtId="0" fontId="50" fillId="0" borderId="13" xfId="0" applyFont="1" applyBorder="1" applyAlignment="1">
      <alignment horizontal="justify" vertical="center" wrapText="1"/>
    </xf>
    <xf numFmtId="4" fontId="50" fillId="0" borderId="12" xfId="0" applyNumberFormat="1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56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right" vertical="center" wrapText="1"/>
    </xf>
    <xf numFmtId="2" fontId="50" fillId="0" borderId="30" xfId="0" applyNumberFormat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2" fillId="0" borderId="55" xfId="0" applyFont="1" applyBorder="1" applyAlignment="1">
      <alignment horizontal="center" vertical="center" wrapText="1"/>
    </xf>
    <xf numFmtId="0" fontId="50" fillId="0" borderId="56" xfId="0" applyFont="1" applyBorder="1" applyAlignment="1">
      <alignment horizontal="center" vertical="center" wrapText="1"/>
    </xf>
    <xf numFmtId="0" fontId="65" fillId="28" borderId="36" xfId="0" applyFont="1" applyFill="1" applyBorder="1" applyAlignment="1">
      <alignment horizontal="center" vertical="center" wrapText="1"/>
    </xf>
    <xf numFmtId="0" fontId="66" fillId="28" borderId="36" xfId="0" applyFont="1" applyFill="1" applyBorder="1" applyAlignment="1">
      <alignment horizontal="right" vertical="top" wrapText="1"/>
    </xf>
    <xf numFmtId="0" fontId="0" fillId="28" borderId="37" xfId="0" applyFill="1" applyBorder="1" applyAlignment="1">
      <alignment horizontal="center" vertical="top" wrapText="1"/>
    </xf>
    <xf numFmtId="0" fontId="64" fillId="28" borderId="37" xfId="0" applyFont="1" applyFill="1" applyBorder="1" applyAlignment="1">
      <alignment horizontal="center" vertical="top" wrapText="1"/>
    </xf>
    <xf numFmtId="0" fontId="67" fillId="0" borderId="36" xfId="0" applyFont="1" applyBorder="1" applyAlignment="1">
      <alignment horizontal="center" vertical="center" wrapText="1"/>
    </xf>
    <xf numFmtId="0" fontId="64" fillId="28" borderId="31" xfId="0" applyFont="1" applyFill="1" applyBorder="1" applyAlignment="1">
      <alignment horizontal="center" vertical="center" wrapText="1"/>
    </xf>
    <xf numFmtId="165" fontId="61" fillId="28" borderId="40" xfId="0" applyNumberFormat="1" applyFont="1" applyFill="1" applyBorder="1" applyAlignment="1">
      <alignment horizontal="center" vertical="top" wrapText="1"/>
    </xf>
    <xf numFmtId="0" fontId="61" fillId="28" borderId="42" xfId="0" applyFont="1" applyFill="1" applyBorder="1" applyAlignment="1">
      <alignment horizontal="center" vertical="top" wrapText="1"/>
    </xf>
    <xf numFmtId="0" fontId="66" fillId="29" borderId="51" xfId="0" applyFont="1" applyFill="1" applyBorder="1" applyAlignment="1">
      <alignment horizontal="left" vertical="center" wrapText="1"/>
    </xf>
    <xf numFmtId="0" fontId="66" fillId="29" borderId="0" xfId="0" applyFont="1" applyFill="1" applyBorder="1" applyAlignment="1">
      <alignment horizontal="left" vertical="center" wrapText="1"/>
    </xf>
    <xf numFmtId="0" fontId="66" fillId="29" borderId="52" xfId="0" applyFont="1" applyFill="1" applyBorder="1" applyAlignment="1">
      <alignment horizontal="left" vertical="center" wrapText="1"/>
    </xf>
    <xf numFmtId="0" fontId="66" fillId="28" borderId="36" xfId="0" applyFont="1" applyFill="1" applyBorder="1" applyAlignment="1">
      <alignment horizontal="left" vertical="top" wrapText="1"/>
    </xf>
    <xf numFmtId="165" fontId="62" fillId="0" borderId="59" xfId="0" applyNumberFormat="1" applyFont="1" applyBorder="1" applyAlignment="1">
      <alignment horizontal="center" vertical="center" wrapText="1"/>
    </xf>
    <xf numFmtId="165" fontId="62" fillId="0" borderId="44" xfId="0" applyNumberFormat="1" applyFont="1" applyBorder="1" applyAlignment="1">
      <alignment horizontal="center" vertical="center" wrapText="1"/>
    </xf>
    <xf numFmtId="0" fontId="62" fillId="0" borderId="43" xfId="0" applyFont="1" applyBorder="1" applyAlignment="1">
      <alignment horizontal="center" vertical="center" wrapText="1"/>
    </xf>
    <xf numFmtId="0" fontId="62" fillId="0" borderId="59" xfId="0" applyFont="1" applyBorder="1" applyAlignment="1">
      <alignment horizontal="center" vertical="center" wrapText="1"/>
    </xf>
    <xf numFmtId="0" fontId="62" fillId="0" borderId="44" xfId="0" applyFont="1" applyBorder="1" applyAlignment="1">
      <alignment horizontal="center" vertical="center" wrapText="1"/>
    </xf>
    <xf numFmtId="2" fontId="63" fillId="0" borderId="43" xfId="0" applyNumberFormat="1" applyFont="1" applyBorder="1" applyAlignment="1">
      <alignment horizontal="center" vertical="center" shrinkToFit="1"/>
    </xf>
    <xf numFmtId="2" fontId="63" fillId="0" borderId="59" xfId="0" applyNumberFormat="1" applyFont="1" applyBorder="1" applyAlignment="1">
      <alignment horizontal="center" vertical="center" shrinkToFit="1"/>
    </xf>
    <xf numFmtId="0" fontId="66" fillId="29" borderId="12" xfId="0" applyFont="1" applyFill="1" applyBorder="1" applyAlignment="1">
      <alignment horizontal="right" vertical="center" wrapText="1"/>
    </xf>
    <xf numFmtId="165" fontId="62" fillId="29" borderId="12" xfId="0" applyNumberFormat="1" applyFont="1" applyFill="1" applyBorder="1" applyAlignment="1">
      <alignment horizontal="center" vertical="center" wrapText="1"/>
    </xf>
    <xf numFmtId="0" fontId="66" fillId="29" borderId="13" xfId="0" applyFont="1" applyFill="1" applyBorder="1" applyAlignment="1">
      <alignment horizontal="right" vertical="center" wrapText="1"/>
    </xf>
    <xf numFmtId="0" fontId="61" fillId="28" borderId="38" xfId="0" applyFont="1" applyFill="1" applyBorder="1" applyAlignment="1">
      <alignment horizontal="right" vertical="top" wrapText="1"/>
    </xf>
    <xf numFmtId="0" fontId="66" fillId="28" borderId="40" xfId="0" applyFont="1" applyFill="1" applyBorder="1" applyAlignment="1">
      <alignment horizontal="right" vertical="top" wrapText="1"/>
    </xf>
    <xf numFmtId="0" fontId="66" fillId="28" borderId="36" xfId="0" applyFont="1" applyFill="1" applyBorder="1" applyAlignment="1">
      <alignment horizontal="center" vertical="top" wrapText="1"/>
    </xf>
    <xf numFmtId="0" fontId="66" fillId="28" borderId="37" xfId="0" applyFont="1" applyFill="1" applyBorder="1" applyAlignment="1">
      <alignment horizontal="center" vertical="top" wrapText="1"/>
    </xf>
    <xf numFmtId="0" fontId="66" fillId="28" borderId="38" xfId="0" applyFont="1" applyFill="1" applyBorder="1" applyAlignment="1">
      <alignment horizontal="center" vertical="top" wrapText="1"/>
    </xf>
    <xf numFmtId="0" fontId="3" fillId="0" borderId="0" xfId="110" applyFont="1" applyBorder="1" applyAlignment="1" applyProtection="1">
      <alignment horizontal="left" vertical="center"/>
      <protection hidden="1"/>
    </xf>
    <xf numFmtId="0" fontId="3" fillId="0" borderId="0" xfId="110" applyFont="1" applyBorder="1" applyAlignment="1" applyProtection="1">
      <alignment horizontal="left" vertical="center" wrapText="1"/>
      <protection hidden="1"/>
    </xf>
  </cellXfs>
  <cellStyles count="195">
    <cellStyle name="20% - Ênfase1 2" xfId="7" xr:uid="{00000000-0005-0000-0000-000000000000}"/>
    <cellStyle name="20% - Ênfase1 3" xfId="8" xr:uid="{00000000-0005-0000-0000-000001000000}"/>
    <cellStyle name="20% - Ênfase1 4" xfId="9" xr:uid="{00000000-0005-0000-0000-000002000000}"/>
    <cellStyle name="20% - Ênfase2 2" xfId="10" xr:uid="{00000000-0005-0000-0000-000003000000}"/>
    <cellStyle name="20% - Ênfase2 3" xfId="11" xr:uid="{00000000-0005-0000-0000-000004000000}"/>
    <cellStyle name="20% - Ênfase2 4" xfId="12" xr:uid="{00000000-0005-0000-0000-000005000000}"/>
    <cellStyle name="20% - Ênfase3 2" xfId="13" xr:uid="{00000000-0005-0000-0000-000006000000}"/>
    <cellStyle name="20% - Ênfase3 3" xfId="14" xr:uid="{00000000-0005-0000-0000-000007000000}"/>
    <cellStyle name="20% - Ênfase3 4" xfId="15" xr:uid="{00000000-0005-0000-0000-000008000000}"/>
    <cellStyle name="20% - Ênfase4 2" xfId="16" xr:uid="{00000000-0005-0000-0000-000009000000}"/>
    <cellStyle name="20% - Ênfase4 3" xfId="17" xr:uid="{00000000-0005-0000-0000-00000A000000}"/>
    <cellStyle name="20% - Ênfase4 4" xfId="18" xr:uid="{00000000-0005-0000-0000-00000B000000}"/>
    <cellStyle name="20% - Ênfase5 2" xfId="19" xr:uid="{00000000-0005-0000-0000-00000C000000}"/>
    <cellStyle name="20% - Ênfase5 3" xfId="20" xr:uid="{00000000-0005-0000-0000-00000D000000}"/>
    <cellStyle name="20% - Ênfase5 4" xfId="21" xr:uid="{00000000-0005-0000-0000-00000E000000}"/>
    <cellStyle name="20% - Ênfase6 2" xfId="22" xr:uid="{00000000-0005-0000-0000-00000F000000}"/>
    <cellStyle name="20% - Ênfase6 3" xfId="23" xr:uid="{00000000-0005-0000-0000-000010000000}"/>
    <cellStyle name="20% - Ênfase6 4" xfId="24" xr:uid="{00000000-0005-0000-0000-000011000000}"/>
    <cellStyle name="40% - Ênfase1 2" xfId="25" xr:uid="{00000000-0005-0000-0000-000012000000}"/>
    <cellStyle name="40% - Ênfase1 3" xfId="26" xr:uid="{00000000-0005-0000-0000-000013000000}"/>
    <cellStyle name="40% - Ênfase1 4" xfId="27" xr:uid="{00000000-0005-0000-0000-000014000000}"/>
    <cellStyle name="40% - Ênfase2 2" xfId="28" xr:uid="{00000000-0005-0000-0000-000015000000}"/>
    <cellStyle name="40% - Ênfase2 3" xfId="29" xr:uid="{00000000-0005-0000-0000-000016000000}"/>
    <cellStyle name="40% - Ênfase2 4" xfId="30" xr:uid="{00000000-0005-0000-0000-000017000000}"/>
    <cellStyle name="40% - Ênfase3 2" xfId="31" xr:uid="{00000000-0005-0000-0000-000018000000}"/>
    <cellStyle name="40% - Ênfase3 3" xfId="32" xr:uid="{00000000-0005-0000-0000-000019000000}"/>
    <cellStyle name="40% - Ênfase3 4" xfId="33" xr:uid="{00000000-0005-0000-0000-00001A000000}"/>
    <cellStyle name="40% - Ênfase4 2" xfId="34" xr:uid="{00000000-0005-0000-0000-00001B000000}"/>
    <cellStyle name="40% - Ênfase4 3" xfId="35" xr:uid="{00000000-0005-0000-0000-00001C000000}"/>
    <cellStyle name="40% - Ênfase4 4" xfId="36" xr:uid="{00000000-0005-0000-0000-00001D000000}"/>
    <cellStyle name="40% - Ênfase5 2" xfId="37" xr:uid="{00000000-0005-0000-0000-00001E000000}"/>
    <cellStyle name="40% - Ênfase5 3" xfId="38" xr:uid="{00000000-0005-0000-0000-00001F000000}"/>
    <cellStyle name="40% - Ênfase5 4" xfId="39" xr:uid="{00000000-0005-0000-0000-000020000000}"/>
    <cellStyle name="40% - Ênfase6 2" xfId="40" xr:uid="{00000000-0005-0000-0000-000021000000}"/>
    <cellStyle name="40% - Ênfase6 3" xfId="41" xr:uid="{00000000-0005-0000-0000-000022000000}"/>
    <cellStyle name="40% - Ênfase6 4" xfId="42" xr:uid="{00000000-0005-0000-0000-000023000000}"/>
    <cellStyle name="60% - Ênfase1 2" xfId="43" xr:uid="{00000000-0005-0000-0000-000024000000}"/>
    <cellStyle name="60% - Ênfase1 3" xfId="44" xr:uid="{00000000-0005-0000-0000-000025000000}"/>
    <cellStyle name="60% - Ênfase1 4" xfId="45" xr:uid="{00000000-0005-0000-0000-000026000000}"/>
    <cellStyle name="60% - Ênfase2 2" xfId="46" xr:uid="{00000000-0005-0000-0000-000027000000}"/>
    <cellStyle name="60% - Ênfase2 3" xfId="47" xr:uid="{00000000-0005-0000-0000-000028000000}"/>
    <cellStyle name="60% - Ênfase2 4" xfId="48" xr:uid="{00000000-0005-0000-0000-000029000000}"/>
    <cellStyle name="60% - Ênfase3 2" xfId="49" xr:uid="{00000000-0005-0000-0000-00002A000000}"/>
    <cellStyle name="60% - Ênfase3 3" xfId="50" xr:uid="{00000000-0005-0000-0000-00002B000000}"/>
    <cellStyle name="60% - Ênfase3 4" xfId="51" xr:uid="{00000000-0005-0000-0000-00002C000000}"/>
    <cellStyle name="60% - Ênfase4 2" xfId="52" xr:uid="{00000000-0005-0000-0000-00002D000000}"/>
    <cellStyle name="60% - Ênfase4 3" xfId="53" xr:uid="{00000000-0005-0000-0000-00002E000000}"/>
    <cellStyle name="60% - Ênfase4 4" xfId="54" xr:uid="{00000000-0005-0000-0000-00002F000000}"/>
    <cellStyle name="60% - Ênfase5 2" xfId="55" xr:uid="{00000000-0005-0000-0000-000030000000}"/>
    <cellStyle name="60% - Ênfase5 3" xfId="56" xr:uid="{00000000-0005-0000-0000-000031000000}"/>
    <cellStyle name="60% - Ênfase5 4" xfId="57" xr:uid="{00000000-0005-0000-0000-000032000000}"/>
    <cellStyle name="60% - Ênfase6 2" xfId="58" xr:uid="{00000000-0005-0000-0000-000033000000}"/>
    <cellStyle name="60% - Ênfase6 3" xfId="59" xr:uid="{00000000-0005-0000-0000-000034000000}"/>
    <cellStyle name="60% - Ênfase6 4" xfId="60" xr:uid="{00000000-0005-0000-0000-000035000000}"/>
    <cellStyle name="Bom 2" xfId="61" xr:uid="{00000000-0005-0000-0000-000036000000}"/>
    <cellStyle name="Bom 3" xfId="62" xr:uid="{00000000-0005-0000-0000-000037000000}"/>
    <cellStyle name="Bom 4" xfId="63" xr:uid="{00000000-0005-0000-0000-000038000000}"/>
    <cellStyle name="Cálculo 2" xfId="64" xr:uid="{00000000-0005-0000-0000-000039000000}"/>
    <cellStyle name="Cálculo 3" xfId="65" xr:uid="{00000000-0005-0000-0000-00003A000000}"/>
    <cellStyle name="Cálculo 4" xfId="66" xr:uid="{00000000-0005-0000-0000-00003B000000}"/>
    <cellStyle name="Célula de Verificação 2" xfId="67" xr:uid="{00000000-0005-0000-0000-00003C000000}"/>
    <cellStyle name="Célula de Verificação 3" xfId="68" xr:uid="{00000000-0005-0000-0000-00003D000000}"/>
    <cellStyle name="Célula de Verificação 4" xfId="69" xr:uid="{00000000-0005-0000-0000-00003E000000}"/>
    <cellStyle name="Célula de Verificação 5" xfId="193" xr:uid="{00000000-0005-0000-0000-00003F000000}"/>
    <cellStyle name="Célula Vinculada 2" xfId="70" xr:uid="{00000000-0005-0000-0000-000040000000}"/>
    <cellStyle name="Célula Vinculada 3" xfId="71" xr:uid="{00000000-0005-0000-0000-000041000000}"/>
    <cellStyle name="Célula Vinculada 4" xfId="72" xr:uid="{00000000-0005-0000-0000-000042000000}"/>
    <cellStyle name="Ênfase1 2" xfId="73" xr:uid="{00000000-0005-0000-0000-000043000000}"/>
    <cellStyle name="Ênfase1 3" xfId="74" xr:uid="{00000000-0005-0000-0000-000044000000}"/>
    <cellStyle name="Ênfase1 4" xfId="75" xr:uid="{00000000-0005-0000-0000-000045000000}"/>
    <cellStyle name="Ênfase2 2" xfId="76" xr:uid="{00000000-0005-0000-0000-000046000000}"/>
    <cellStyle name="Ênfase2 3" xfId="77" xr:uid="{00000000-0005-0000-0000-000047000000}"/>
    <cellStyle name="Ênfase2 4" xfId="78" xr:uid="{00000000-0005-0000-0000-000048000000}"/>
    <cellStyle name="Ênfase3 2" xfId="79" xr:uid="{00000000-0005-0000-0000-000049000000}"/>
    <cellStyle name="Ênfase3 3" xfId="80" xr:uid="{00000000-0005-0000-0000-00004A000000}"/>
    <cellStyle name="Ênfase3 4" xfId="81" xr:uid="{00000000-0005-0000-0000-00004B000000}"/>
    <cellStyle name="Ênfase4 2" xfId="82" xr:uid="{00000000-0005-0000-0000-00004C000000}"/>
    <cellStyle name="Ênfase4 3" xfId="83" xr:uid="{00000000-0005-0000-0000-00004D000000}"/>
    <cellStyle name="Ênfase4 4" xfId="84" xr:uid="{00000000-0005-0000-0000-00004E000000}"/>
    <cellStyle name="Ênfase5 2" xfId="85" xr:uid="{00000000-0005-0000-0000-00004F000000}"/>
    <cellStyle name="Ênfase5 3" xfId="86" xr:uid="{00000000-0005-0000-0000-000050000000}"/>
    <cellStyle name="Ênfase5 4" xfId="87" xr:uid="{00000000-0005-0000-0000-000051000000}"/>
    <cellStyle name="Ênfase6 2" xfId="88" xr:uid="{00000000-0005-0000-0000-000052000000}"/>
    <cellStyle name="Ênfase6 3" xfId="89" xr:uid="{00000000-0005-0000-0000-000053000000}"/>
    <cellStyle name="Ênfase6 4" xfId="90" xr:uid="{00000000-0005-0000-0000-000054000000}"/>
    <cellStyle name="Entrada 2" xfId="91" xr:uid="{00000000-0005-0000-0000-000055000000}"/>
    <cellStyle name="Entrada 3" xfId="92" xr:uid="{00000000-0005-0000-0000-000056000000}"/>
    <cellStyle name="Entrada 4" xfId="93" xr:uid="{00000000-0005-0000-0000-000057000000}"/>
    <cellStyle name="Excel Built-in Normal" xfId="94" xr:uid="{00000000-0005-0000-0000-000058000000}"/>
    <cellStyle name="Hiperlink 2" xfId="182" xr:uid="{00000000-0005-0000-0000-000059000000}"/>
    <cellStyle name="Hiperlink 3" xfId="188" xr:uid="{00000000-0005-0000-0000-00005A000000}"/>
    <cellStyle name="Hyperlink 2" xfId="179" xr:uid="{00000000-0005-0000-0000-00005B000000}"/>
    <cellStyle name="Incorreto 2" xfId="95" xr:uid="{00000000-0005-0000-0000-00005C000000}"/>
    <cellStyle name="Incorreto 3" xfId="96" xr:uid="{00000000-0005-0000-0000-00005D000000}"/>
    <cellStyle name="Incorreto 4" xfId="97" xr:uid="{00000000-0005-0000-0000-00005E000000}"/>
    <cellStyle name="Moeda 2" xfId="98" xr:uid="{00000000-0005-0000-0000-00005F000000}"/>
    <cellStyle name="Moeda 2 2" xfId="99" xr:uid="{00000000-0005-0000-0000-000060000000}"/>
    <cellStyle name="Moeda 2 3" xfId="100" xr:uid="{00000000-0005-0000-0000-000061000000}"/>
    <cellStyle name="Moeda 3" xfId="101" xr:uid="{00000000-0005-0000-0000-000062000000}"/>
    <cellStyle name="Moeda 4" xfId="102" xr:uid="{00000000-0005-0000-0000-000063000000}"/>
    <cellStyle name="Moeda 5" xfId="103" xr:uid="{00000000-0005-0000-0000-000064000000}"/>
    <cellStyle name="Moeda 6" xfId="192" xr:uid="{00000000-0005-0000-0000-000065000000}"/>
    <cellStyle name="Neutra 2" xfId="104" xr:uid="{00000000-0005-0000-0000-000066000000}"/>
    <cellStyle name="Neutra 3" xfId="105" xr:uid="{00000000-0005-0000-0000-000067000000}"/>
    <cellStyle name="Neutra 4" xfId="106" xr:uid="{00000000-0005-0000-0000-000068000000}"/>
    <cellStyle name="Normal" xfId="0" builtinId="0"/>
    <cellStyle name="Normal 10" xfId="2" xr:uid="{00000000-0005-0000-0000-00006A000000}"/>
    <cellStyle name="Normal 10 2" xfId="183" xr:uid="{00000000-0005-0000-0000-00006B000000}"/>
    <cellStyle name="Normal 11" xfId="107" xr:uid="{00000000-0005-0000-0000-00006C000000}"/>
    <cellStyle name="Normal 12" xfId="108" xr:uid="{00000000-0005-0000-0000-00006D000000}"/>
    <cellStyle name="Normal 12 2" xfId="184" xr:uid="{00000000-0005-0000-0000-00006E000000}"/>
    <cellStyle name="Normal 12 3" xfId="185" xr:uid="{00000000-0005-0000-0000-00006F000000}"/>
    <cellStyle name="Normal 13" xfId="109" xr:uid="{00000000-0005-0000-0000-000070000000}"/>
    <cellStyle name="Normal 13 2" xfId="186" xr:uid="{00000000-0005-0000-0000-000071000000}"/>
    <cellStyle name="Normal 14" xfId="194" xr:uid="{00000000-0005-0000-0000-000072000000}"/>
    <cellStyle name="Normal 2" xfId="4" xr:uid="{00000000-0005-0000-0000-000073000000}"/>
    <cellStyle name="Normal 2 2" xfId="189" xr:uid="{00000000-0005-0000-0000-000074000000}"/>
    <cellStyle name="Normal 3" xfId="5" xr:uid="{00000000-0005-0000-0000-000075000000}"/>
    <cellStyle name="Normal 3 2" xfId="110" xr:uid="{00000000-0005-0000-0000-000076000000}"/>
    <cellStyle name="Normal 3 3" xfId="111" xr:uid="{00000000-0005-0000-0000-000077000000}"/>
    <cellStyle name="Normal 3 4" xfId="112" xr:uid="{00000000-0005-0000-0000-000078000000}"/>
    <cellStyle name="Normal 3 5" xfId="113" xr:uid="{00000000-0005-0000-0000-000079000000}"/>
    <cellStyle name="Normal 3 6" xfId="114" xr:uid="{00000000-0005-0000-0000-00007A000000}"/>
    <cellStyle name="Normal 3 7" xfId="115" xr:uid="{00000000-0005-0000-0000-00007B000000}"/>
    <cellStyle name="Normal 3 8" xfId="116" xr:uid="{00000000-0005-0000-0000-00007C000000}"/>
    <cellStyle name="Normal 3 9" xfId="177" xr:uid="{00000000-0005-0000-0000-00007D000000}"/>
    <cellStyle name="Normal 3 9 2" xfId="181" xr:uid="{00000000-0005-0000-0000-00007E000000}"/>
    <cellStyle name="Normal 4" xfId="117" xr:uid="{00000000-0005-0000-0000-00007F000000}"/>
    <cellStyle name="Normal 5" xfId="118" xr:uid="{00000000-0005-0000-0000-000080000000}"/>
    <cellStyle name="Normal 6" xfId="119" xr:uid="{00000000-0005-0000-0000-000081000000}"/>
    <cellStyle name="Normal 7" xfId="120" xr:uid="{00000000-0005-0000-0000-000082000000}"/>
    <cellStyle name="Normal 8" xfId="121" xr:uid="{00000000-0005-0000-0000-000083000000}"/>
    <cellStyle name="Normal 9" xfId="122" xr:uid="{00000000-0005-0000-0000-000084000000}"/>
    <cellStyle name="Nota 2" xfId="123" xr:uid="{00000000-0005-0000-0000-000085000000}"/>
    <cellStyle name="Nota 3" xfId="124" xr:uid="{00000000-0005-0000-0000-000086000000}"/>
    <cellStyle name="Nota 4" xfId="125" xr:uid="{00000000-0005-0000-0000-000087000000}"/>
    <cellStyle name="Porcentagem" xfId="180" builtinId="5"/>
    <cellStyle name="Porcentagem 2" xfId="126" xr:uid="{00000000-0005-0000-0000-000089000000}"/>
    <cellStyle name="Porcentagem 3" xfId="127" xr:uid="{00000000-0005-0000-0000-00008A000000}"/>
    <cellStyle name="Porcentagem 4" xfId="128" xr:uid="{00000000-0005-0000-0000-00008B000000}"/>
    <cellStyle name="Porcentagem 5" xfId="6" xr:uid="{00000000-0005-0000-0000-00008C000000}"/>
    <cellStyle name="Porcentagem 6" xfId="129" xr:uid="{00000000-0005-0000-0000-00008D000000}"/>
    <cellStyle name="Porcentagem 6 2" xfId="187" xr:uid="{00000000-0005-0000-0000-00008E000000}"/>
    <cellStyle name="Porcentagem 7" xfId="178" xr:uid="{00000000-0005-0000-0000-00008F000000}"/>
    <cellStyle name="Porcentagem 8" xfId="190" xr:uid="{00000000-0005-0000-0000-000090000000}"/>
    <cellStyle name="Saída 2" xfId="130" xr:uid="{00000000-0005-0000-0000-000091000000}"/>
    <cellStyle name="Saída 3" xfId="131" xr:uid="{00000000-0005-0000-0000-000092000000}"/>
    <cellStyle name="Saída 4" xfId="132" xr:uid="{00000000-0005-0000-0000-000093000000}"/>
    <cellStyle name="Separador de milhares 3" xfId="133" xr:uid="{00000000-0005-0000-0000-000094000000}"/>
    <cellStyle name="Separador de milhares 3 2" xfId="134" xr:uid="{00000000-0005-0000-0000-000095000000}"/>
    <cellStyle name="Separador de milhares 3 3" xfId="135" xr:uid="{00000000-0005-0000-0000-000096000000}"/>
    <cellStyle name="Separador de milhares 3 4" xfId="136" xr:uid="{00000000-0005-0000-0000-000097000000}"/>
    <cellStyle name="Separador de milhares 3 4 10" xfId="137" xr:uid="{00000000-0005-0000-0000-000098000000}"/>
    <cellStyle name="Separador de milhares 3 4 2" xfId="138" xr:uid="{00000000-0005-0000-0000-000099000000}"/>
    <cellStyle name="Separador de milhares 3 4 3" xfId="3" xr:uid="{00000000-0005-0000-0000-00009A000000}"/>
    <cellStyle name="Separador de milhares 3 4 4" xfId="139" xr:uid="{00000000-0005-0000-0000-00009B000000}"/>
    <cellStyle name="Separador de milhares 3 4 5" xfId="140" xr:uid="{00000000-0005-0000-0000-00009C000000}"/>
    <cellStyle name="Separador de milhares 3 4 6" xfId="141" xr:uid="{00000000-0005-0000-0000-00009D000000}"/>
    <cellStyle name="Separador de milhares 3 4 7" xfId="142" xr:uid="{00000000-0005-0000-0000-00009E000000}"/>
    <cellStyle name="Separador de milhares 3 4 8" xfId="143" xr:uid="{00000000-0005-0000-0000-00009F000000}"/>
    <cellStyle name="Separador de milhares 3 4 9" xfId="144" xr:uid="{00000000-0005-0000-0000-0000A0000000}"/>
    <cellStyle name="Texto de Aviso 2" xfId="145" xr:uid="{00000000-0005-0000-0000-0000A1000000}"/>
    <cellStyle name="Texto de Aviso 3" xfId="146" xr:uid="{00000000-0005-0000-0000-0000A2000000}"/>
    <cellStyle name="Texto de Aviso 4" xfId="147" xr:uid="{00000000-0005-0000-0000-0000A3000000}"/>
    <cellStyle name="Texto Explicativo 2" xfId="148" xr:uid="{00000000-0005-0000-0000-0000A4000000}"/>
    <cellStyle name="Texto Explicativo 3" xfId="149" xr:uid="{00000000-0005-0000-0000-0000A5000000}"/>
    <cellStyle name="Texto Explicativo 4" xfId="150" xr:uid="{00000000-0005-0000-0000-0000A6000000}"/>
    <cellStyle name="Título 1 1" xfId="151" xr:uid="{00000000-0005-0000-0000-0000A7000000}"/>
    <cellStyle name="Título 1 1 1" xfId="152" xr:uid="{00000000-0005-0000-0000-0000A8000000}"/>
    <cellStyle name="Título 1 1 1 1" xfId="153" xr:uid="{00000000-0005-0000-0000-0000A9000000}"/>
    <cellStyle name="Título 1 1 1 1 1" xfId="154" xr:uid="{00000000-0005-0000-0000-0000AA000000}"/>
    <cellStyle name="Título 1 1 1 1 1 1" xfId="155" xr:uid="{00000000-0005-0000-0000-0000AB000000}"/>
    <cellStyle name="Título 1 1 1 1 1 1 1" xfId="156" xr:uid="{00000000-0005-0000-0000-0000AC000000}"/>
    <cellStyle name="Título 1 1 1 1 1 1 1 1" xfId="157" xr:uid="{00000000-0005-0000-0000-0000AD000000}"/>
    <cellStyle name="Título 1 1 1 1 1 1 1 1 1" xfId="158" xr:uid="{00000000-0005-0000-0000-0000AE000000}"/>
    <cellStyle name="Título 1 1 1 1 1 1 1 1 1 1" xfId="159" xr:uid="{00000000-0005-0000-0000-0000AF000000}"/>
    <cellStyle name="Título 1 1 1 1 1 1 1 1 1 1 1" xfId="160" xr:uid="{00000000-0005-0000-0000-0000B0000000}"/>
    <cellStyle name="Título 1 1 1 1 1 1 1 1 1 1 1 1" xfId="161" xr:uid="{00000000-0005-0000-0000-0000B1000000}"/>
    <cellStyle name="Título 1 2" xfId="162" xr:uid="{00000000-0005-0000-0000-0000B2000000}"/>
    <cellStyle name="Título 1 3" xfId="163" xr:uid="{00000000-0005-0000-0000-0000B3000000}"/>
    <cellStyle name="Título 1 4" xfId="164" xr:uid="{00000000-0005-0000-0000-0000B4000000}"/>
    <cellStyle name="Título 2 2" xfId="165" xr:uid="{00000000-0005-0000-0000-0000B5000000}"/>
    <cellStyle name="Título 2 3" xfId="166" xr:uid="{00000000-0005-0000-0000-0000B6000000}"/>
    <cellStyle name="Título 2 4" xfId="167" xr:uid="{00000000-0005-0000-0000-0000B7000000}"/>
    <cellStyle name="Título 3 2" xfId="168" xr:uid="{00000000-0005-0000-0000-0000B8000000}"/>
    <cellStyle name="Título 3 3" xfId="169" xr:uid="{00000000-0005-0000-0000-0000B9000000}"/>
    <cellStyle name="Título 3 4" xfId="170" xr:uid="{00000000-0005-0000-0000-0000BA000000}"/>
    <cellStyle name="Título 4" xfId="1" builtinId="19"/>
    <cellStyle name="Título 4 2" xfId="171" xr:uid="{00000000-0005-0000-0000-0000BC000000}"/>
    <cellStyle name="Título 4 3" xfId="172" xr:uid="{00000000-0005-0000-0000-0000BD000000}"/>
    <cellStyle name="Título 4 4" xfId="173" xr:uid="{00000000-0005-0000-0000-0000BE000000}"/>
    <cellStyle name="Total 2" xfId="174" xr:uid="{00000000-0005-0000-0000-0000BF000000}"/>
    <cellStyle name="Total 3" xfId="175" xr:uid="{00000000-0005-0000-0000-0000C0000000}"/>
    <cellStyle name="Total 4" xfId="176" xr:uid="{00000000-0005-0000-0000-0000C1000000}"/>
    <cellStyle name="Vírgula 2" xfId="191" xr:uid="{00000000-0005-0000-0000-0000C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2833690</xdr:colOff>
      <xdr:row>16</xdr:row>
      <xdr:rowOff>83343</xdr:rowOff>
    </xdr:from>
    <xdr:to>
      <xdr:col>9</xdr:col>
      <xdr:colOff>195264</xdr:colOff>
      <xdr:row>40</xdr:row>
      <xdr:rowOff>47624</xdr:rowOff>
    </xdr:to>
    <xdr:pic>
      <xdr:nvPicPr>
        <xdr:cNvPr id="4" name="Imagem 3" descr="logo_prefeitura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55721" y="2797968"/>
          <a:ext cx="3088480" cy="33932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186532</xdr:colOff>
      <xdr:row>0</xdr:row>
      <xdr:rowOff>27783</xdr:rowOff>
    </xdr:from>
    <xdr:ext cx="646905" cy="660461"/>
    <xdr:pic>
      <xdr:nvPicPr>
        <xdr:cNvPr id="2" name="Imagem 1" descr="logo_prefeitura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7720" y="27783"/>
          <a:ext cx="646905" cy="66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B1:Q100"/>
  <sheetViews>
    <sheetView view="pageBreakPreview" topLeftCell="A16" zoomScale="80" zoomScaleNormal="100" zoomScaleSheetLayoutView="80" workbookViewId="0">
      <selection activeCell="G56" sqref="G56"/>
    </sheetView>
  </sheetViews>
  <sheetFormatPr defaultRowHeight="11.25"/>
  <cols>
    <col min="1" max="1" width="9.140625" style="36"/>
    <col min="2" max="2" width="15.7109375" style="40" customWidth="1"/>
    <col min="3" max="3" width="10" style="40" customWidth="1"/>
    <col min="4" max="4" width="7.42578125" style="24" customWidth="1"/>
    <col min="5" max="5" width="14.140625" style="35" customWidth="1"/>
    <col min="6" max="6" width="20.28515625" style="64" bestFit="1" customWidth="1"/>
    <col min="7" max="7" width="65" style="34" customWidth="1"/>
    <col min="8" max="8" width="9.42578125" style="40" customWidth="1"/>
    <col min="9" max="9" width="11.42578125" style="44" customWidth="1"/>
    <col min="10" max="10" width="10" style="40" customWidth="1"/>
    <col min="11" max="11" width="47" style="51" customWidth="1"/>
    <col min="12" max="12" width="16.42578125" style="59" bestFit="1" customWidth="1"/>
    <col min="13" max="13" width="16.42578125" style="103" customWidth="1"/>
    <col min="14" max="14" width="17" style="36" customWidth="1"/>
    <col min="15" max="15" width="17.7109375" style="59" bestFit="1" customWidth="1"/>
    <col min="16" max="16384" width="9.140625" style="36"/>
  </cols>
  <sheetData>
    <row r="1" spans="2:17" s="71" customFormat="1" ht="13.5">
      <c r="B1" s="72"/>
      <c r="C1" s="73"/>
      <c r="D1" s="74"/>
      <c r="E1" s="74"/>
      <c r="F1" s="74"/>
      <c r="G1" s="75"/>
      <c r="H1" s="76"/>
      <c r="J1" s="77"/>
      <c r="K1" s="78"/>
      <c r="M1" s="80"/>
      <c r="N1" s="79"/>
      <c r="O1" s="80"/>
      <c r="P1" s="80"/>
      <c r="Q1" s="80"/>
    </row>
    <row r="2" spans="2:17" s="71" customFormat="1" ht="13.5">
      <c r="B2" s="72"/>
      <c r="C2" s="73" t="s">
        <v>0</v>
      </c>
      <c r="D2" s="74"/>
      <c r="E2" s="74"/>
      <c r="F2" s="74"/>
      <c r="G2" s="75"/>
      <c r="H2" s="76"/>
      <c r="J2" s="77"/>
      <c r="K2" s="78"/>
      <c r="M2" s="80"/>
      <c r="N2" s="79"/>
      <c r="O2" s="80"/>
      <c r="P2" s="80"/>
      <c r="Q2" s="80"/>
    </row>
    <row r="3" spans="2:17" s="71" customFormat="1" ht="13.5">
      <c r="B3" s="72"/>
      <c r="C3" s="81" t="s">
        <v>1</v>
      </c>
      <c r="D3" s="82"/>
      <c r="E3" s="82"/>
      <c r="F3" s="83"/>
      <c r="H3" s="80"/>
      <c r="I3" s="84"/>
      <c r="J3" s="77"/>
      <c r="K3" s="78"/>
      <c r="M3" s="80"/>
      <c r="O3" s="80"/>
      <c r="P3" s="80"/>
      <c r="Q3" s="80"/>
    </row>
    <row r="4" spans="2:17" s="71" customFormat="1" ht="13.5">
      <c r="B4" s="72"/>
      <c r="C4" s="57"/>
      <c r="D4" s="82"/>
      <c r="E4" s="82"/>
      <c r="F4" s="83"/>
      <c r="G4" s="85" t="s">
        <v>20</v>
      </c>
      <c r="H4" s="209">
        <f ca="1">TODAY()</f>
        <v>44109</v>
      </c>
      <c r="I4" s="209"/>
      <c r="J4" s="209"/>
      <c r="M4" s="80"/>
      <c r="O4" s="80"/>
      <c r="P4" s="80"/>
      <c r="Q4" s="80"/>
    </row>
    <row r="5" spans="2:17" s="71" customFormat="1" ht="24">
      <c r="B5" s="72"/>
      <c r="C5" s="86" t="s">
        <v>21</v>
      </c>
      <c r="D5" s="82"/>
      <c r="E5" s="82"/>
      <c r="F5" s="83"/>
      <c r="H5" s="80"/>
      <c r="I5" s="84"/>
      <c r="J5" s="87"/>
      <c r="K5" s="78"/>
      <c r="M5" s="80"/>
      <c r="O5" s="80"/>
      <c r="P5" s="80"/>
      <c r="Q5" s="80"/>
    </row>
    <row r="6" spans="2:17" s="71" customFormat="1" ht="13.5">
      <c r="B6" s="72"/>
      <c r="C6" s="57" t="e">
        <f>"Objeto:"&amp;" "&amp;#REF!</f>
        <v>#REF!</v>
      </c>
      <c r="D6" s="82"/>
      <c r="E6" s="82"/>
      <c r="F6" s="83"/>
      <c r="H6" s="80"/>
      <c r="I6" s="84"/>
      <c r="J6" s="87"/>
      <c r="K6" s="78"/>
      <c r="M6" s="80"/>
      <c r="O6" s="80"/>
      <c r="P6" s="80"/>
      <c r="Q6" s="80"/>
    </row>
    <row r="7" spans="2:17" s="71" customFormat="1" ht="13.5">
      <c r="B7" s="72"/>
      <c r="C7" s="57" t="e">
        <f>"Local:"&amp;" "&amp;#REF!</f>
        <v>#REF!</v>
      </c>
      <c r="D7" s="82"/>
      <c r="E7" s="82"/>
      <c r="F7" s="83"/>
      <c r="H7" s="80"/>
      <c r="I7" s="84"/>
      <c r="J7" s="87"/>
      <c r="K7" s="78"/>
      <c r="M7" s="80"/>
      <c r="O7" s="80"/>
      <c r="P7" s="80"/>
      <c r="Q7" s="80"/>
    </row>
    <row r="8" spans="2:17" s="71" customFormat="1" ht="15.75">
      <c r="B8" s="72"/>
      <c r="C8" s="88"/>
      <c r="D8" s="89"/>
      <c r="E8" s="89"/>
      <c r="F8" s="90"/>
      <c r="H8" s="89"/>
      <c r="I8" s="91"/>
      <c r="J8" s="87"/>
      <c r="K8" s="78"/>
      <c r="M8" s="80"/>
      <c r="O8" s="80"/>
      <c r="P8" s="80"/>
      <c r="Q8" s="80"/>
    </row>
    <row r="9" spans="2:17" s="71" customFormat="1" ht="15.75">
      <c r="B9" s="72"/>
      <c r="C9" s="88"/>
      <c r="D9" s="89"/>
      <c r="E9" s="89"/>
      <c r="F9" s="90"/>
      <c r="H9" s="89"/>
      <c r="I9" s="91"/>
      <c r="J9" s="87"/>
      <c r="K9" s="78"/>
      <c r="M9" s="80"/>
      <c r="O9" s="80"/>
      <c r="P9" s="80"/>
      <c r="Q9" s="80"/>
    </row>
    <row r="10" spans="2:17" s="71" customFormat="1" ht="13.5">
      <c r="B10" s="72"/>
      <c r="C10" s="92" t="s">
        <v>22</v>
      </c>
      <c r="D10" s="89"/>
      <c r="E10" s="89"/>
      <c r="F10" s="90"/>
      <c r="H10" s="89"/>
      <c r="I10" s="91"/>
      <c r="J10" s="87"/>
      <c r="K10" s="78"/>
      <c r="M10" s="80"/>
      <c r="O10" s="80"/>
      <c r="P10" s="80"/>
      <c r="Q10" s="80"/>
    </row>
    <row r="11" spans="2:17" s="71" customFormat="1" ht="13.5">
      <c r="B11" s="72"/>
      <c r="C11" s="93" t="s">
        <v>67</v>
      </c>
      <c r="D11" s="89"/>
      <c r="E11" s="89"/>
      <c r="F11" s="90"/>
      <c r="H11" s="89"/>
      <c r="I11" s="91"/>
      <c r="J11" s="77"/>
      <c r="K11" s="78"/>
      <c r="M11" s="80"/>
      <c r="O11" s="80"/>
      <c r="P11" s="80"/>
      <c r="Q11" s="80"/>
    </row>
    <row r="12" spans="2:17" s="71" customFormat="1" ht="13.5">
      <c r="B12" s="72"/>
      <c r="C12" s="93" t="s">
        <v>68</v>
      </c>
      <c r="D12" s="89"/>
      <c r="E12" s="89"/>
      <c r="F12" s="90"/>
      <c r="H12" s="89"/>
      <c r="I12" s="91"/>
      <c r="J12" s="77"/>
      <c r="K12" s="78"/>
      <c r="M12" s="80"/>
      <c r="O12" s="80"/>
      <c r="P12" s="80"/>
      <c r="Q12" s="80"/>
    </row>
    <row r="13" spans="2:17" s="71" customFormat="1" ht="13.5">
      <c r="B13" s="72"/>
      <c r="C13" s="93" t="s">
        <v>69</v>
      </c>
      <c r="D13" s="89"/>
      <c r="E13" s="89"/>
      <c r="F13" s="90"/>
      <c r="H13" s="89"/>
      <c r="I13" s="91"/>
      <c r="J13" s="77"/>
      <c r="K13" s="78"/>
      <c r="M13" s="80"/>
      <c r="O13" s="80"/>
      <c r="P13" s="80"/>
      <c r="Q13" s="80"/>
    </row>
    <row r="14" spans="2:17" s="71" customFormat="1" ht="13.5">
      <c r="B14" s="72"/>
      <c r="C14" s="93" t="s">
        <v>70</v>
      </c>
      <c r="D14" s="89"/>
      <c r="E14" s="89"/>
      <c r="F14" s="90"/>
      <c r="H14" s="89"/>
      <c r="I14" s="91"/>
      <c r="J14" s="77"/>
      <c r="K14" s="78"/>
      <c r="M14" s="80"/>
      <c r="O14" s="80"/>
      <c r="P14" s="80"/>
      <c r="Q14" s="80"/>
    </row>
    <row r="15" spans="2:17" s="71" customFormat="1" ht="13.5">
      <c r="B15" s="72"/>
      <c r="C15" s="93" t="s">
        <v>23</v>
      </c>
      <c r="D15" s="89"/>
      <c r="E15" s="89"/>
      <c r="F15" s="90"/>
      <c r="H15" s="89"/>
      <c r="I15" s="91"/>
      <c r="J15" s="77"/>
      <c r="K15" s="78"/>
      <c r="M15" s="80"/>
      <c r="O15" s="80"/>
      <c r="P15" s="80"/>
      <c r="Q15" s="80"/>
    </row>
    <row r="16" spans="2:17" s="71" customFormat="1" ht="13.5">
      <c r="B16" s="72"/>
      <c r="C16" s="93" t="s">
        <v>24</v>
      </c>
      <c r="D16" s="89"/>
      <c r="E16" s="89"/>
      <c r="F16" s="90"/>
      <c r="H16" s="89"/>
      <c r="I16" s="91"/>
      <c r="J16" s="77"/>
      <c r="K16" s="78"/>
      <c r="M16" s="80"/>
      <c r="O16" s="80"/>
      <c r="P16" s="80"/>
      <c r="Q16" s="80"/>
    </row>
    <row r="17" spans="2:17" s="71" customFormat="1">
      <c r="B17" s="72"/>
      <c r="D17" s="94"/>
      <c r="E17" s="94"/>
      <c r="F17" s="95"/>
      <c r="H17" s="96"/>
      <c r="I17" s="97"/>
      <c r="M17" s="80"/>
      <c r="O17" s="80"/>
      <c r="P17" s="80"/>
      <c r="Q17" s="80"/>
    </row>
    <row r="18" spans="2:17" s="71" customFormat="1">
      <c r="B18" s="72"/>
      <c r="D18" s="94"/>
      <c r="E18" s="94"/>
      <c r="F18" s="95"/>
      <c r="H18" s="96"/>
      <c r="I18" s="97"/>
      <c r="M18" s="80"/>
      <c r="O18" s="80"/>
      <c r="P18" s="80"/>
      <c r="Q18" s="80"/>
    </row>
    <row r="19" spans="2:17" s="71" customFormat="1">
      <c r="B19" s="72"/>
      <c r="D19" s="94"/>
      <c r="E19" s="94"/>
      <c r="F19" s="95"/>
      <c r="H19" s="96"/>
      <c r="I19" s="97"/>
      <c r="M19" s="80"/>
      <c r="O19" s="80"/>
      <c r="P19" s="80"/>
      <c r="Q19" s="80"/>
    </row>
    <row r="20" spans="2:17" s="71" customFormat="1">
      <c r="B20" s="72"/>
      <c r="D20" s="94"/>
      <c r="E20" s="94"/>
      <c r="F20" s="95"/>
      <c r="G20" s="98"/>
      <c r="H20" s="96"/>
      <c r="I20" s="97"/>
      <c r="M20" s="80"/>
      <c r="O20" s="80"/>
      <c r="P20" s="80"/>
      <c r="Q20" s="80"/>
    </row>
    <row r="21" spans="2:17" s="71" customFormat="1">
      <c r="B21" s="72"/>
      <c r="D21" s="94"/>
      <c r="E21" s="94"/>
      <c r="F21" s="95"/>
      <c r="G21" s="98"/>
      <c r="H21" s="96"/>
      <c r="I21" s="97"/>
      <c r="M21" s="80"/>
      <c r="O21" s="80"/>
      <c r="P21" s="80"/>
      <c r="Q21" s="80"/>
    </row>
    <row r="22" spans="2:17" s="71" customFormat="1">
      <c r="B22" s="72"/>
      <c r="D22" s="94"/>
      <c r="E22" s="94"/>
      <c r="F22" s="95"/>
      <c r="G22" s="98"/>
      <c r="H22" s="96"/>
      <c r="I22" s="97"/>
      <c r="M22" s="80"/>
      <c r="O22" s="80"/>
      <c r="P22" s="80"/>
      <c r="Q22" s="80"/>
    </row>
    <row r="23" spans="2:17" s="71" customFormat="1">
      <c r="B23" s="72"/>
      <c r="D23" s="94"/>
      <c r="E23" s="94"/>
      <c r="F23" s="95"/>
      <c r="G23" s="98"/>
      <c r="H23" s="96"/>
      <c r="I23" s="97"/>
      <c r="M23" s="80"/>
      <c r="O23" s="80"/>
      <c r="P23" s="80"/>
      <c r="Q23" s="80"/>
    </row>
    <row r="24" spans="2:17" s="71" customFormat="1">
      <c r="B24" s="72"/>
      <c r="D24" s="94"/>
      <c r="E24" s="94"/>
      <c r="F24" s="95"/>
      <c r="G24" s="98"/>
      <c r="H24" s="96"/>
      <c r="I24" s="97"/>
      <c r="M24" s="80"/>
      <c r="O24" s="80"/>
      <c r="P24" s="80"/>
      <c r="Q24" s="80"/>
    </row>
    <row r="25" spans="2:17" s="71" customFormat="1">
      <c r="B25" s="72"/>
      <c r="D25" s="94"/>
      <c r="E25" s="94"/>
      <c r="F25" s="95"/>
      <c r="G25" s="98"/>
      <c r="H25" s="96"/>
      <c r="I25" s="97"/>
      <c r="M25" s="80"/>
      <c r="O25" s="80"/>
      <c r="P25" s="80"/>
      <c r="Q25" s="80"/>
    </row>
    <row r="26" spans="2:17" s="71" customFormat="1">
      <c r="B26" s="72"/>
      <c r="D26" s="94"/>
      <c r="E26" s="94"/>
      <c r="F26" s="95"/>
      <c r="G26" s="98"/>
      <c r="H26" s="96"/>
      <c r="I26" s="97"/>
      <c r="M26" s="80"/>
      <c r="O26" s="80"/>
      <c r="P26" s="80"/>
      <c r="Q26" s="80"/>
    </row>
    <row r="27" spans="2:17" s="71" customFormat="1">
      <c r="B27" s="72"/>
      <c r="D27" s="94"/>
      <c r="E27" s="94"/>
      <c r="F27" s="95"/>
      <c r="G27" s="98"/>
      <c r="H27" s="96"/>
      <c r="I27" s="97"/>
      <c r="M27" s="80"/>
      <c r="O27" s="80"/>
      <c r="P27" s="80"/>
      <c r="Q27" s="80"/>
    </row>
    <row r="28" spans="2:17" s="71" customFormat="1">
      <c r="B28" s="72"/>
      <c r="D28" s="94"/>
      <c r="E28" s="94"/>
      <c r="F28" s="95"/>
      <c r="G28" s="98"/>
      <c r="H28" s="96"/>
      <c r="I28" s="97"/>
      <c r="M28" s="80"/>
      <c r="O28" s="80"/>
      <c r="P28" s="80"/>
      <c r="Q28" s="80"/>
    </row>
    <row r="29" spans="2:17" s="71" customFormat="1">
      <c r="B29" s="72"/>
      <c r="D29" s="94"/>
      <c r="E29" s="94"/>
      <c r="F29" s="95"/>
      <c r="G29" s="98"/>
      <c r="H29" s="96"/>
      <c r="I29" s="97"/>
      <c r="M29" s="80"/>
      <c r="O29" s="80"/>
      <c r="P29" s="80"/>
      <c r="Q29" s="80"/>
    </row>
    <row r="30" spans="2:17" s="71" customFormat="1">
      <c r="B30" s="72"/>
      <c r="D30" s="94"/>
      <c r="E30" s="94"/>
      <c r="F30" s="95"/>
      <c r="G30" s="98"/>
      <c r="H30" s="96"/>
      <c r="I30" s="97"/>
      <c r="M30" s="80"/>
      <c r="O30" s="80"/>
      <c r="P30" s="80"/>
      <c r="Q30" s="80"/>
    </row>
    <row r="31" spans="2:17" s="71" customFormat="1">
      <c r="B31" s="72"/>
      <c r="D31" s="94"/>
      <c r="E31" s="94"/>
      <c r="F31" s="95"/>
      <c r="G31" s="98"/>
      <c r="H31" s="96"/>
      <c r="I31" s="97"/>
      <c r="M31" s="80"/>
      <c r="O31" s="80"/>
      <c r="P31" s="80"/>
      <c r="Q31" s="80"/>
    </row>
    <row r="32" spans="2:17" s="71" customFormat="1">
      <c r="B32" s="72"/>
      <c r="D32" s="94"/>
      <c r="E32" s="94"/>
      <c r="F32" s="95"/>
      <c r="G32" s="98"/>
      <c r="H32" s="96"/>
      <c r="I32" s="97"/>
      <c r="M32" s="80"/>
      <c r="O32" s="80"/>
      <c r="P32" s="80"/>
      <c r="Q32" s="80"/>
    </row>
    <row r="33" spans="2:17" s="71" customFormat="1">
      <c r="B33" s="72"/>
      <c r="C33" s="99"/>
      <c r="D33" s="94"/>
      <c r="E33" s="94"/>
      <c r="F33" s="95"/>
      <c r="G33" s="98"/>
      <c r="H33" s="96"/>
      <c r="I33" s="97"/>
      <c r="M33" s="80"/>
      <c r="O33" s="80"/>
      <c r="P33" s="80"/>
      <c r="Q33" s="80"/>
    </row>
    <row r="34" spans="2:17" s="71" customFormat="1">
      <c r="B34" s="72"/>
      <c r="C34" s="99"/>
      <c r="D34" s="94"/>
      <c r="E34" s="94"/>
      <c r="F34" s="95"/>
      <c r="G34" s="98"/>
      <c r="H34" s="96"/>
      <c r="I34" s="97"/>
      <c r="M34" s="80"/>
      <c r="O34" s="80"/>
      <c r="P34" s="80"/>
      <c r="Q34" s="80"/>
    </row>
    <row r="35" spans="2:17" s="71" customFormat="1">
      <c r="B35" s="72"/>
      <c r="C35" s="99"/>
      <c r="D35" s="94"/>
      <c r="E35" s="94"/>
      <c r="F35" s="95"/>
      <c r="G35" s="98"/>
      <c r="H35" s="96"/>
      <c r="I35" s="97"/>
      <c r="M35" s="80"/>
      <c r="O35" s="80"/>
      <c r="P35" s="80"/>
      <c r="Q35" s="80"/>
    </row>
    <row r="36" spans="2:17" s="71" customFormat="1">
      <c r="B36" s="72"/>
      <c r="C36" s="99"/>
      <c r="D36" s="94"/>
      <c r="E36" s="94"/>
      <c r="F36" s="95"/>
      <c r="G36" s="98"/>
      <c r="H36" s="96"/>
      <c r="I36" s="97"/>
      <c r="M36" s="80"/>
      <c r="O36" s="80"/>
      <c r="P36" s="80"/>
      <c r="Q36" s="80"/>
    </row>
    <row r="37" spans="2:17" s="71" customFormat="1">
      <c r="B37" s="72"/>
      <c r="C37" s="99"/>
      <c r="D37" s="94"/>
      <c r="E37" s="94"/>
      <c r="F37" s="95"/>
      <c r="G37" s="98"/>
      <c r="H37" s="96"/>
      <c r="I37" s="97"/>
      <c r="M37" s="80"/>
      <c r="O37" s="80"/>
      <c r="P37" s="80"/>
      <c r="Q37" s="80"/>
    </row>
    <row r="38" spans="2:17">
      <c r="E38" s="24"/>
      <c r="F38" s="24"/>
      <c r="G38" s="70"/>
      <c r="H38" s="53"/>
      <c r="I38" s="46"/>
      <c r="J38" s="36"/>
      <c r="K38" s="36"/>
      <c r="M38" s="40"/>
    </row>
    <row r="39" spans="2:17">
      <c r="E39" s="24"/>
      <c r="F39" s="24"/>
      <c r="G39" s="70"/>
      <c r="H39" s="53"/>
      <c r="I39" s="46"/>
      <c r="J39" s="36"/>
      <c r="K39" s="36"/>
      <c r="M39" s="40"/>
    </row>
    <row r="40" spans="2:17">
      <c r="E40" s="24"/>
      <c r="F40" s="24"/>
      <c r="G40" s="70"/>
      <c r="H40" s="53"/>
      <c r="I40" s="46"/>
      <c r="J40" s="36"/>
      <c r="K40" s="36"/>
      <c r="M40" s="40"/>
    </row>
    <row r="41" spans="2:17">
      <c r="E41" s="24"/>
      <c r="F41" s="24"/>
      <c r="G41" s="70"/>
      <c r="H41" s="53"/>
      <c r="I41" s="46"/>
      <c r="J41" s="36"/>
      <c r="K41" s="36"/>
      <c r="M41" s="40"/>
    </row>
    <row r="42" spans="2:17">
      <c r="E42" s="24"/>
      <c r="F42" s="24"/>
      <c r="G42" s="70"/>
      <c r="H42" s="53"/>
      <c r="I42" s="46"/>
      <c r="J42" s="36"/>
      <c r="K42" s="36"/>
      <c r="M42" s="40"/>
    </row>
    <row r="43" spans="2:17">
      <c r="B43" s="36"/>
      <c r="E43" s="24"/>
      <c r="F43" s="24"/>
      <c r="G43" s="70"/>
      <c r="H43" s="53"/>
      <c r="I43" s="46"/>
      <c r="J43" s="36"/>
      <c r="K43" s="36"/>
      <c r="M43" s="40"/>
    </row>
    <row r="44" spans="2:17" ht="11.25" customHeight="1">
      <c r="B44" s="117" t="s">
        <v>64</v>
      </c>
      <c r="C44" s="116"/>
      <c r="D44" s="116"/>
      <c r="E44" s="36"/>
      <c r="F44" s="36"/>
      <c r="G44" s="36"/>
      <c r="H44" s="53"/>
      <c r="I44" s="46"/>
      <c r="J44" s="36"/>
      <c r="K44" s="36"/>
      <c r="M44" s="40"/>
    </row>
    <row r="45" spans="2:17">
      <c r="B45" s="40" t="s">
        <v>61</v>
      </c>
      <c r="C45" s="40" t="s">
        <v>59</v>
      </c>
      <c r="D45" s="24" t="s">
        <v>63</v>
      </c>
      <c r="E45" s="40" t="s">
        <v>65</v>
      </c>
      <c r="F45" s="36" t="s">
        <v>66</v>
      </c>
      <c r="G45" s="118" t="s">
        <v>58</v>
      </c>
      <c r="H45" s="53"/>
      <c r="I45" s="46"/>
      <c r="J45" s="36"/>
      <c r="K45" s="36"/>
      <c r="M45" s="40"/>
    </row>
    <row r="46" spans="2:17">
      <c r="B46" s="35" t="s">
        <v>60</v>
      </c>
      <c r="C46" s="40">
        <v>230</v>
      </c>
      <c r="D46" s="24">
        <v>360</v>
      </c>
      <c r="E46" s="40">
        <f>(65.3+71.6+68.3)/3</f>
        <v>68.399999999999991</v>
      </c>
      <c r="F46" s="120">
        <v>0.69617833338368695</v>
      </c>
      <c r="G46" s="119">
        <f>C46*F46</f>
        <v>160.121016678248</v>
      </c>
      <c r="H46" s="53"/>
      <c r="I46" s="46"/>
      <c r="J46" s="36"/>
      <c r="K46" s="36"/>
      <c r="L46" s="130"/>
      <c r="M46" s="120"/>
      <c r="N46" s="119"/>
    </row>
    <row r="47" spans="2:17">
      <c r="B47" s="35" t="s">
        <v>62</v>
      </c>
      <c r="C47" s="40">
        <v>1300</v>
      </c>
      <c r="E47" s="36"/>
      <c r="F47" s="120">
        <v>0.69944553846153801</v>
      </c>
      <c r="G47" s="119">
        <f>C47*F47</f>
        <v>909.27919999999938</v>
      </c>
      <c r="H47" s="53"/>
      <c r="I47" s="46"/>
      <c r="J47" s="36"/>
      <c r="K47" s="36"/>
      <c r="L47" s="130"/>
      <c r="M47" s="120"/>
      <c r="N47" s="119"/>
    </row>
    <row r="48" spans="2:17">
      <c r="E48" s="24"/>
      <c r="F48" s="24"/>
      <c r="G48" s="70"/>
      <c r="H48" s="53"/>
      <c r="I48" s="46"/>
      <c r="J48" s="36"/>
      <c r="K48" s="36"/>
      <c r="M48" s="40"/>
    </row>
    <row r="49" spans="2:16" s="45" customFormat="1" ht="16.5">
      <c r="B49" s="208" t="s">
        <v>12</v>
      </c>
      <c r="C49" s="208"/>
      <c r="D49" s="208"/>
      <c r="E49" s="208"/>
      <c r="F49" s="208"/>
      <c r="G49" s="208"/>
      <c r="H49" s="208"/>
      <c r="I49" s="208"/>
      <c r="J49" s="208"/>
      <c r="K49" s="208"/>
      <c r="L49" s="104"/>
      <c r="M49" s="124"/>
      <c r="O49" s="102"/>
      <c r="P49" s="59"/>
    </row>
    <row r="50" spans="2:16" s="24" customFormat="1" ht="22.5">
      <c r="B50" s="37" t="s">
        <v>11</v>
      </c>
      <c r="C50" s="37" t="s">
        <v>15</v>
      </c>
      <c r="D50" s="37" t="s">
        <v>2</v>
      </c>
      <c r="E50" s="38" t="s">
        <v>3</v>
      </c>
      <c r="F50" s="63" t="s">
        <v>4</v>
      </c>
      <c r="G50" s="39" t="s">
        <v>5</v>
      </c>
      <c r="H50" s="43" t="s">
        <v>6</v>
      </c>
      <c r="I50" s="54" t="s">
        <v>7</v>
      </c>
      <c r="J50" s="43" t="s">
        <v>14</v>
      </c>
      <c r="K50" s="52" t="s">
        <v>13</v>
      </c>
      <c r="M50" s="126" t="s">
        <v>38</v>
      </c>
      <c r="N50" s="131" t="s">
        <v>47</v>
      </c>
      <c r="O50" s="59"/>
    </row>
    <row r="51" spans="2:16">
      <c r="B51" s="40">
        <v>1</v>
      </c>
      <c r="C51" s="40" t="str">
        <f>IF(B51="C",COUNTIF($B$51:B51,"C")+COUNTIF($B$51:B51,"P")+COUNTIF($B$51:B51,"I"),IF(B51="P",COUNTIF($B$51:B51,"C")+COUNTIF($B$51:B51,"P")+COUNTIF($B$51:B51,"I"),IF(B51="I",COUNTIF($B$51:B51,"C")+COUNTIF($B$51:B51,"P")+COUNTIF($B$51:B51,"I"),"")))</f>
        <v/>
      </c>
      <c r="D51" s="24">
        <f>IF(B51=1,COUNTIF($B$51:B51,1),IF(B51=2,CONCATENATE(B51,".",(COUNTIF($B$51:B51,2)),IF(B51="C",SUMPRODUCT(B51)))))</f>
        <v>1</v>
      </c>
      <c r="E51" s="7" t="s">
        <v>51</v>
      </c>
      <c r="H51" s="36"/>
      <c r="I51" s="36"/>
    </row>
    <row r="52" spans="2:16">
      <c r="B52" s="40" t="s">
        <v>43</v>
      </c>
      <c r="C52" s="40" t="s">
        <v>36</v>
      </c>
      <c r="D52" s="24" t="s">
        <v>36</v>
      </c>
      <c r="E52" s="105" t="s">
        <v>17</v>
      </c>
      <c r="F52" s="106" t="s">
        <v>25</v>
      </c>
      <c r="G52" s="69" t="s">
        <v>27</v>
      </c>
      <c r="H52" s="40" t="s">
        <v>71</v>
      </c>
      <c r="I52" s="44">
        <f>J52</f>
        <v>0</v>
      </c>
      <c r="J52" s="44">
        <v>0</v>
      </c>
      <c r="K52" s="51" t="s">
        <v>42</v>
      </c>
      <c r="L52" s="60"/>
    </row>
    <row r="53" spans="2:16" ht="12" thickBot="1">
      <c r="B53" s="40" t="s">
        <v>43</v>
      </c>
      <c r="C53" s="40" t="s">
        <v>37</v>
      </c>
      <c r="D53" s="24" t="s">
        <v>37</v>
      </c>
      <c r="E53" s="105" t="s">
        <v>17</v>
      </c>
      <c r="F53" s="106" t="s">
        <v>26</v>
      </c>
      <c r="G53" s="8" t="s">
        <v>28</v>
      </c>
      <c r="H53" s="40" t="s">
        <v>38</v>
      </c>
      <c r="I53" s="44">
        <f t="shared" ref="I53:I57" si="0">J53</f>
        <v>0</v>
      </c>
      <c r="J53" s="44">
        <v>0</v>
      </c>
      <c r="K53" s="51" t="s">
        <v>42</v>
      </c>
      <c r="L53" s="60"/>
      <c r="M53" s="123"/>
    </row>
    <row r="54" spans="2:16" ht="33.75">
      <c r="B54" s="40" t="s">
        <v>34</v>
      </c>
      <c r="C54" s="40">
        <v>1</v>
      </c>
      <c r="D54" s="24" t="str">
        <f>$D$51&amp;"."&amp;COUNTIF($B$54:B54,"C")+COUNTIF($B$54:B54,"P")+COUNTIF($B$54:B54,"I")+COUNTIF($B$54:B54,"M")+COUNTIF($B$54:B54,"T")</f>
        <v>1.1</v>
      </c>
      <c r="E54" s="61" t="s">
        <v>29</v>
      </c>
      <c r="F54" s="106" t="s">
        <v>76</v>
      </c>
      <c r="G54" s="69" t="s">
        <v>27</v>
      </c>
      <c r="H54" s="40" t="s">
        <v>38</v>
      </c>
      <c r="I54" s="44">
        <f t="shared" si="0"/>
        <v>2.5363169041834479</v>
      </c>
      <c r="J54" s="44">
        <f>(((J55*(240/1000))*22)*G46)/1000</f>
        <v>2.5363169041834479</v>
      </c>
      <c r="K54" s="51" t="s">
        <v>57</v>
      </c>
      <c r="L54" s="60"/>
      <c r="M54" s="127">
        <f>J54</f>
        <v>2.5363169041834479</v>
      </c>
      <c r="N54" s="132">
        <f>M54/G46*1000</f>
        <v>15.839999999999996</v>
      </c>
    </row>
    <row r="55" spans="2:16">
      <c r="B55" s="40" t="s">
        <v>35</v>
      </c>
      <c r="C55" s="40">
        <v>2</v>
      </c>
      <c r="D55" s="24" t="str">
        <f>$D$51&amp;"."&amp;COUNTIF($B$54:B55,"C")+COUNTIF($B$54:B55,"P")+COUNTIF($B$54:B55,"I")+COUNTIF($B$54:B55,"M")+COUNTIF($B$54:B55,"T")</f>
        <v>1.2</v>
      </c>
      <c r="E55" s="107" t="s">
        <v>29</v>
      </c>
      <c r="F55" s="107" t="s">
        <v>30</v>
      </c>
      <c r="G55" s="69" t="s">
        <v>77</v>
      </c>
      <c r="H55" s="40" t="s">
        <v>31</v>
      </c>
      <c r="I55" s="44">
        <f t="shared" si="0"/>
        <v>3</v>
      </c>
      <c r="J55" s="44">
        <f>3</f>
        <v>3</v>
      </c>
      <c r="K55" s="51" t="s">
        <v>39</v>
      </c>
      <c r="L55" s="60"/>
      <c r="M55" s="139">
        <f>J68</f>
        <v>20.047151288116648</v>
      </c>
      <c r="N55" s="138">
        <f>M55/G46*1000</f>
        <v>125.2</v>
      </c>
    </row>
    <row r="56" spans="2:16" ht="23.25" thickBot="1">
      <c r="B56" s="40" t="s">
        <v>35</v>
      </c>
      <c r="C56" s="40">
        <v>3</v>
      </c>
      <c r="D56" s="24" t="str">
        <f>$D$51&amp;"."&amp;COUNTIF($B$54:B56,"C")+COUNTIF($B$54:B56,"P")+COUNTIF($B$54:B56,"I")+COUNTIF($B$54:B56,"M")+COUNTIF($B$54:B56,"T")</f>
        <v>1.3</v>
      </c>
      <c r="E56" s="111" t="s">
        <v>29</v>
      </c>
      <c r="F56" s="111" t="s">
        <v>32</v>
      </c>
      <c r="G56" s="69" t="s">
        <v>44</v>
      </c>
      <c r="H56" s="40" t="s">
        <v>31</v>
      </c>
      <c r="I56" s="44">
        <f t="shared" si="0"/>
        <v>0</v>
      </c>
      <c r="J56" s="44">
        <v>0</v>
      </c>
      <c r="K56" s="51" t="s">
        <v>39</v>
      </c>
      <c r="L56" s="60"/>
      <c r="M56" s="128">
        <f>SUM(M54:M55)</f>
        <v>22.583468192300096</v>
      </c>
      <c r="N56" s="133">
        <f>SUM(N54:N55)</f>
        <v>141.04</v>
      </c>
    </row>
    <row r="57" spans="2:16">
      <c r="B57" s="40" t="s">
        <v>35</v>
      </c>
      <c r="C57" s="40">
        <v>4</v>
      </c>
      <c r="D57" s="24" t="str">
        <f>$D$51&amp;"."&amp;COUNTIF($B$54:B57,"C")+COUNTIF($B$54:B57,"P")+COUNTIF($B$54:B57,"I")+COUNTIF($B$54:B57,"M")+COUNTIF($B$54:B57,"T")</f>
        <v>1.4</v>
      </c>
      <c r="E57" s="111" t="s">
        <v>29</v>
      </c>
      <c r="F57" s="111" t="s">
        <v>33</v>
      </c>
      <c r="G57" s="69" t="s">
        <v>45</v>
      </c>
      <c r="H57" s="40" t="s">
        <v>31</v>
      </c>
      <c r="I57" s="44">
        <f t="shared" si="0"/>
        <v>0</v>
      </c>
      <c r="J57" s="44">
        <v>0</v>
      </c>
      <c r="K57" s="51" t="s">
        <v>39</v>
      </c>
      <c r="L57" s="60"/>
      <c r="M57" s="123"/>
      <c r="N57" s="40"/>
    </row>
    <row r="58" spans="2:16" ht="22.5">
      <c r="B58" s="40" t="s">
        <v>38</v>
      </c>
      <c r="C58" s="40">
        <v>5</v>
      </c>
      <c r="D58" s="24" t="str">
        <f>$D$51&amp;"."&amp;COUNTIF($B$54:B58,"C")+COUNTIF($B$54:B58,"P")+COUNTIF($B$54:B58,"I")+COUNTIF($B$54:B58,"M")+COUNTIF($B$54:B58,"T")</f>
        <v>1.5</v>
      </c>
      <c r="E58" s="112" t="s">
        <v>46</v>
      </c>
      <c r="F58" s="114" t="s">
        <v>46</v>
      </c>
      <c r="G58" s="69" t="s">
        <v>48</v>
      </c>
      <c r="H58" s="40" t="s">
        <v>38</v>
      </c>
      <c r="I58" s="44">
        <f>J58</f>
        <v>2.5363169041834479</v>
      </c>
      <c r="J58" s="44">
        <f>J54</f>
        <v>2.5363169041834479</v>
      </c>
      <c r="K58" s="51" t="s">
        <v>53</v>
      </c>
      <c r="L58" s="60"/>
      <c r="M58" s="123"/>
      <c r="N58" s="40"/>
    </row>
    <row r="59" spans="2:16">
      <c r="B59" s="40" t="s">
        <v>9</v>
      </c>
      <c r="E59" s="114"/>
      <c r="F59" s="114"/>
      <c r="G59" s="113"/>
      <c r="J59" s="44"/>
      <c r="L59" s="60"/>
      <c r="M59" s="123"/>
      <c r="N59" s="40"/>
    </row>
    <row r="60" spans="2:16">
      <c r="B60" s="41" t="s">
        <v>8</v>
      </c>
      <c r="E60" s="105"/>
      <c r="F60" s="50"/>
      <c r="G60" s="8"/>
      <c r="J60" s="44"/>
      <c r="L60" s="60"/>
      <c r="M60" s="123"/>
      <c r="N60" s="40"/>
    </row>
    <row r="61" spans="2:16">
      <c r="B61" s="40">
        <v>1</v>
      </c>
      <c r="C61" s="40" t="str">
        <f>IF(B61="C",COUNTIF($B$51:B61,"C")+COUNTIF($B$51:B61,"P")+COUNTIF($B$51:B61,"I"),IF(B61="P",COUNTIF($B$51:B61,"C")+COUNTIF($B$51:B61,"P")+COUNTIF($B$51:B61,"I"),IF(B61="I",COUNTIF($B$51:B61,"C")+COUNTIF($B$51:B61,"P")+COUNTIF($B$51:B61,"I"),"")))</f>
        <v/>
      </c>
      <c r="D61" s="24">
        <v>2</v>
      </c>
      <c r="E61" s="7" t="s">
        <v>52</v>
      </c>
      <c r="G61" s="69"/>
      <c r="I61" s="62"/>
      <c r="L61" s="60"/>
      <c r="M61" s="123"/>
      <c r="N61" s="40"/>
    </row>
    <row r="62" spans="2:16" ht="12" thickBot="1">
      <c r="B62" s="40" t="s">
        <v>43</v>
      </c>
      <c r="C62" s="40" t="s">
        <v>74</v>
      </c>
      <c r="D62" s="24" t="s">
        <v>74</v>
      </c>
      <c r="E62" s="7" t="s">
        <v>10</v>
      </c>
      <c r="F62" s="50" t="s">
        <v>18</v>
      </c>
      <c r="G62" s="69" t="s">
        <v>19</v>
      </c>
      <c r="H62" s="40" t="s">
        <v>47</v>
      </c>
      <c r="I62" s="44">
        <f>J62</f>
        <v>0</v>
      </c>
      <c r="J62" s="44">
        <v>0</v>
      </c>
      <c r="K62" s="51" t="s">
        <v>75</v>
      </c>
      <c r="L62" s="60"/>
      <c r="M62" s="123"/>
      <c r="N62" s="40"/>
    </row>
    <row r="63" spans="2:16" ht="33.75">
      <c r="B63" s="40" t="s">
        <v>34</v>
      </c>
      <c r="C63" s="40">
        <v>6</v>
      </c>
      <c r="D63" s="24" t="str">
        <f>$D$61&amp;"."&amp;COUNTIF($B$63:B63,"C")+COUNTIF($B$63:B63,"P")+COUNTIF($B$63:B63,"I")+COUNTIF($B$63:B63,"M")+COUNTIF($B$63:B63,"T")</f>
        <v>2.1</v>
      </c>
      <c r="E63" s="121" t="s">
        <v>29</v>
      </c>
      <c r="F63" s="50" t="s">
        <v>73</v>
      </c>
      <c r="G63" s="69" t="s">
        <v>72</v>
      </c>
      <c r="H63" s="40" t="s">
        <v>38</v>
      </c>
      <c r="I63" s="44">
        <f>J63</f>
        <v>386.44365999999974</v>
      </c>
      <c r="J63" s="44">
        <f>((300+125)*$G$47)/1000</f>
        <v>386.44365999999974</v>
      </c>
      <c r="K63" s="51" t="s">
        <v>41</v>
      </c>
      <c r="L63" s="60"/>
      <c r="M63" s="127">
        <f>J63</f>
        <v>386.44365999999974</v>
      </c>
      <c r="N63" s="134">
        <f>M63/G47*1000</f>
        <v>425</v>
      </c>
    </row>
    <row r="64" spans="2:16" ht="22.5">
      <c r="B64" s="41" t="s">
        <v>38</v>
      </c>
      <c r="C64" s="40">
        <v>7</v>
      </c>
      <c r="D64" s="24" t="str">
        <f>$D$61&amp;"."&amp;COUNTIF($B$63:B64,"C")+COUNTIF($B$63:B64,"P")+COUNTIF($B$63:B64,"I")+COUNTIF($B$63:B64,"M")+COUNTIF($B$63:B64,"T")</f>
        <v>2.2</v>
      </c>
      <c r="E64" s="114" t="s">
        <v>46</v>
      </c>
      <c r="F64" s="114" t="s">
        <v>46</v>
      </c>
      <c r="G64" s="69" t="s">
        <v>49</v>
      </c>
      <c r="H64" s="40" t="s">
        <v>38</v>
      </c>
      <c r="I64" s="44">
        <f>J64</f>
        <v>386.44365999999974</v>
      </c>
      <c r="J64" s="44">
        <f>J63</f>
        <v>386.44365999999974</v>
      </c>
      <c r="K64" s="51" t="s">
        <v>56</v>
      </c>
      <c r="L64" s="60"/>
      <c r="M64" s="139">
        <f>J71</f>
        <v>18.185583999999988</v>
      </c>
      <c r="N64" s="140">
        <f>M64/G47*1000</f>
        <v>20</v>
      </c>
    </row>
    <row r="65" spans="2:15" ht="12" thickBot="1">
      <c r="B65" s="41" t="s">
        <v>9</v>
      </c>
      <c r="E65" s="114"/>
      <c r="F65" s="114"/>
      <c r="G65" s="69"/>
      <c r="L65" s="60"/>
      <c r="M65" s="128">
        <f>SUM(M63:M64)</f>
        <v>404.62924399999974</v>
      </c>
      <c r="N65" s="135">
        <f>SUM(N63:N64)</f>
        <v>445</v>
      </c>
    </row>
    <row r="66" spans="2:15" ht="12" thickBot="1">
      <c r="B66" s="41" t="s">
        <v>8</v>
      </c>
      <c r="E66" s="114"/>
      <c r="F66" s="114"/>
      <c r="G66" s="69"/>
      <c r="L66" s="60"/>
      <c r="M66" s="123"/>
      <c r="N66" s="40"/>
    </row>
    <row r="67" spans="2:15" ht="12" thickBot="1">
      <c r="B67" s="40">
        <v>1</v>
      </c>
      <c r="C67" s="40" t="str">
        <f>IF(B67="C",COUNTIF($B$51:B67,"C")+COUNTIF($B$51:B67,"P")+COUNTIF($B$51:B67,"I"),IF(B67="P",COUNTIF($B$51:B67,"C")+COUNTIF($B$51:B67,"P")+COUNTIF($B$51:B67,"I"),IF(B67="I",COUNTIF($B$51:B67,"C")+COUNTIF($B$51:B67,"P")+COUNTIF($B$51:B67,"I"),"")))</f>
        <v/>
      </c>
      <c r="D67" s="24">
        <v>3</v>
      </c>
      <c r="E67" s="7" t="s">
        <v>50</v>
      </c>
      <c r="G67" s="69"/>
      <c r="I67" s="62"/>
      <c r="L67" s="60"/>
      <c r="M67" s="129">
        <f>SUM(M56,M65)</f>
        <v>427.21271219229982</v>
      </c>
      <c r="N67" s="136">
        <f>SUM(N56,N65)</f>
        <v>586.04</v>
      </c>
    </row>
    <row r="68" spans="2:15" ht="33.75">
      <c r="B68" s="40" t="s">
        <v>34</v>
      </c>
      <c r="C68" s="40">
        <v>8</v>
      </c>
      <c r="D68" s="24" t="str">
        <f>$D$67&amp;"."&amp;COUNTIF($B$68:B68,"C")+COUNTIF($B$68:B68,"P")+COUNTIF($B$68:B68,"I")+COUNTIF($B$68:B68,"M")+COUNTIF($B$68:B68,"T")</f>
        <v>3.1</v>
      </c>
      <c r="E68" s="114" t="s">
        <v>29</v>
      </c>
      <c r="F68" s="106" t="s">
        <v>76</v>
      </c>
      <c r="G68" s="69" t="s">
        <v>27</v>
      </c>
      <c r="H68" s="40" t="s">
        <v>38</v>
      </c>
      <c r="I68" s="44">
        <f>J68</f>
        <v>20.047151288116648</v>
      </c>
      <c r="J68" s="44">
        <f>(125.2*G46)/1000</f>
        <v>20.047151288116648</v>
      </c>
      <c r="K68" s="51" t="s">
        <v>55</v>
      </c>
      <c r="L68" s="60" t="s">
        <v>54</v>
      </c>
      <c r="M68" s="123"/>
      <c r="N68" s="40"/>
    </row>
    <row r="69" spans="2:15" ht="22.5">
      <c r="B69" s="40" t="s">
        <v>35</v>
      </c>
      <c r="C69" s="40">
        <v>9</v>
      </c>
      <c r="D69" s="24" t="str">
        <f>$D$67&amp;"."&amp;COUNTIF($B$68:B69,"C")+COUNTIF($B$68:B69,"P")+COUNTIF($B$68:B69,"I")+COUNTIF($B$68:B69,"M")+COUNTIF($B$68:B69,"T")</f>
        <v>3.2</v>
      </c>
      <c r="E69" s="114" t="s">
        <v>29</v>
      </c>
      <c r="F69" s="114" t="s">
        <v>32</v>
      </c>
      <c r="G69" s="69" t="s">
        <v>44</v>
      </c>
      <c r="H69" s="40" t="s">
        <v>31</v>
      </c>
      <c r="I69" s="44">
        <f t="shared" ref="I69:I72" si="1">J69</f>
        <v>4</v>
      </c>
      <c r="J69" s="44">
        <v>4</v>
      </c>
      <c r="K69" s="51" t="s">
        <v>39</v>
      </c>
      <c r="L69" s="60"/>
      <c r="M69" s="122" t="e">
        <f>#REF!-M67</f>
        <v>#REF!</v>
      </c>
      <c r="N69" s="122" t="e">
        <f>#REF!-N67</f>
        <v>#REF!</v>
      </c>
    </row>
    <row r="70" spans="2:15" ht="22.5">
      <c r="B70" s="40" t="s">
        <v>38</v>
      </c>
      <c r="C70" s="40">
        <v>10</v>
      </c>
      <c r="D70" s="24" t="str">
        <f>$D$67&amp;"."&amp;COUNTIF($B$68:B70,"C")+COUNTIF($B$68:B70,"P")+COUNTIF($B$68:B70,"I")+COUNTIF($B$68:B70,"M")+COUNTIF($B$68:B70,"T")</f>
        <v>3.3</v>
      </c>
      <c r="E70" s="114" t="s">
        <v>46</v>
      </c>
      <c r="F70" s="114" t="s">
        <v>46</v>
      </c>
      <c r="G70" s="69" t="s">
        <v>48</v>
      </c>
      <c r="H70" s="40" t="s">
        <v>38</v>
      </c>
      <c r="I70" s="44">
        <f t="shared" si="1"/>
        <v>20.047151288116648</v>
      </c>
      <c r="J70" s="44">
        <f>J68</f>
        <v>20.047151288116648</v>
      </c>
      <c r="K70" s="51" t="s">
        <v>40</v>
      </c>
      <c r="L70" s="60"/>
      <c r="M70" s="123"/>
      <c r="N70" s="40"/>
    </row>
    <row r="71" spans="2:15" ht="33.75">
      <c r="B71" s="40" t="s">
        <v>34</v>
      </c>
      <c r="C71" s="40">
        <v>11</v>
      </c>
      <c r="D71" s="24" t="str">
        <f>$D$67&amp;"."&amp;COUNTIF($B$68:B71,"C")+COUNTIF($B$68:B71,"P")+COUNTIF($B$68:B71,"I")+COUNTIF($B$68:B71,"M")+COUNTIF($B$68:B71,"T")</f>
        <v>3.4</v>
      </c>
      <c r="E71" s="121" t="s">
        <v>29</v>
      </c>
      <c r="F71" s="50" t="s">
        <v>73</v>
      </c>
      <c r="G71" s="69" t="s">
        <v>72</v>
      </c>
      <c r="H71" s="40" t="s">
        <v>38</v>
      </c>
      <c r="I71" s="44">
        <f t="shared" si="1"/>
        <v>18.185583999999988</v>
      </c>
      <c r="J71" s="44">
        <f>(20*$G$47)/1000</f>
        <v>18.185583999999988</v>
      </c>
      <c r="K71" s="51" t="s">
        <v>41</v>
      </c>
      <c r="L71" s="60"/>
      <c r="M71" s="123"/>
      <c r="N71" s="40"/>
    </row>
    <row r="72" spans="2:15" ht="22.5">
      <c r="B72" s="41" t="s">
        <v>38</v>
      </c>
      <c r="C72" s="40">
        <v>12</v>
      </c>
      <c r="D72" s="24" t="str">
        <f>$D$67&amp;"."&amp;COUNTIF($B$68:B72,"C")+COUNTIF($B$68:B72,"P")+COUNTIF($B$68:B72,"I")+COUNTIF($B$68:B72,"M")+COUNTIF($B$68:B72,"T")</f>
        <v>3.5</v>
      </c>
      <c r="E72" s="114" t="s">
        <v>46</v>
      </c>
      <c r="F72" s="114" t="s">
        <v>46</v>
      </c>
      <c r="G72" s="69" t="s">
        <v>49</v>
      </c>
      <c r="H72" s="40" t="s">
        <v>38</v>
      </c>
      <c r="I72" s="44">
        <f t="shared" si="1"/>
        <v>18.185583999999988</v>
      </c>
      <c r="J72" s="44">
        <f>J71</f>
        <v>18.185583999999988</v>
      </c>
      <c r="K72" s="51" t="s">
        <v>56</v>
      </c>
      <c r="L72" s="60"/>
      <c r="M72" s="123"/>
      <c r="N72" s="40"/>
    </row>
    <row r="73" spans="2:15">
      <c r="B73" s="41" t="s">
        <v>9</v>
      </c>
      <c r="D73" s="40"/>
      <c r="E73" s="7"/>
      <c r="G73" s="69"/>
      <c r="I73" s="62"/>
      <c r="L73" s="60"/>
      <c r="M73" s="123"/>
    </row>
    <row r="74" spans="2:15">
      <c r="B74" s="41" t="s">
        <v>8</v>
      </c>
      <c r="D74" s="40"/>
      <c r="E74" s="7"/>
      <c r="G74" s="69"/>
      <c r="I74" s="62"/>
      <c r="L74" s="60"/>
      <c r="M74" s="123"/>
    </row>
    <row r="75" spans="2:15">
      <c r="B75" s="40" t="s">
        <v>8</v>
      </c>
      <c r="E75" s="56"/>
      <c r="F75" s="9"/>
      <c r="G75" s="53"/>
      <c r="J75" s="44"/>
      <c r="L75" s="101"/>
      <c r="M75" s="125"/>
      <c r="N75" s="122"/>
    </row>
    <row r="76" spans="2:15">
      <c r="B76" s="40" t="s">
        <v>16</v>
      </c>
      <c r="E76" s="56"/>
      <c r="F76" s="9"/>
      <c r="G76" s="53"/>
      <c r="J76" s="44"/>
    </row>
    <row r="77" spans="2:15">
      <c r="B77" s="36"/>
      <c r="C77" s="40" t="str">
        <f>IF(B76=1,"",IF(B76=2,"",IF(B76="+","",IF(B76="++","",IF(B76="*","",IF(B76="C",COUNTIF($B$51:B76,"C")))))))</f>
        <v/>
      </c>
      <c r="E77" s="56"/>
      <c r="F77" s="9"/>
      <c r="G77" s="53"/>
      <c r="H77" s="46"/>
      <c r="J77" s="44"/>
      <c r="N77" s="115"/>
    </row>
    <row r="78" spans="2:15">
      <c r="E78" s="56"/>
      <c r="F78" s="9"/>
      <c r="G78" s="53"/>
      <c r="H78" s="46"/>
      <c r="J78" s="44"/>
      <c r="K78" s="46"/>
      <c r="L78" s="123"/>
      <c r="M78" s="44"/>
      <c r="N78" s="44"/>
      <c r="O78" s="137"/>
    </row>
    <row r="79" spans="2:15">
      <c r="E79" s="56"/>
      <c r="F79" s="9"/>
      <c r="G79" s="53"/>
      <c r="H79" s="36"/>
      <c r="I79" s="36"/>
      <c r="J79" s="36"/>
      <c r="K79" s="46"/>
      <c r="L79" s="123"/>
      <c r="M79" s="44"/>
      <c r="N79" s="44"/>
      <c r="O79" s="137"/>
    </row>
    <row r="80" spans="2:15">
      <c r="E80" s="56"/>
      <c r="F80" s="9"/>
      <c r="G80" s="53"/>
      <c r="H80" s="36"/>
      <c r="I80" s="36"/>
      <c r="J80" s="36"/>
      <c r="K80" s="46"/>
      <c r="L80" s="123"/>
      <c r="M80" s="44"/>
      <c r="N80" s="44"/>
      <c r="O80" s="137"/>
    </row>
    <row r="81" spans="2:15">
      <c r="E81" s="56"/>
      <c r="F81" s="9"/>
      <c r="G81" s="53"/>
      <c r="H81" s="36"/>
      <c r="I81" s="36"/>
      <c r="J81" s="36"/>
      <c r="K81" s="46"/>
      <c r="L81" s="123"/>
      <c r="M81" s="44"/>
      <c r="N81" s="100"/>
      <c r="O81" s="137"/>
    </row>
    <row r="82" spans="2:15">
      <c r="E82" s="56"/>
      <c r="F82" s="9"/>
      <c r="G82" s="53"/>
      <c r="H82" s="36"/>
      <c r="I82" s="36"/>
      <c r="J82" s="36"/>
      <c r="K82" s="46"/>
      <c r="L82" s="123"/>
      <c r="M82" s="44"/>
      <c r="N82" s="100"/>
      <c r="O82" s="137"/>
    </row>
    <row r="83" spans="2:15">
      <c r="E83" s="55"/>
      <c r="F83" s="9"/>
      <c r="G83" s="42"/>
      <c r="H83" s="36"/>
      <c r="I83" s="36"/>
      <c r="J83" s="36"/>
      <c r="K83" s="36"/>
    </row>
    <row r="84" spans="2:15">
      <c r="E84" s="55"/>
      <c r="F84" s="9"/>
      <c r="G84" s="42"/>
      <c r="H84" s="46"/>
      <c r="J84" s="44"/>
    </row>
    <row r="85" spans="2:15">
      <c r="E85" s="55"/>
      <c r="H85" s="35"/>
    </row>
    <row r="86" spans="2:15">
      <c r="B86" s="41"/>
      <c r="C86" s="41"/>
      <c r="E86" s="55"/>
      <c r="H86" s="35"/>
    </row>
    <row r="87" spans="2:15">
      <c r="E87" s="56"/>
      <c r="G87" s="42"/>
      <c r="H87" s="46"/>
      <c r="J87" s="48"/>
    </row>
    <row r="88" spans="2:15">
      <c r="E88" s="56"/>
      <c r="F88" s="9"/>
      <c r="G88" s="42"/>
      <c r="H88" s="46"/>
      <c r="J88" s="48"/>
    </row>
    <row r="89" spans="2:15">
      <c r="E89" s="56"/>
      <c r="F89" s="25"/>
      <c r="G89" s="42"/>
      <c r="H89" s="46"/>
      <c r="J89" s="48"/>
    </row>
    <row r="90" spans="2:15">
      <c r="E90" s="56"/>
      <c r="F90" s="25"/>
      <c r="G90" s="42"/>
      <c r="H90" s="46"/>
      <c r="J90" s="48"/>
    </row>
    <row r="91" spans="2:15">
      <c r="E91" s="56"/>
      <c r="F91" s="25"/>
      <c r="G91" s="42"/>
      <c r="H91" s="46"/>
      <c r="J91" s="48"/>
    </row>
    <row r="92" spans="2:15">
      <c r="E92" s="56"/>
      <c r="F92" s="25"/>
      <c r="G92" s="42"/>
      <c r="H92" s="46"/>
      <c r="J92" s="48"/>
    </row>
    <row r="93" spans="2:15">
      <c r="E93" s="56"/>
      <c r="F93" s="65"/>
      <c r="G93" s="42"/>
      <c r="H93" s="46"/>
      <c r="J93" s="44"/>
    </row>
    <row r="94" spans="2:15">
      <c r="E94" s="55"/>
      <c r="G94" s="42"/>
      <c r="H94" s="42"/>
    </row>
    <row r="95" spans="2:15">
      <c r="B95" s="41"/>
      <c r="C95" s="41"/>
      <c r="E95" s="67"/>
      <c r="H95" s="35"/>
    </row>
    <row r="96" spans="2:15">
      <c r="E96" s="68"/>
      <c r="F96" s="66"/>
      <c r="H96" s="46"/>
      <c r="J96" s="48"/>
    </row>
    <row r="97" spans="2:8">
      <c r="E97" s="55"/>
      <c r="H97" s="35"/>
    </row>
    <row r="98" spans="2:8">
      <c r="B98" s="41"/>
      <c r="C98" s="41"/>
      <c r="H98" s="35"/>
    </row>
    <row r="99" spans="2:8">
      <c r="E99" s="7"/>
      <c r="H99" s="35"/>
    </row>
    <row r="100" spans="2:8">
      <c r="B100" s="41"/>
      <c r="C100" s="41"/>
    </row>
  </sheetData>
  <autoFilter ref="B50:K100" xr:uid="{00000000-0009-0000-0000-000000000000}"/>
  <mergeCells count="2">
    <mergeCell ref="B49:K49"/>
    <mergeCell ref="H4:J4"/>
  </mergeCells>
  <pageMargins left="0.51181102362204722" right="0.51181102362204722" top="0.78740157480314965" bottom="0.78740157480314965" header="0.31496062992125984" footer="0.31496062992125984"/>
  <pageSetup paperSize="9" scale="83" orientation="landscape" r:id="rId1"/>
  <colBreaks count="1" manualBreakCount="1">
    <brk id="1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94"/>
  <sheetViews>
    <sheetView tabSelected="1" zoomScale="120" zoomScaleNormal="120" zoomScaleSheetLayoutView="70" workbookViewId="0">
      <pane ySplit="5" topLeftCell="A21" activePane="bottomLeft" state="frozenSplit"/>
      <selection activeCell="B14" sqref="B14"/>
      <selection pane="bottomLeft" activeCell="C31" sqref="C31"/>
    </sheetView>
  </sheetViews>
  <sheetFormatPr defaultRowHeight="13.5"/>
  <cols>
    <col min="1" max="1" width="9.140625" style="18"/>
    <col min="2" max="2" width="14.28515625" style="29" customWidth="1"/>
    <col min="3" max="3" width="54" style="18" customWidth="1"/>
    <col min="4" max="4" width="3.7109375" style="18" customWidth="1"/>
    <col min="5" max="5" width="6.42578125" style="18" customWidth="1"/>
    <col min="6" max="6" width="12" style="18" hidden="1" customWidth="1"/>
    <col min="7" max="7" width="7.42578125" style="18" customWidth="1"/>
    <col min="8" max="8" width="5.140625" style="17" customWidth="1"/>
    <col min="9" max="16384" width="9.140625" style="18"/>
  </cols>
  <sheetData>
    <row r="1" spans="2:12" s="1" customFormat="1">
      <c r="B1" s="33"/>
      <c r="C1" s="12" t="s">
        <v>0</v>
      </c>
      <c r="D1" s="11"/>
      <c r="E1" s="2"/>
      <c r="F1" s="27"/>
      <c r="G1" s="3"/>
      <c r="H1" s="4"/>
      <c r="I1" s="26"/>
      <c r="J1" s="47"/>
      <c r="K1" s="5"/>
      <c r="L1" s="108"/>
    </row>
    <row r="2" spans="2:12" s="1" customFormat="1">
      <c r="B2" s="33"/>
      <c r="C2" s="110" t="s">
        <v>1</v>
      </c>
      <c r="D2" s="109"/>
      <c r="E2" s="10"/>
      <c r="F2" s="30"/>
      <c r="G2" s="31"/>
      <c r="H2" s="47"/>
      <c r="I2" s="5"/>
      <c r="J2" s="108"/>
    </row>
    <row r="3" spans="2:12" s="1" customFormat="1" ht="15">
      <c r="B3" s="33"/>
      <c r="C3" s="57" t="s">
        <v>248</v>
      </c>
      <c r="D3" s="49"/>
      <c r="E3" s="49"/>
      <c r="F3" s="30"/>
      <c r="G3" s="32"/>
      <c r="H3" s="47"/>
      <c r="I3" s="58"/>
      <c r="J3" s="108"/>
    </row>
    <row r="4" spans="2:12" s="1" customFormat="1">
      <c r="B4" s="33"/>
      <c r="C4" s="57" t="s">
        <v>249</v>
      </c>
      <c r="D4" s="49"/>
      <c r="E4" s="49"/>
      <c r="F4" s="49"/>
      <c r="G4" s="49"/>
      <c r="H4" s="6"/>
      <c r="I4" s="26"/>
      <c r="J4" s="47"/>
      <c r="K4" s="108"/>
      <c r="L4" s="108"/>
    </row>
    <row r="5" spans="2:12"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</row>
    <row r="6" spans="2:12" s="19" customFormat="1" ht="13.5" customHeight="1">
      <c r="B6" s="254" t="s">
        <v>252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</row>
    <row r="7" spans="2:12" s="19" customFormat="1">
      <c r="B7" s="212" t="s">
        <v>256</v>
      </c>
      <c r="C7" s="213"/>
      <c r="D7" s="213"/>
      <c r="E7" s="213"/>
      <c r="F7" s="213"/>
      <c r="G7" s="213"/>
      <c r="H7" s="213"/>
      <c r="I7" s="213"/>
      <c r="J7" s="213"/>
      <c r="K7" s="213"/>
      <c r="L7" s="214"/>
    </row>
    <row r="8" spans="2:12" s="19" customFormat="1" ht="36" customHeight="1" thickBot="1">
      <c r="B8" s="336" t="s">
        <v>78</v>
      </c>
      <c r="C8" s="216"/>
      <c r="D8" s="216"/>
      <c r="E8" s="216"/>
      <c r="F8" s="217"/>
      <c r="G8" s="218" t="s">
        <v>239</v>
      </c>
      <c r="H8" s="219"/>
      <c r="I8" s="220" t="s">
        <v>240</v>
      </c>
      <c r="J8" s="221"/>
      <c r="K8" s="215" t="s">
        <v>241</v>
      </c>
      <c r="L8" s="217"/>
    </row>
    <row r="9" spans="2:12" ht="13.5" customHeight="1">
      <c r="B9" s="222" t="s">
        <v>242</v>
      </c>
      <c r="C9" s="223"/>
      <c r="D9" s="223"/>
      <c r="E9" s="223"/>
      <c r="F9" s="224"/>
      <c r="G9" s="225">
        <f>'Quantitativo Caçambas'!K78</f>
        <v>527</v>
      </c>
      <c r="H9" s="226"/>
      <c r="I9" s="227"/>
      <c r="J9" s="228"/>
      <c r="K9" s="229">
        <f>G9*I9</f>
        <v>0</v>
      </c>
      <c r="L9" s="230"/>
    </row>
    <row r="10" spans="2:12" ht="13.5" customHeight="1">
      <c r="B10" s="222" t="s">
        <v>243</v>
      </c>
      <c r="C10" s="223"/>
      <c r="D10" s="223"/>
      <c r="E10" s="223"/>
      <c r="F10" s="224"/>
      <c r="G10" s="225">
        <f>'Quantitativo Caçambas'!L78</f>
        <v>2938</v>
      </c>
      <c r="H10" s="226"/>
      <c r="I10" s="231"/>
      <c r="J10" s="232"/>
      <c r="K10" s="229">
        <f>G10*I10</f>
        <v>0</v>
      </c>
      <c r="L10" s="230"/>
    </row>
    <row r="11" spans="2:12" ht="13.5" customHeight="1" thickBot="1">
      <c r="B11" s="350" t="s">
        <v>244</v>
      </c>
      <c r="C11" s="351"/>
      <c r="D11" s="351"/>
      <c r="E11" s="351"/>
      <c r="F11" s="352"/>
      <c r="G11" s="353">
        <f>'Quantitativo Caçambas'!M78</f>
        <v>2244</v>
      </c>
      <c r="H11" s="354"/>
      <c r="I11" s="233"/>
      <c r="J11" s="234"/>
      <c r="K11" s="348">
        <f>G11*I11</f>
        <v>0</v>
      </c>
      <c r="L11" s="349"/>
    </row>
    <row r="12" spans="2:12" ht="18" customHeight="1">
      <c r="B12" s="355" t="s">
        <v>257</v>
      </c>
      <c r="C12" s="355"/>
      <c r="D12" s="355"/>
      <c r="E12" s="355"/>
      <c r="F12" s="355"/>
      <c r="G12" s="355"/>
      <c r="H12" s="355"/>
      <c r="I12" s="357"/>
      <c r="J12" s="357"/>
      <c r="K12" s="356">
        <f>SUM(K9:L11)</f>
        <v>0</v>
      </c>
      <c r="L12" s="356"/>
    </row>
    <row r="13" spans="2:12" ht="18" customHeight="1">
      <c r="B13" s="344" t="s">
        <v>259</v>
      </c>
      <c r="C13" s="345"/>
      <c r="D13" s="345"/>
      <c r="E13" s="345"/>
      <c r="F13" s="345"/>
      <c r="G13" s="345"/>
      <c r="H13" s="345"/>
      <c r="I13" s="345"/>
      <c r="J13" s="345"/>
      <c r="K13" s="345"/>
      <c r="L13" s="346"/>
    </row>
    <row r="14" spans="2:12" ht="25.5" customHeight="1" thickBot="1">
      <c r="B14" s="215" t="s">
        <v>245</v>
      </c>
      <c r="C14" s="216"/>
      <c r="D14" s="216"/>
      <c r="E14" s="216"/>
      <c r="F14" s="217"/>
      <c r="G14" s="248" t="s">
        <v>239</v>
      </c>
      <c r="H14" s="338"/>
      <c r="I14" s="341" t="s">
        <v>240</v>
      </c>
      <c r="J14" s="341"/>
      <c r="K14" s="339" t="s">
        <v>241</v>
      </c>
      <c r="L14" s="249"/>
    </row>
    <row r="15" spans="2:12" ht="18" customHeight="1" thickBot="1">
      <c r="B15" s="340" t="s">
        <v>242</v>
      </c>
      <c r="C15" s="223"/>
      <c r="D15" s="223"/>
      <c r="E15" s="223"/>
      <c r="F15" s="224"/>
      <c r="G15" s="242">
        <f>'Quantitativo Caçambas'!D102</f>
        <v>85</v>
      </c>
      <c r="H15" s="243"/>
      <c r="I15" s="250"/>
      <c r="J15" s="251"/>
      <c r="K15" s="229">
        <f>G15*I15</f>
        <v>0</v>
      </c>
      <c r="L15" s="230"/>
    </row>
    <row r="16" spans="2:12" ht="18" customHeight="1">
      <c r="B16" s="337" t="s">
        <v>260</v>
      </c>
      <c r="C16" s="236"/>
      <c r="D16" s="236"/>
      <c r="E16" s="236"/>
      <c r="F16" s="236"/>
      <c r="G16" s="236"/>
      <c r="H16" s="236"/>
      <c r="I16" s="237"/>
      <c r="J16" s="238"/>
      <c r="K16" s="239">
        <f>K15</f>
        <v>0</v>
      </c>
      <c r="L16" s="240"/>
    </row>
    <row r="17" spans="2:12" ht="18" customHeight="1">
      <c r="B17" s="347" t="s">
        <v>258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4"/>
    </row>
    <row r="18" spans="2:12" ht="30.75" customHeight="1" thickBot="1">
      <c r="B18" s="336" t="s">
        <v>261</v>
      </c>
      <c r="C18" s="216"/>
      <c r="D18" s="216"/>
      <c r="E18" s="216"/>
      <c r="F18" s="217"/>
      <c r="G18" s="218" t="s">
        <v>239</v>
      </c>
      <c r="H18" s="219"/>
      <c r="I18" s="220" t="s">
        <v>240</v>
      </c>
      <c r="J18" s="221"/>
      <c r="K18" s="215" t="s">
        <v>241</v>
      </c>
      <c r="L18" s="217"/>
    </row>
    <row r="19" spans="2:12" ht="18" customHeight="1">
      <c r="B19" s="222" t="s">
        <v>242</v>
      </c>
      <c r="C19" s="223"/>
      <c r="D19" s="223"/>
      <c r="E19" s="223"/>
      <c r="F19" s="224"/>
      <c r="G19" s="242">
        <f>'Quantitativo Caçambas'!H78</f>
        <v>27</v>
      </c>
      <c r="H19" s="243"/>
      <c r="I19" s="252"/>
      <c r="J19" s="253"/>
      <c r="K19" s="229">
        <f t="shared" ref="K19:K21" si="0">G19*I19</f>
        <v>0</v>
      </c>
      <c r="L19" s="230"/>
    </row>
    <row r="20" spans="2:12" ht="18" customHeight="1">
      <c r="B20" s="222" t="s">
        <v>243</v>
      </c>
      <c r="C20" s="223"/>
      <c r="D20" s="223"/>
      <c r="E20" s="223"/>
      <c r="F20" s="224"/>
      <c r="G20" s="242">
        <f>'Quantitativo Caçambas'!I78</f>
        <v>126</v>
      </c>
      <c r="H20" s="243"/>
      <c r="I20" s="244"/>
      <c r="J20" s="245"/>
      <c r="K20" s="229">
        <f t="shared" si="0"/>
        <v>0</v>
      </c>
      <c r="L20" s="230"/>
    </row>
    <row r="21" spans="2:12" s="19" customFormat="1" ht="18" customHeight="1" thickBot="1">
      <c r="B21" s="222" t="s">
        <v>244</v>
      </c>
      <c r="C21" s="223"/>
      <c r="D21" s="223"/>
      <c r="E21" s="223"/>
      <c r="F21" s="224"/>
      <c r="G21" s="242">
        <f>'Quantitativo Caçambas'!J78</f>
        <v>99</v>
      </c>
      <c r="H21" s="243"/>
      <c r="I21" s="246"/>
      <c r="J21" s="247"/>
      <c r="K21" s="229">
        <f t="shared" si="0"/>
        <v>0</v>
      </c>
      <c r="L21" s="230"/>
    </row>
    <row r="22" spans="2:12" ht="13.5" customHeight="1">
      <c r="B22" s="359" t="s">
        <v>262</v>
      </c>
      <c r="C22" s="237"/>
      <c r="D22" s="237"/>
      <c r="E22" s="237"/>
      <c r="F22" s="236"/>
      <c r="G22" s="237"/>
      <c r="H22" s="237"/>
      <c r="I22" s="237"/>
      <c r="J22" s="238"/>
      <c r="K22" s="342">
        <f>SUM(K19:L21)</f>
        <v>0</v>
      </c>
      <c r="L22" s="343"/>
    </row>
    <row r="23" spans="2:12" ht="13.5" customHeight="1">
      <c r="B23" s="360"/>
      <c r="C23" s="361"/>
      <c r="D23" s="361"/>
      <c r="E23" s="361"/>
      <c r="F23" s="361"/>
      <c r="G23" s="361"/>
      <c r="H23" s="361"/>
      <c r="I23" s="361"/>
      <c r="J23" s="361"/>
      <c r="K23" s="361"/>
      <c r="L23" s="362"/>
    </row>
    <row r="24" spans="2:12" ht="13.5" customHeight="1">
      <c r="B24" s="235" t="s">
        <v>246</v>
      </c>
      <c r="C24" s="236"/>
      <c r="D24" s="236"/>
      <c r="E24" s="236"/>
      <c r="F24" s="236"/>
      <c r="G24" s="236"/>
      <c r="H24" s="236"/>
      <c r="I24" s="236"/>
      <c r="J24" s="358"/>
      <c r="K24" s="239">
        <f>K12+K16+K22</f>
        <v>0</v>
      </c>
      <c r="L24" s="240"/>
    </row>
    <row r="25" spans="2:12" ht="13.5" customHeight="1">
      <c r="B25" s="235" t="s">
        <v>247</v>
      </c>
      <c r="C25" s="236"/>
      <c r="D25" s="236"/>
      <c r="E25" s="236"/>
      <c r="F25" s="236"/>
      <c r="G25" s="236"/>
      <c r="H25" s="236"/>
      <c r="I25" s="236"/>
      <c r="J25" s="358"/>
      <c r="K25" s="239">
        <f>K24*6</f>
        <v>0</v>
      </c>
      <c r="L25" s="241"/>
    </row>
    <row r="26" spans="2:12">
      <c r="B26" s="13"/>
      <c r="C26" s="14"/>
      <c r="D26" s="14"/>
      <c r="H26" s="18"/>
    </row>
    <row r="27" spans="2:12" ht="18" customHeight="1">
      <c r="B27" s="364" t="s">
        <v>264</v>
      </c>
      <c r="C27" s="364"/>
      <c r="D27" s="364"/>
      <c r="E27" s="364"/>
      <c r="F27" s="364"/>
      <c r="G27" s="364"/>
      <c r="H27" s="364"/>
      <c r="I27" s="364"/>
      <c r="J27" s="364"/>
      <c r="K27" s="364"/>
      <c r="L27" s="364"/>
    </row>
    <row r="28" spans="2:12" ht="18" customHeight="1">
      <c r="B28" s="364" t="s">
        <v>263</v>
      </c>
      <c r="C28" s="364"/>
      <c r="D28" s="364"/>
      <c r="E28" s="364"/>
      <c r="F28" s="364"/>
      <c r="G28" s="364"/>
      <c r="H28" s="364"/>
      <c r="I28" s="364"/>
      <c r="J28" s="364"/>
      <c r="K28" s="364"/>
      <c r="L28" s="364"/>
    </row>
    <row r="29" spans="2:12" ht="18" customHeight="1">
      <c r="B29" s="363" t="s">
        <v>265</v>
      </c>
      <c r="C29" s="363"/>
      <c r="D29" s="363"/>
      <c r="E29" s="363"/>
      <c r="F29" s="363"/>
      <c r="G29" s="363"/>
      <c r="H29" s="363"/>
      <c r="I29" s="363"/>
      <c r="J29" s="363"/>
      <c r="K29" s="363"/>
      <c r="L29" s="363"/>
    </row>
    <row r="30" spans="2:12" ht="18" customHeight="1">
      <c r="B30" s="13"/>
      <c r="C30" s="14"/>
      <c r="D30" s="14"/>
      <c r="H30" s="18"/>
    </row>
    <row r="31" spans="2:12" ht="18" customHeight="1">
      <c r="B31" s="13"/>
      <c r="C31" s="14"/>
      <c r="D31" s="14"/>
      <c r="H31" s="18"/>
    </row>
    <row r="32" spans="2:12" ht="18" customHeight="1">
      <c r="B32" s="13"/>
      <c r="C32" s="14"/>
      <c r="D32" s="14"/>
      <c r="H32" s="18"/>
    </row>
    <row r="33" spans="2:10" s="19" customFormat="1" ht="18" customHeight="1">
      <c r="B33" s="28"/>
      <c r="C33" s="21"/>
      <c r="D33" s="21"/>
    </row>
    <row r="34" spans="2:10" s="19" customFormat="1" ht="18" customHeight="1">
      <c r="B34" s="20"/>
      <c r="C34" s="21"/>
      <c r="D34" s="21"/>
      <c r="E34" s="22"/>
    </row>
    <row r="35" spans="2:10">
      <c r="B35" s="13"/>
      <c r="C35" s="14"/>
      <c r="D35" s="14"/>
      <c r="H35" s="18"/>
    </row>
    <row r="36" spans="2:10">
      <c r="B36" s="13"/>
      <c r="C36" s="14"/>
      <c r="D36" s="14"/>
      <c r="H36" s="18"/>
    </row>
    <row r="37" spans="2:10">
      <c r="B37" s="13"/>
      <c r="C37" s="14"/>
      <c r="D37" s="14"/>
      <c r="H37" s="18"/>
    </row>
    <row r="38" spans="2:10">
      <c r="B38" s="13"/>
      <c r="C38" s="14"/>
      <c r="D38" s="14"/>
      <c r="H38" s="18"/>
    </row>
    <row r="39" spans="2:10" ht="18" customHeight="1">
      <c r="B39" s="13"/>
      <c r="C39" s="14"/>
      <c r="D39" s="14"/>
      <c r="H39" s="18"/>
    </row>
    <row r="40" spans="2:10" s="19" customFormat="1" ht="18" customHeight="1">
      <c r="B40" s="20"/>
      <c r="C40" s="21"/>
      <c r="D40" s="21"/>
    </row>
    <row r="41" spans="2:10" s="19" customFormat="1" ht="18" customHeight="1">
      <c r="B41" s="20"/>
      <c r="C41" s="21"/>
      <c r="D41" s="21"/>
      <c r="E41" s="22"/>
    </row>
    <row r="42" spans="2:10">
      <c r="B42" s="13"/>
      <c r="C42" s="14"/>
      <c r="D42" s="14"/>
      <c r="H42" s="18"/>
    </row>
    <row r="43" spans="2:10">
      <c r="B43" s="13"/>
      <c r="C43" s="14"/>
      <c r="D43" s="14"/>
      <c r="H43" s="18"/>
    </row>
    <row r="44" spans="2:10" s="19" customFormat="1" ht="18" customHeight="1">
      <c r="B44" s="20"/>
      <c r="C44" s="21"/>
      <c r="D44" s="21"/>
    </row>
    <row r="45" spans="2:10" s="19" customFormat="1" ht="18" customHeight="1">
      <c r="B45" s="20"/>
      <c r="C45" s="21"/>
      <c r="D45" s="21"/>
      <c r="E45" s="22"/>
    </row>
    <row r="46" spans="2:10">
      <c r="B46" s="13"/>
      <c r="C46" s="14"/>
      <c r="D46" s="14"/>
      <c r="H46" s="18"/>
    </row>
    <row r="47" spans="2:10">
      <c r="B47" s="13"/>
      <c r="C47" s="14"/>
      <c r="D47" s="14"/>
      <c r="H47" s="18"/>
    </row>
    <row r="48" spans="2:10">
      <c r="B48" s="23"/>
      <c r="C48" s="16"/>
      <c r="D48" s="16"/>
      <c r="E48" s="16"/>
      <c r="F48" s="16"/>
      <c r="G48" s="16"/>
      <c r="H48" s="13"/>
      <c r="I48" s="14"/>
      <c r="J48" s="14"/>
    </row>
    <row r="49" spans="2:10">
      <c r="B49" s="23"/>
      <c r="C49" s="16"/>
      <c r="D49" s="16"/>
      <c r="E49" s="16"/>
      <c r="F49" s="16"/>
      <c r="G49" s="16"/>
      <c r="H49" s="13"/>
      <c r="I49" s="14"/>
      <c r="J49" s="14"/>
    </row>
    <row r="50" spans="2:10">
      <c r="B50" s="23"/>
      <c r="C50" s="16"/>
      <c r="D50" s="16"/>
      <c r="E50" s="16"/>
      <c r="F50" s="16"/>
      <c r="G50" s="16"/>
      <c r="H50" s="13"/>
      <c r="I50" s="14"/>
      <c r="J50" s="14"/>
    </row>
    <row r="51" spans="2:10">
      <c r="B51" s="23"/>
      <c r="C51" s="16"/>
      <c r="D51" s="16"/>
      <c r="E51" s="16"/>
      <c r="F51" s="16"/>
      <c r="G51" s="16"/>
      <c r="H51" s="13"/>
      <c r="I51" s="14"/>
      <c r="J51" s="14"/>
    </row>
    <row r="52" spans="2:10">
      <c r="B52" s="23"/>
      <c r="C52" s="16"/>
      <c r="D52" s="16"/>
      <c r="E52" s="16"/>
      <c r="F52" s="16"/>
      <c r="G52" s="16"/>
      <c r="H52" s="13"/>
      <c r="I52" s="14"/>
      <c r="J52" s="14"/>
    </row>
    <row r="53" spans="2:10">
      <c r="B53" s="23"/>
      <c r="C53" s="16"/>
      <c r="D53" s="16"/>
      <c r="E53" s="16"/>
      <c r="F53" s="16"/>
      <c r="G53" s="16"/>
      <c r="H53" s="13"/>
      <c r="I53" s="14"/>
      <c r="J53" s="14"/>
    </row>
    <row r="54" spans="2:10">
      <c r="B54" s="23"/>
      <c r="C54" s="16"/>
      <c r="D54" s="16"/>
      <c r="E54" s="16"/>
      <c r="F54" s="16"/>
      <c r="G54" s="16"/>
      <c r="H54" s="13"/>
      <c r="I54" s="14"/>
      <c r="J54" s="14"/>
    </row>
    <row r="55" spans="2:10">
      <c r="B55" s="23"/>
      <c r="C55" s="16"/>
      <c r="D55" s="16"/>
      <c r="E55" s="16"/>
      <c r="F55" s="16"/>
      <c r="G55" s="16"/>
      <c r="H55" s="13"/>
      <c r="I55" s="14"/>
      <c r="J55" s="14"/>
    </row>
    <row r="56" spans="2:10">
      <c r="B56" s="23"/>
      <c r="C56" s="16"/>
      <c r="D56" s="16"/>
      <c r="E56" s="16"/>
      <c r="F56" s="16"/>
      <c r="G56" s="16"/>
      <c r="H56" s="13"/>
      <c r="I56" s="14"/>
      <c r="J56" s="14"/>
    </row>
    <row r="57" spans="2:10">
      <c r="B57" s="23"/>
      <c r="C57" s="16"/>
      <c r="D57" s="16"/>
      <c r="E57" s="16"/>
      <c r="F57" s="16"/>
      <c r="G57" s="16"/>
      <c r="H57" s="13"/>
      <c r="I57" s="14"/>
      <c r="J57" s="14"/>
    </row>
    <row r="58" spans="2:10">
      <c r="B58" s="23"/>
      <c r="C58" s="16"/>
      <c r="D58" s="16"/>
      <c r="E58" s="16"/>
      <c r="F58" s="16"/>
      <c r="G58" s="16"/>
      <c r="H58" s="13"/>
      <c r="I58" s="14"/>
      <c r="J58" s="14"/>
    </row>
    <row r="59" spans="2:10">
      <c r="B59" s="23"/>
      <c r="C59" s="16"/>
      <c r="D59" s="16"/>
      <c r="E59" s="16"/>
      <c r="F59" s="16"/>
      <c r="G59" s="16"/>
      <c r="H59" s="13"/>
      <c r="I59" s="14"/>
      <c r="J59" s="14"/>
    </row>
    <row r="60" spans="2:10">
      <c r="B60" s="23"/>
      <c r="C60" s="16"/>
      <c r="D60" s="16"/>
      <c r="E60" s="16"/>
      <c r="F60" s="16"/>
      <c r="G60" s="16"/>
      <c r="H60" s="13"/>
      <c r="I60" s="14"/>
      <c r="J60" s="14"/>
    </row>
    <row r="61" spans="2:10">
      <c r="B61" s="23"/>
      <c r="C61" s="16"/>
      <c r="D61" s="16"/>
      <c r="E61" s="16"/>
      <c r="F61" s="16"/>
      <c r="G61" s="16"/>
      <c r="H61" s="13"/>
      <c r="I61" s="14"/>
      <c r="J61" s="14"/>
    </row>
    <row r="62" spans="2:10">
      <c r="B62" s="23"/>
      <c r="C62" s="16"/>
      <c r="D62" s="16"/>
      <c r="E62" s="16"/>
      <c r="F62" s="16"/>
      <c r="G62" s="16"/>
      <c r="H62" s="13"/>
      <c r="I62" s="14"/>
      <c r="J62" s="14"/>
    </row>
    <row r="63" spans="2:10">
      <c r="B63" s="23"/>
      <c r="C63" s="16"/>
      <c r="D63" s="16"/>
      <c r="E63" s="16"/>
      <c r="F63" s="16"/>
      <c r="G63" s="16"/>
      <c r="H63" s="13"/>
      <c r="I63" s="14"/>
      <c r="J63" s="14"/>
    </row>
    <row r="64" spans="2:10">
      <c r="B64" s="23"/>
      <c r="C64" s="16"/>
      <c r="D64" s="16"/>
      <c r="E64" s="16"/>
      <c r="F64" s="16"/>
      <c r="G64" s="16"/>
    </row>
    <row r="65" spans="2:7">
      <c r="B65" s="23"/>
      <c r="C65" s="16"/>
      <c r="D65" s="16"/>
      <c r="E65" s="16"/>
      <c r="F65" s="16"/>
      <c r="G65" s="16"/>
    </row>
    <row r="66" spans="2:7">
      <c r="B66" s="23"/>
      <c r="C66" s="16"/>
      <c r="D66" s="16"/>
      <c r="E66" s="16"/>
      <c r="F66" s="16"/>
      <c r="G66" s="16"/>
    </row>
    <row r="67" spans="2:7">
      <c r="B67" s="23"/>
      <c r="C67" s="16"/>
      <c r="D67" s="16"/>
      <c r="E67" s="16"/>
      <c r="F67" s="16"/>
      <c r="G67" s="16"/>
    </row>
    <row r="68" spans="2:7">
      <c r="B68" s="23"/>
      <c r="C68" s="16"/>
      <c r="D68" s="16"/>
      <c r="E68" s="16"/>
      <c r="F68" s="16"/>
      <c r="G68" s="16"/>
    </row>
    <row r="69" spans="2:7">
      <c r="B69" s="23"/>
      <c r="C69" s="16"/>
      <c r="D69" s="16"/>
      <c r="E69" s="16"/>
      <c r="F69" s="16"/>
      <c r="G69" s="16"/>
    </row>
    <row r="70" spans="2:7">
      <c r="B70" s="23"/>
      <c r="C70" s="16"/>
      <c r="D70" s="16"/>
      <c r="E70" s="16"/>
      <c r="F70" s="16"/>
      <c r="G70" s="16"/>
    </row>
    <row r="71" spans="2:7">
      <c r="B71" s="23"/>
      <c r="C71" s="16"/>
      <c r="D71" s="16"/>
      <c r="E71" s="16"/>
      <c r="F71" s="16"/>
      <c r="G71" s="16"/>
    </row>
    <row r="72" spans="2:7">
      <c r="B72" s="23"/>
      <c r="C72" s="16"/>
      <c r="D72" s="16"/>
      <c r="E72" s="16"/>
      <c r="F72" s="16"/>
      <c r="G72" s="16"/>
    </row>
    <row r="73" spans="2:7">
      <c r="B73" s="23"/>
      <c r="C73" s="16"/>
      <c r="D73" s="16"/>
      <c r="E73" s="16"/>
      <c r="F73" s="16"/>
      <c r="G73" s="16"/>
    </row>
    <row r="74" spans="2:7">
      <c r="B74" s="23"/>
      <c r="C74" s="16"/>
      <c r="D74" s="16"/>
      <c r="E74" s="16"/>
      <c r="F74" s="16"/>
      <c r="G74" s="16"/>
    </row>
    <row r="75" spans="2:7">
      <c r="B75" s="23"/>
      <c r="C75" s="16"/>
      <c r="D75" s="16"/>
      <c r="E75" s="16"/>
      <c r="F75" s="16"/>
      <c r="G75" s="16"/>
    </row>
    <row r="76" spans="2:7">
      <c r="B76" s="23"/>
      <c r="C76" s="16"/>
      <c r="D76" s="16"/>
      <c r="E76" s="16"/>
      <c r="F76" s="16"/>
      <c r="G76" s="16"/>
    </row>
    <row r="77" spans="2:7">
      <c r="B77" s="23"/>
      <c r="C77" s="16"/>
      <c r="D77" s="16"/>
      <c r="E77" s="16"/>
      <c r="F77" s="16"/>
      <c r="G77" s="16"/>
    </row>
    <row r="78" spans="2:7">
      <c r="B78" s="23"/>
      <c r="C78" s="16"/>
      <c r="D78" s="16"/>
      <c r="E78" s="16"/>
      <c r="F78" s="16"/>
      <c r="G78" s="16"/>
    </row>
    <row r="79" spans="2:7">
      <c r="B79" s="23"/>
      <c r="C79" s="16"/>
      <c r="D79" s="16"/>
      <c r="E79" s="16"/>
      <c r="F79" s="16"/>
      <c r="G79" s="16"/>
    </row>
    <row r="80" spans="2:7">
      <c r="B80" s="23"/>
      <c r="C80" s="16"/>
      <c r="D80" s="16"/>
      <c r="E80" s="16"/>
      <c r="F80" s="16"/>
      <c r="G80" s="16"/>
    </row>
    <row r="81" spans="2:7">
      <c r="B81" s="23"/>
      <c r="C81" s="16"/>
      <c r="D81" s="16"/>
      <c r="E81" s="16"/>
      <c r="F81" s="16"/>
      <c r="G81" s="16"/>
    </row>
    <row r="82" spans="2:7">
      <c r="B82" s="23"/>
      <c r="C82" s="16"/>
      <c r="D82" s="16"/>
      <c r="E82" s="16"/>
      <c r="F82" s="16"/>
      <c r="G82" s="16"/>
    </row>
    <row r="83" spans="2:7">
      <c r="B83" s="23"/>
      <c r="C83" s="16"/>
      <c r="D83" s="16"/>
      <c r="E83" s="16"/>
      <c r="F83" s="16"/>
      <c r="G83" s="16"/>
    </row>
    <row r="84" spans="2:7">
      <c r="B84" s="15"/>
      <c r="C84" s="14"/>
      <c r="D84" s="14"/>
      <c r="E84" s="14"/>
      <c r="F84" s="14"/>
      <c r="G84" s="14"/>
    </row>
    <row r="85" spans="2:7">
      <c r="B85" s="15"/>
      <c r="C85" s="14"/>
      <c r="D85" s="14"/>
      <c r="E85" s="14"/>
      <c r="F85" s="14"/>
      <c r="G85" s="14"/>
    </row>
    <row r="86" spans="2:7">
      <c r="B86" s="15"/>
      <c r="C86" s="14"/>
      <c r="D86" s="14"/>
      <c r="E86" s="14"/>
      <c r="F86" s="14"/>
      <c r="G86" s="14"/>
    </row>
    <row r="87" spans="2:7">
      <c r="B87" s="15"/>
      <c r="C87" s="14"/>
      <c r="D87" s="14"/>
      <c r="E87" s="14"/>
      <c r="F87" s="14"/>
      <c r="G87" s="14"/>
    </row>
    <row r="88" spans="2:7">
      <c r="B88" s="15"/>
      <c r="C88" s="14"/>
      <c r="D88" s="14"/>
      <c r="E88" s="14"/>
      <c r="F88" s="14"/>
      <c r="G88" s="14"/>
    </row>
    <row r="89" spans="2:7">
      <c r="B89" s="15"/>
      <c r="C89" s="14"/>
      <c r="D89" s="14"/>
      <c r="E89" s="14"/>
      <c r="F89" s="14"/>
      <c r="G89" s="14"/>
    </row>
    <row r="90" spans="2:7">
      <c r="B90" s="15"/>
      <c r="C90" s="14"/>
      <c r="D90" s="14"/>
      <c r="E90" s="14"/>
      <c r="F90" s="14"/>
      <c r="G90" s="14"/>
    </row>
    <row r="91" spans="2:7">
      <c r="B91" s="15"/>
      <c r="C91" s="14"/>
      <c r="D91" s="14"/>
      <c r="E91" s="14"/>
      <c r="F91" s="14"/>
      <c r="G91" s="14"/>
    </row>
    <row r="92" spans="2:7">
      <c r="B92" s="15"/>
      <c r="C92" s="14"/>
      <c r="D92" s="14"/>
      <c r="E92" s="14"/>
      <c r="F92" s="14"/>
      <c r="G92" s="14"/>
    </row>
    <row r="93" spans="2:7">
      <c r="B93" s="210"/>
      <c r="C93" s="210"/>
      <c r="D93" s="14"/>
      <c r="E93" s="14"/>
      <c r="F93" s="14"/>
      <c r="G93" s="14"/>
    </row>
    <row r="94" spans="2:7">
      <c r="B94" s="210"/>
      <c r="C94" s="210"/>
      <c r="D94" s="14"/>
      <c r="E94" s="14"/>
      <c r="F94" s="14"/>
      <c r="G94" s="14"/>
    </row>
  </sheetData>
  <mergeCells count="61">
    <mergeCell ref="B27:L27"/>
    <mergeCell ref="B28:L28"/>
    <mergeCell ref="B29:L29"/>
    <mergeCell ref="B23:L23"/>
    <mergeCell ref="B6:L6"/>
    <mergeCell ref="B8:F8"/>
    <mergeCell ref="G8:H8"/>
    <mergeCell ref="I8:J8"/>
    <mergeCell ref="K8:L8"/>
    <mergeCell ref="B7:L7"/>
    <mergeCell ref="K18:L18"/>
    <mergeCell ref="B19:F19"/>
    <mergeCell ref="G19:H19"/>
    <mergeCell ref="I19:J19"/>
    <mergeCell ref="K19:L19"/>
    <mergeCell ref="B24:J24"/>
    <mergeCell ref="K24:L24"/>
    <mergeCell ref="B25:J25"/>
    <mergeCell ref="K25:L25"/>
    <mergeCell ref="B20:F20"/>
    <mergeCell ref="G20:H20"/>
    <mergeCell ref="I20:J20"/>
    <mergeCell ref="K20:L20"/>
    <mergeCell ref="B21:F21"/>
    <mergeCell ref="G21:H21"/>
    <mergeCell ref="I21:J21"/>
    <mergeCell ref="K21:L21"/>
    <mergeCell ref="B22:J22"/>
    <mergeCell ref="K22:L22"/>
    <mergeCell ref="G11:H11"/>
    <mergeCell ref="I11:J11"/>
    <mergeCell ref="K11:L11"/>
    <mergeCell ref="B16:J16"/>
    <mergeCell ref="K16:L16"/>
    <mergeCell ref="B14:F14"/>
    <mergeCell ref="G14:H14"/>
    <mergeCell ref="I14:J14"/>
    <mergeCell ref="K14:L14"/>
    <mergeCell ref="B15:F15"/>
    <mergeCell ref="G15:H15"/>
    <mergeCell ref="I15:J15"/>
    <mergeCell ref="K15:L15"/>
    <mergeCell ref="B13:L13"/>
    <mergeCell ref="B12:J12"/>
    <mergeCell ref="K12:L12"/>
    <mergeCell ref="B94:C94"/>
    <mergeCell ref="B93:C93"/>
    <mergeCell ref="B5:L5"/>
    <mergeCell ref="B17:L17"/>
    <mergeCell ref="B18:F18"/>
    <mergeCell ref="G18:H18"/>
    <mergeCell ref="I18:J18"/>
    <mergeCell ref="B9:F9"/>
    <mergeCell ref="G9:H9"/>
    <mergeCell ref="I9:J9"/>
    <mergeCell ref="K9:L9"/>
    <mergeCell ref="B10:F10"/>
    <mergeCell ref="G10:H10"/>
    <mergeCell ref="I10:J10"/>
    <mergeCell ref="K10:L10"/>
    <mergeCell ref="B11:F11"/>
  </mergeCells>
  <phoneticPr fontId="69" type="noConversion"/>
  <printOptions horizontalCentered="1"/>
  <pageMargins left="0.39370078740157483" right="0.39370078740157483" top="0.39370078740157483" bottom="0.98425196850393704" header="0.39370078740157483" footer="0.39370078740157483"/>
  <pageSetup paperSize="9" scale="59" orientation="portrait" r:id="rId1"/>
  <headerFooter>
    <oddFooter>&amp;C&amp;"Courier New,Normal"&amp;8Prefeitura da UFRJ
Praça Jorge Machado Moreira, 100 - Cidade Universitária - Ilha do Fundão
CEP 21941-598 - Rio de Janeiro-RJ - Cx. Postal 68.010
Tel:21 2598-9324&amp;R&amp;"Courier New,Normal"&amp;8Página: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12"/>
  <sheetViews>
    <sheetView view="pageBreakPreview" topLeftCell="A70" zoomScale="115" zoomScaleNormal="100" zoomScaleSheetLayoutView="115" workbookViewId="0">
      <selection activeCell="K78" sqref="K78"/>
    </sheetView>
  </sheetViews>
  <sheetFormatPr defaultRowHeight="15"/>
  <cols>
    <col min="3" max="3" width="18.7109375" customWidth="1"/>
    <col min="5" max="5" width="3.7109375" customWidth="1"/>
    <col min="7" max="7" width="11.7109375" customWidth="1"/>
    <col min="9" max="9" width="10.5703125" customWidth="1"/>
    <col min="10" max="10" width="9.5703125" customWidth="1"/>
    <col min="13" max="13" width="10" customWidth="1"/>
  </cols>
  <sheetData>
    <row r="1" spans="2:14" ht="15" customHeight="1">
      <c r="B1" s="311" t="s">
        <v>165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</row>
    <row r="2" spans="2:14">
      <c r="B2" s="312" t="s">
        <v>166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</row>
    <row r="3" spans="2:14">
      <c r="K3" s="170"/>
      <c r="L3" s="170"/>
      <c r="M3" s="169"/>
    </row>
    <row r="4" spans="2:14" ht="15" customHeight="1">
      <c r="B4" s="280" t="s">
        <v>250</v>
      </c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</row>
    <row r="5" spans="2:14" ht="15" customHeight="1">
      <c r="B5" s="275" t="s">
        <v>78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</row>
    <row r="6" spans="2:14" ht="15" customHeight="1">
      <c r="B6" s="261" t="s">
        <v>79</v>
      </c>
      <c r="C6" s="261"/>
      <c r="D6" s="261"/>
      <c r="E6" s="261"/>
      <c r="F6" s="261"/>
      <c r="G6" s="261"/>
      <c r="H6" s="261"/>
      <c r="I6" s="261"/>
      <c r="J6" s="262"/>
      <c r="K6" s="262"/>
      <c r="L6" s="263"/>
      <c r="M6" s="263"/>
    </row>
    <row r="7" spans="2:14" ht="15" customHeight="1">
      <c r="B7" s="196"/>
      <c r="C7" s="196"/>
      <c r="D7" s="196"/>
      <c r="E7" s="196"/>
      <c r="F7" s="196"/>
      <c r="G7" s="196"/>
      <c r="H7" s="264" t="s">
        <v>253</v>
      </c>
      <c r="I7" s="265"/>
      <c r="J7" s="266"/>
      <c r="K7" s="267" t="s">
        <v>254</v>
      </c>
      <c r="L7" s="268"/>
      <c r="M7" s="268"/>
      <c r="N7" s="169"/>
    </row>
    <row r="8" spans="2:14" ht="15" customHeight="1">
      <c r="B8" s="301" t="s">
        <v>80</v>
      </c>
      <c r="C8" s="303" t="s">
        <v>81</v>
      </c>
      <c r="D8" s="304"/>
      <c r="E8" s="305"/>
      <c r="F8" s="153" t="s">
        <v>167</v>
      </c>
      <c r="G8" s="301" t="s">
        <v>251</v>
      </c>
      <c r="H8" s="272" t="s">
        <v>83</v>
      </c>
      <c r="I8" s="269" t="s">
        <v>84</v>
      </c>
      <c r="J8" s="309" t="s">
        <v>238</v>
      </c>
      <c r="K8" s="310" t="s">
        <v>83</v>
      </c>
      <c r="L8" s="269" t="s">
        <v>84</v>
      </c>
      <c r="M8" s="269" t="s">
        <v>238</v>
      </c>
      <c r="N8" s="256"/>
    </row>
    <row r="9" spans="2:14" ht="22.5" customHeight="1">
      <c r="B9" s="302"/>
      <c r="C9" s="306"/>
      <c r="D9" s="307"/>
      <c r="E9" s="308"/>
      <c r="F9" s="154" t="s">
        <v>82</v>
      </c>
      <c r="G9" s="302"/>
      <c r="H9" s="272"/>
      <c r="I9" s="269"/>
      <c r="J9" s="309"/>
      <c r="K9" s="310"/>
      <c r="L9" s="269"/>
      <c r="M9" s="269"/>
      <c r="N9" s="256"/>
    </row>
    <row r="10" spans="2:14">
      <c r="B10" s="155" t="s">
        <v>85</v>
      </c>
      <c r="C10" s="284" t="s">
        <v>168</v>
      </c>
      <c r="D10" s="284"/>
      <c r="E10" s="284"/>
      <c r="F10" s="277"/>
      <c r="G10" s="278"/>
      <c r="H10" s="278"/>
      <c r="I10" s="278"/>
      <c r="J10" s="278"/>
      <c r="K10" s="278"/>
      <c r="L10" s="278"/>
      <c r="M10" s="279"/>
    </row>
    <row r="11" spans="2:14" ht="22.5">
      <c r="B11" s="156" t="s">
        <v>86</v>
      </c>
      <c r="C11" s="285" t="s">
        <v>87</v>
      </c>
      <c r="D11" s="285"/>
      <c r="E11" s="285"/>
      <c r="F11" s="157">
        <v>26</v>
      </c>
      <c r="G11" s="158" t="s">
        <v>169</v>
      </c>
      <c r="H11" s="158">
        <v>0</v>
      </c>
      <c r="I11" s="192">
        <v>4</v>
      </c>
      <c r="J11" s="201">
        <v>0</v>
      </c>
      <c r="K11" s="198">
        <f t="shared" ref="K11:K17" si="0">F11*H11</f>
        <v>0</v>
      </c>
      <c r="L11" s="157">
        <f>F11*I11</f>
        <v>104</v>
      </c>
      <c r="M11" s="197">
        <f>F11*J11</f>
        <v>0</v>
      </c>
    </row>
    <row r="12" spans="2:14" ht="33.75" customHeight="1">
      <c r="B12" s="160" t="s">
        <v>170</v>
      </c>
      <c r="C12" s="282" t="s">
        <v>88</v>
      </c>
      <c r="D12" s="282"/>
      <c r="E12" s="282"/>
      <c r="F12" s="157">
        <v>13</v>
      </c>
      <c r="G12" s="158" t="s">
        <v>171</v>
      </c>
      <c r="H12" s="158">
        <v>7</v>
      </c>
      <c r="I12" s="192">
        <v>0</v>
      </c>
      <c r="J12" s="201">
        <v>0</v>
      </c>
      <c r="K12" s="198">
        <f t="shared" si="0"/>
        <v>91</v>
      </c>
      <c r="L12" s="157">
        <f t="shared" ref="L12:L16" si="1">F12*I12</f>
        <v>0</v>
      </c>
      <c r="M12" s="197">
        <f t="shared" ref="M12:M40" si="2">F12*J12</f>
        <v>0</v>
      </c>
    </row>
    <row r="13" spans="2:14" ht="33.75" customHeight="1">
      <c r="B13" s="160" t="s">
        <v>172</v>
      </c>
      <c r="C13" s="282" t="s">
        <v>89</v>
      </c>
      <c r="D13" s="282"/>
      <c r="E13" s="282"/>
      <c r="F13" s="157">
        <v>13</v>
      </c>
      <c r="G13" s="158" t="s">
        <v>171</v>
      </c>
      <c r="H13" s="158">
        <v>0</v>
      </c>
      <c r="I13" s="192">
        <v>1</v>
      </c>
      <c r="J13" s="201">
        <v>0</v>
      </c>
      <c r="K13" s="198">
        <f t="shared" si="0"/>
        <v>0</v>
      </c>
      <c r="L13" s="157">
        <f t="shared" si="1"/>
        <v>13</v>
      </c>
      <c r="M13" s="197">
        <f t="shared" si="2"/>
        <v>0</v>
      </c>
    </row>
    <row r="14" spans="2:14" ht="33.75" customHeight="1">
      <c r="B14" s="160" t="s">
        <v>173</v>
      </c>
      <c r="C14" s="282" t="s">
        <v>90</v>
      </c>
      <c r="D14" s="282"/>
      <c r="E14" s="282"/>
      <c r="F14" s="157">
        <v>13</v>
      </c>
      <c r="G14" s="158" t="s">
        <v>171</v>
      </c>
      <c r="H14" s="158">
        <v>0</v>
      </c>
      <c r="I14" s="192">
        <v>2</v>
      </c>
      <c r="J14" s="201">
        <v>0</v>
      </c>
      <c r="K14" s="198">
        <f t="shared" si="0"/>
        <v>0</v>
      </c>
      <c r="L14" s="157">
        <f t="shared" si="1"/>
        <v>26</v>
      </c>
      <c r="M14" s="197">
        <f t="shared" si="2"/>
        <v>0</v>
      </c>
    </row>
    <row r="15" spans="2:14" ht="33.75" customHeight="1">
      <c r="B15" s="160" t="s">
        <v>174</v>
      </c>
      <c r="C15" s="282" t="s">
        <v>91</v>
      </c>
      <c r="D15" s="282"/>
      <c r="E15" s="282"/>
      <c r="F15" s="157">
        <v>13</v>
      </c>
      <c r="G15" s="158" t="s">
        <v>171</v>
      </c>
      <c r="H15" s="158">
        <v>0</v>
      </c>
      <c r="I15" s="192">
        <v>0</v>
      </c>
      <c r="J15" s="201">
        <v>1</v>
      </c>
      <c r="K15" s="198">
        <f t="shared" si="0"/>
        <v>0</v>
      </c>
      <c r="L15" s="157">
        <f>F15*I15</f>
        <v>0</v>
      </c>
      <c r="M15" s="197">
        <f t="shared" si="2"/>
        <v>13</v>
      </c>
    </row>
    <row r="16" spans="2:14" ht="22.5">
      <c r="B16" s="160" t="s">
        <v>175</v>
      </c>
      <c r="C16" s="282" t="s">
        <v>92</v>
      </c>
      <c r="D16" s="282"/>
      <c r="E16" s="282"/>
      <c r="F16" s="157">
        <v>22</v>
      </c>
      <c r="G16" s="158" t="s">
        <v>176</v>
      </c>
      <c r="H16" s="158">
        <v>0</v>
      </c>
      <c r="I16" s="192">
        <v>6</v>
      </c>
      <c r="J16" s="201">
        <v>0</v>
      </c>
      <c r="K16" s="198">
        <f t="shared" si="0"/>
        <v>0</v>
      </c>
      <c r="L16" s="157">
        <f t="shared" si="1"/>
        <v>132</v>
      </c>
      <c r="M16" s="197">
        <f t="shared" si="2"/>
        <v>0</v>
      </c>
    </row>
    <row r="17" spans="2:13" ht="33.75" customHeight="1">
      <c r="B17" s="160" t="s">
        <v>177</v>
      </c>
      <c r="C17" s="282" t="s">
        <v>93</v>
      </c>
      <c r="D17" s="282"/>
      <c r="E17" s="282"/>
      <c r="F17" s="157">
        <v>13</v>
      </c>
      <c r="G17" s="158" t="s">
        <v>171</v>
      </c>
      <c r="H17" s="161">
        <v>2</v>
      </c>
      <c r="I17" s="192">
        <v>0</v>
      </c>
      <c r="J17" s="201">
        <v>0</v>
      </c>
      <c r="K17" s="198">
        <f t="shared" si="0"/>
        <v>26</v>
      </c>
      <c r="L17" s="157">
        <f>F17*I17</f>
        <v>0</v>
      </c>
      <c r="M17" s="197">
        <f t="shared" si="2"/>
        <v>0</v>
      </c>
    </row>
    <row r="18" spans="2:13">
      <c r="B18" s="160" t="s">
        <v>178</v>
      </c>
      <c r="C18" s="282" t="s">
        <v>179</v>
      </c>
      <c r="D18" s="282"/>
      <c r="E18" s="282"/>
      <c r="F18" s="157" t="s">
        <v>180</v>
      </c>
      <c r="G18" s="158"/>
      <c r="H18" s="158" t="s">
        <v>8</v>
      </c>
      <c r="I18" s="192" t="s">
        <v>8</v>
      </c>
      <c r="J18" s="201" t="s">
        <v>8</v>
      </c>
      <c r="K18" s="199" t="s">
        <v>8</v>
      </c>
      <c r="L18" s="158" t="s">
        <v>8</v>
      </c>
      <c r="M18" s="158" t="s">
        <v>8</v>
      </c>
    </row>
    <row r="19" spans="2:13" ht="33.75" customHeight="1">
      <c r="B19" s="160" t="s">
        <v>181</v>
      </c>
      <c r="C19" s="282" t="s">
        <v>94</v>
      </c>
      <c r="D19" s="282"/>
      <c r="E19" s="282"/>
      <c r="F19" s="157">
        <v>13</v>
      </c>
      <c r="G19" s="158" t="s">
        <v>171</v>
      </c>
      <c r="H19" s="158">
        <v>0</v>
      </c>
      <c r="I19" s="192">
        <v>0</v>
      </c>
      <c r="J19" s="201">
        <v>1</v>
      </c>
      <c r="K19" s="198">
        <f>F19*H19</f>
        <v>0</v>
      </c>
      <c r="L19" s="157">
        <f>F19*I19</f>
        <v>0</v>
      </c>
      <c r="M19" s="197">
        <f t="shared" si="2"/>
        <v>13</v>
      </c>
    </row>
    <row r="20" spans="2:13" ht="22.5">
      <c r="B20" s="160" t="s">
        <v>182</v>
      </c>
      <c r="C20" s="282" t="s">
        <v>95</v>
      </c>
      <c r="D20" s="282"/>
      <c r="E20" s="282"/>
      <c r="F20" s="157">
        <v>26</v>
      </c>
      <c r="G20" s="158" t="s">
        <v>169</v>
      </c>
      <c r="H20" s="158">
        <v>8</v>
      </c>
      <c r="I20" s="192">
        <v>0</v>
      </c>
      <c r="J20" s="201">
        <v>0</v>
      </c>
      <c r="K20" s="198">
        <f t="shared" ref="K20:K51" si="3">F20*H20</f>
        <v>208</v>
      </c>
      <c r="L20" s="157">
        <f t="shared" ref="L20:L24" si="4">F20*I20</f>
        <v>0</v>
      </c>
      <c r="M20" s="197">
        <f t="shared" si="2"/>
        <v>0</v>
      </c>
    </row>
    <row r="21" spans="2:13" ht="22.5">
      <c r="B21" s="160" t="s">
        <v>183</v>
      </c>
      <c r="C21" s="282" t="s">
        <v>96</v>
      </c>
      <c r="D21" s="282"/>
      <c r="E21" s="282"/>
      <c r="F21" s="157">
        <v>22</v>
      </c>
      <c r="G21" s="158" t="s">
        <v>176</v>
      </c>
      <c r="H21" s="158">
        <v>1</v>
      </c>
      <c r="I21" s="192">
        <v>0</v>
      </c>
      <c r="J21" s="201">
        <v>0</v>
      </c>
      <c r="K21" s="198">
        <f t="shared" si="3"/>
        <v>22</v>
      </c>
      <c r="L21" s="157">
        <f t="shared" si="4"/>
        <v>0</v>
      </c>
      <c r="M21" s="197">
        <f t="shared" si="2"/>
        <v>0</v>
      </c>
    </row>
    <row r="22" spans="2:13" ht="22.5">
      <c r="B22" s="160" t="s">
        <v>184</v>
      </c>
      <c r="C22" s="282" t="s">
        <v>97</v>
      </c>
      <c r="D22" s="282"/>
      <c r="E22" s="282"/>
      <c r="F22" s="157">
        <v>22</v>
      </c>
      <c r="G22" s="158" t="s">
        <v>176</v>
      </c>
      <c r="H22" s="158">
        <v>3</v>
      </c>
      <c r="I22" s="192">
        <v>0</v>
      </c>
      <c r="J22" s="201">
        <v>0</v>
      </c>
      <c r="K22" s="198">
        <f t="shared" si="3"/>
        <v>66</v>
      </c>
      <c r="L22" s="157">
        <f t="shared" si="4"/>
        <v>0</v>
      </c>
      <c r="M22" s="197">
        <f t="shared" si="2"/>
        <v>0</v>
      </c>
    </row>
    <row r="23" spans="2:13" ht="33.75" customHeight="1">
      <c r="B23" s="160" t="s">
        <v>185</v>
      </c>
      <c r="C23" s="282" t="s">
        <v>98</v>
      </c>
      <c r="D23" s="282"/>
      <c r="E23" s="282"/>
      <c r="F23" s="157">
        <v>13</v>
      </c>
      <c r="G23" s="158" t="s">
        <v>171</v>
      </c>
      <c r="H23" s="158">
        <v>0</v>
      </c>
      <c r="I23" s="192">
        <v>2</v>
      </c>
      <c r="J23" s="201">
        <v>0</v>
      </c>
      <c r="K23" s="198">
        <f t="shared" si="3"/>
        <v>0</v>
      </c>
      <c r="L23" s="157">
        <f t="shared" si="4"/>
        <v>26</v>
      </c>
      <c r="M23" s="197">
        <f t="shared" si="2"/>
        <v>0</v>
      </c>
    </row>
    <row r="24" spans="2:13" ht="33.75" customHeight="1">
      <c r="B24" s="160" t="s">
        <v>186</v>
      </c>
      <c r="C24" s="282" t="s">
        <v>187</v>
      </c>
      <c r="D24" s="282"/>
      <c r="E24" s="282"/>
      <c r="F24" s="157">
        <v>13</v>
      </c>
      <c r="G24" s="158" t="s">
        <v>171</v>
      </c>
      <c r="H24" s="158">
        <v>0</v>
      </c>
      <c r="I24" s="192">
        <v>0</v>
      </c>
      <c r="J24" s="201">
        <v>7</v>
      </c>
      <c r="K24" s="198">
        <f t="shared" si="3"/>
        <v>0</v>
      </c>
      <c r="L24" s="157">
        <f t="shared" si="4"/>
        <v>0</v>
      </c>
      <c r="M24" s="197">
        <f t="shared" si="2"/>
        <v>91</v>
      </c>
    </row>
    <row r="25" spans="2:13" ht="33.75" customHeight="1">
      <c r="B25" s="160" t="s">
        <v>188</v>
      </c>
      <c r="C25" s="282" t="s">
        <v>99</v>
      </c>
      <c r="D25" s="282"/>
      <c r="E25" s="282"/>
      <c r="F25" s="157">
        <v>13</v>
      </c>
      <c r="G25" s="158" t="s">
        <v>171</v>
      </c>
      <c r="H25" s="158">
        <v>0</v>
      </c>
      <c r="I25" s="192">
        <v>1</v>
      </c>
      <c r="J25" s="201">
        <v>0</v>
      </c>
      <c r="K25" s="198">
        <f t="shared" si="3"/>
        <v>0</v>
      </c>
      <c r="L25" s="157">
        <f>F25*I25</f>
        <v>13</v>
      </c>
      <c r="M25" s="197">
        <f t="shared" si="2"/>
        <v>0</v>
      </c>
    </row>
    <row r="26" spans="2:13" ht="33.75" customHeight="1">
      <c r="B26" s="160" t="s">
        <v>189</v>
      </c>
      <c r="C26" s="285" t="s">
        <v>100</v>
      </c>
      <c r="D26" s="285"/>
      <c r="E26" s="285"/>
      <c r="F26" s="157">
        <v>13</v>
      </c>
      <c r="G26" s="158" t="s">
        <v>171</v>
      </c>
      <c r="H26" s="158">
        <v>0</v>
      </c>
      <c r="I26" s="192">
        <v>1</v>
      </c>
      <c r="J26" s="201">
        <v>0</v>
      </c>
      <c r="K26" s="198">
        <f t="shared" si="3"/>
        <v>0</v>
      </c>
      <c r="L26" s="157">
        <f t="shared" ref="L26:L51" si="5">F26*I26</f>
        <v>13</v>
      </c>
      <c r="M26" s="197">
        <f t="shared" si="2"/>
        <v>0</v>
      </c>
    </row>
    <row r="27" spans="2:13" ht="22.5">
      <c r="B27" s="160" t="s">
        <v>190</v>
      </c>
      <c r="C27" s="285" t="s">
        <v>101</v>
      </c>
      <c r="D27" s="285"/>
      <c r="E27" s="285"/>
      <c r="F27" s="157">
        <v>22</v>
      </c>
      <c r="G27" s="158" t="s">
        <v>176</v>
      </c>
      <c r="H27" s="158">
        <v>1</v>
      </c>
      <c r="I27" s="192">
        <v>0</v>
      </c>
      <c r="J27" s="201">
        <v>0</v>
      </c>
      <c r="K27" s="198">
        <f t="shared" si="3"/>
        <v>22</v>
      </c>
      <c r="L27" s="157">
        <f t="shared" si="5"/>
        <v>0</v>
      </c>
      <c r="M27" s="197">
        <f t="shared" si="2"/>
        <v>0</v>
      </c>
    </row>
    <row r="28" spans="2:13" ht="33.75" customHeight="1">
      <c r="B28" s="160" t="s">
        <v>191</v>
      </c>
      <c r="C28" s="285" t="s">
        <v>102</v>
      </c>
      <c r="D28" s="285"/>
      <c r="E28" s="285"/>
      <c r="F28" s="157">
        <v>13</v>
      </c>
      <c r="G28" s="158" t="s">
        <v>171</v>
      </c>
      <c r="H28" s="158">
        <v>1</v>
      </c>
      <c r="I28" s="192">
        <v>0</v>
      </c>
      <c r="J28" s="201">
        <v>0</v>
      </c>
      <c r="K28" s="198">
        <f t="shared" si="3"/>
        <v>13</v>
      </c>
      <c r="L28" s="157">
        <f t="shared" si="5"/>
        <v>0</v>
      </c>
      <c r="M28" s="197">
        <f t="shared" si="2"/>
        <v>0</v>
      </c>
    </row>
    <row r="29" spans="2:13" ht="33.75" customHeight="1">
      <c r="B29" s="160" t="s">
        <v>192</v>
      </c>
      <c r="C29" s="285" t="s">
        <v>103</v>
      </c>
      <c r="D29" s="285"/>
      <c r="E29" s="285"/>
      <c r="F29" s="157">
        <v>13</v>
      </c>
      <c r="G29" s="158" t="s">
        <v>171</v>
      </c>
      <c r="H29" s="158">
        <v>0</v>
      </c>
      <c r="I29" s="192">
        <v>0</v>
      </c>
      <c r="J29" s="201">
        <v>1</v>
      </c>
      <c r="K29" s="198">
        <f t="shared" si="3"/>
        <v>0</v>
      </c>
      <c r="L29" s="157">
        <f t="shared" si="5"/>
        <v>0</v>
      </c>
      <c r="M29" s="197">
        <f t="shared" si="2"/>
        <v>13</v>
      </c>
    </row>
    <row r="30" spans="2:13" ht="33.75" customHeight="1">
      <c r="B30" s="160" t="s">
        <v>193</v>
      </c>
      <c r="C30" s="282" t="s">
        <v>104</v>
      </c>
      <c r="D30" s="282"/>
      <c r="E30" s="282"/>
      <c r="F30" s="157">
        <v>13</v>
      </c>
      <c r="G30" s="158" t="s">
        <v>171</v>
      </c>
      <c r="H30" s="158">
        <v>0</v>
      </c>
      <c r="I30" s="192">
        <v>1</v>
      </c>
      <c r="J30" s="201">
        <v>0</v>
      </c>
      <c r="K30" s="198">
        <f t="shared" si="3"/>
        <v>0</v>
      </c>
      <c r="L30" s="157">
        <f t="shared" si="5"/>
        <v>13</v>
      </c>
      <c r="M30" s="197">
        <f t="shared" si="2"/>
        <v>0</v>
      </c>
    </row>
    <row r="31" spans="2:13" ht="33.75" customHeight="1">
      <c r="B31" s="160" t="s">
        <v>194</v>
      </c>
      <c r="C31" s="285" t="s">
        <v>105</v>
      </c>
      <c r="D31" s="285"/>
      <c r="E31" s="285"/>
      <c r="F31" s="157">
        <v>13</v>
      </c>
      <c r="G31" s="158" t="s">
        <v>171</v>
      </c>
      <c r="H31" s="158">
        <v>0</v>
      </c>
      <c r="I31" s="192">
        <v>1</v>
      </c>
      <c r="J31" s="201">
        <v>0</v>
      </c>
      <c r="K31" s="198">
        <f t="shared" si="3"/>
        <v>0</v>
      </c>
      <c r="L31" s="157">
        <f t="shared" si="5"/>
        <v>13</v>
      </c>
      <c r="M31" s="197">
        <f t="shared" si="2"/>
        <v>0</v>
      </c>
    </row>
    <row r="32" spans="2:13" ht="33.75" customHeight="1">
      <c r="B32" s="160" t="s">
        <v>195</v>
      </c>
      <c r="C32" s="285" t="s">
        <v>196</v>
      </c>
      <c r="D32" s="285"/>
      <c r="E32" s="285"/>
      <c r="F32" s="157">
        <v>13</v>
      </c>
      <c r="G32" s="158" t="s">
        <v>171</v>
      </c>
      <c r="H32" s="158">
        <v>0</v>
      </c>
      <c r="I32" s="192">
        <v>1</v>
      </c>
      <c r="J32" s="201">
        <v>0</v>
      </c>
      <c r="K32" s="198">
        <f t="shared" si="3"/>
        <v>0</v>
      </c>
      <c r="L32" s="157">
        <f>F32*I32</f>
        <v>13</v>
      </c>
      <c r="M32" s="197">
        <f t="shared" si="2"/>
        <v>0</v>
      </c>
    </row>
    <row r="33" spans="2:13" ht="33.75" customHeight="1">
      <c r="B33" s="160" t="s">
        <v>197</v>
      </c>
      <c r="C33" s="286" t="s">
        <v>106</v>
      </c>
      <c r="D33" s="286"/>
      <c r="E33" s="286"/>
      <c r="F33" s="162">
        <v>13</v>
      </c>
      <c r="G33" s="163" t="s">
        <v>171</v>
      </c>
      <c r="H33" s="175">
        <v>0</v>
      </c>
      <c r="I33" s="193">
        <v>1</v>
      </c>
      <c r="J33" s="202">
        <v>0</v>
      </c>
      <c r="K33" s="198">
        <f t="shared" si="3"/>
        <v>0</v>
      </c>
      <c r="L33" s="157">
        <f t="shared" si="5"/>
        <v>13</v>
      </c>
      <c r="M33" s="197">
        <f t="shared" si="2"/>
        <v>0</v>
      </c>
    </row>
    <row r="34" spans="2:13" ht="33.75" customHeight="1">
      <c r="B34" s="160" t="s">
        <v>198</v>
      </c>
      <c r="C34" s="282" t="s">
        <v>107</v>
      </c>
      <c r="D34" s="282"/>
      <c r="E34" s="282"/>
      <c r="F34" s="157">
        <v>13</v>
      </c>
      <c r="G34" s="158" t="s">
        <v>171</v>
      </c>
      <c r="H34" s="158">
        <v>0</v>
      </c>
      <c r="I34" s="192">
        <v>1</v>
      </c>
      <c r="J34" s="201">
        <v>0</v>
      </c>
      <c r="K34" s="198">
        <f>F34*H34</f>
        <v>0</v>
      </c>
      <c r="L34" s="157">
        <f t="shared" si="5"/>
        <v>13</v>
      </c>
      <c r="M34" s="197">
        <f t="shared" si="2"/>
        <v>0</v>
      </c>
    </row>
    <row r="35" spans="2:13" ht="22.5">
      <c r="B35" s="160" t="s">
        <v>199</v>
      </c>
      <c r="C35" s="285" t="s">
        <v>108</v>
      </c>
      <c r="D35" s="285"/>
      <c r="E35" s="285"/>
      <c r="F35" s="157">
        <v>22</v>
      </c>
      <c r="G35" s="158" t="s">
        <v>176</v>
      </c>
      <c r="H35" s="158">
        <v>1</v>
      </c>
      <c r="I35" s="192">
        <v>0</v>
      </c>
      <c r="J35" s="201">
        <v>0</v>
      </c>
      <c r="K35" s="198">
        <f t="shared" si="3"/>
        <v>22</v>
      </c>
      <c r="L35" s="157">
        <f t="shared" si="5"/>
        <v>0</v>
      </c>
      <c r="M35" s="197">
        <f t="shared" si="2"/>
        <v>0</v>
      </c>
    </row>
    <row r="36" spans="2:13" ht="22.5">
      <c r="B36" s="160" t="s">
        <v>200</v>
      </c>
      <c r="C36" s="285" t="s">
        <v>109</v>
      </c>
      <c r="D36" s="285"/>
      <c r="E36" s="285"/>
      <c r="F36" s="157">
        <v>22</v>
      </c>
      <c r="G36" s="158" t="s">
        <v>176</v>
      </c>
      <c r="H36" s="158">
        <v>0</v>
      </c>
      <c r="I36" s="192">
        <v>3</v>
      </c>
      <c r="J36" s="201">
        <v>0</v>
      </c>
      <c r="K36" s="198">
        <f t="shared" si="3"/>
        <v>0</v>
      </c>
      <c r="L36" s="157">
        <f t="shared" si="5"/>
        <v>66</v>
      </c>
      <c r="M36" s="197">
        <f t="shared" si="2"/>
        <v>0</v>
      </c>
    </row>
    <row r="37" spans="2:13" ht="22.5">
      <c r="B37" s="160" t="s">
        <v>201</v>
      </c>
      <c r="C37" s="285" t="s">
        <v>110</v>
      </c>
      <c r="D37" s="285"/>
      <c r="E37" s="285"/>
      <c r="F37" s="157">
        <v>22</v>
      </c>
      <c r="G37" s="158" t="s">
        <v>176</v>
      </c>
      <c r="H37" s="158">
        <v>1</v>
      </c>
      <c r="I37" s="192">
        <v>0</v>
      </c>
      <c r="J37" s="201">
        <v>0</v>
      </c>
      <c r="K37" s="198">
        <f t="shared" si="3"/>
        <v>22</v>
      </c>
      <c r="L37" s="157">
        <f>F37*I37</f>
        <v>0</v>
      </c>
      <c r="M37" s="197">
        <f t="shared" si="2"/>
        <v>0</v>
      </c>
    </row>
    <row r="38" spans="2:13" ht="33.75" customHeight="1">
      <c r="B38" s="160" t="s">
        <v>202</v>
      </c>
      <c r="C38" s="282" t="s">
        <v>111</v>
      </c>
      <c r="D38" s="282"/>
      <c r="E38" s="282"/>
      <c r="F38" s="157">
        <v>13</v>
      </c>
      <c r="G38" s="158" t="s">
        <v>171</v>
      </c>
      <c r="H38" s="158">
        <v>0</v>
      </c>
      <c r="I38" s="192">
        <v>1</v>
      </c>
      <c r="J38" s="201">
        <v>0</v>
      </c>
      <c r="K38" s="198">
        <f t="shared" si="3"/>
        <v>0</v>
      </c>
      <c r="L38" s="157">
        <f t="shared" si="5"/>
        <v>13</v>
      </c>
      <c r="M38" s="197">
        <f t="shared" si="2"/>
        <v>0</v>
      </c>
    </row>
    <row r="39" spans="2:13" ht="33.75" customHeight="1">
      <c r="B39" s="160" t="s">
        <v>203</v>
      </c>
      <c r="C39" s="282" t="s">
        <v>204</v>
      </c>
      <c r="D39" s="282"/>
      <c r="E39" s="282"/>
      <c r="F39" s="157">
        <v>13</v>
      </c>
      <c r="G39" s="158" t="s">
        <v>171</v>
      </c>
      <c r="H39" s="158">
        <v>0</v>
      </c>
      <c r="I39" s="192">
        <v>1</v>
      </c>
      <c r="J39" s="201">
        <v>0</v>
      </c>
      <c r="K39" s="198">
        <f t="shared" si="3"/>
        <v>0</v>
      </c>
      <c r="L39" s="157">
        <f t="shared" si="5"/>
        <v>13</v>
      </c>
      <c r="M39" s="197">
        <f t="shared" si="2"/>
        <v>0</v>
      </c>
    </row>
    <row r="40" spans="2:13" ht="33.75" customHeight="1">
      <c r="B40" s="160" t="s">
        <v>205</v>
      </c>
      <c r="C40" s="282" t="s">
        <v>112</v>
      </c>
      <c r="D40" s="282"/>
      <c r="E40" s="282"/>
      <c r="F40" s="157">
        <v>13</v>
      </c>
      <c r="G40" s="158" t="s">
        <v>171</v>
      </c>
      <c r="H40" s="158">
        <v>0</v>
      </c>
      <c r="I40" s="192">
        <v>1</v>
      </c>
      <c r="J40" s="201">
        <v>0</v>
      </c>
      <c r="K40" s="198">
        <f t="shared" si="3"/>
        <v>0</v>
      </c>
      <c r="L40" s="157">
        <f t="shared" si="5"/>
        <v>13</v>
      </c>
      <c r="M40" s="197">
        <f t="shared" si="2"/>
        <v>0</v>
      </c>
    </row>
    <row r="41" spans="2:13">
      <c r="B41" s="160" t="s">
        <v>206</v>
      </c>
      <c r="C41" s="282" t="s">
        <v>113</v>
      </c>
      <c r="D41" s="282"/>
      <c r="E41" s="282"/>
      <c r="F41" s="157" t="s">
        <v>180</v>
      </c>
      <c r="G41" s="158"/>
      <c r="H41" s="158" t="s">
        <v>8</v>
      </c>
      <c r="I41" s="192" t="s">
        <v>8</v>
      </c>
      <c r="J41" s="201" t="s">
        <v>8</v>
      </c>
      <c r="K41" s="200" t="s">
        <v>8</v>
      </c>
      <c r="L41" s="192" t="s">
        <v>8</v>
      </c>
      <c r="M41" s="192" t="s">
        <v>8</v>
      </c>
    </row>
    <row r="42" spans="2:13" ht="33.75" customHeight="1">
      <c r="B42" s="160" t="s">
        <v>207</v>
      </c>
      <c r="C42" s="282" t="s">
        <v>114</v>
      </c>
      <c r="D42" s="282"/>
      <c r="E42" s="282"/>
      <c r="F42" s="157">
        <v>13</v>
      </c>
      <c r="G42" s="158" t="s">
        <v>171</v>
      </c>
      <c r="H42" s="158">
        <v>1</v>
      </c>
      <c r="I42" s="192">
        <v>0</v>
      </c>
      <c r="J42" s="201">
        <v>0</v>
      </c>
      <c r="K42" s="198">
        <f t="shared" si="3"/>
        <v>13</v>
      </c>
      <c r="L42" s="157">
        <f t="shared" si="5"/>
        <v>0</v>
      </c>
      <c r="M42" s="197">
        <f>F42*J42</f>
        <v>0</v>
      </c>
    </row>
    <row r="43" spans="2:13" ht="22.5">
      <c r="B43" s="160" t="s">
        <v>208</v>
      </c>
      <c r="C43" s="282" t="s">
        <v>209</v>
      </c>
      <c r="D43" s="282"/>
      <c r="E43" s="282"/>
      <c r="F43" s="157">
        <v>26</v>
      </c>
      <c r="G43" s="158" t="s">
        <v>169</v>
      </c>
      <c r="H43" s="158">
        <v>0</v>
      </c>
      <c r="I43" s="192">
        <v>2</v>
      </c>
      <c r="J43" s="201">
        <v>0</v>
      </c>
      <c r="K43" s="198">
        <f t="shared" si="3"/>
        <v>0</v>
      </c>
      <c r="L43" s="157">
        <f t="shared" si="5"/>
        <v>52</v>
      </c>
      <c r="M43" s="197">
        <f t="shared" ref="M43:M50" si="6">F43*J43</f>
        <v>0</v>
      </c>
    </row>
    <row r="44" spans="2:13" ht="22.5">
      <c r="B44" s="160" t="s">
        <v>210</v>
      </c>
      <c r="C44" s="285" t="s">
        <v>211</v>
      </c>
      <c r="D44" s="285"/>
      <c r="E44" s="285"/>
      <c r="F44" s="157">
        <v>26</v>
      </c>
      <c r="G44" s="158" t="s">
        <v>169</v>
      </c>
      <c r="H44" s="158">
        <v>0</v>
      </c>
      <c r="I44" s="192">
        <v>0</v>
      </c>
      <c r="J44" s="201">
        <v>1</v>
      </c>
      <c r="K44" s="198">
        <f t="shared" si="3"/>
        <v>0</v>
      </c>
      <c r="L44" s="157">
        <f t="shared" si="5"/>
        <v>0</v>
      </c>
      <c r="M44" s="197">
        <f t="shared" si="6"/>
        <v>26</v>
      </c>
    </row>
    <row r="45" spans="2:13" ht="33.75" customHeight="1">
      <c r="B45" s="160" t="s">
        <v>212</v>
      </c>
      <c r="C45" s="282" t="s">
        <v>115</v>
      </c>
      <c r="D45" s="282"/>
      <c r="E45" s="282"/>
      <c r="F45" s="157">
        <v>13</v>
      </c>
      <c r="G45" s="158" t="s">
        <v>171</v>
      </c>
      <c r="H45" s="158">
        <v>0</v>
      </c>
      <c r="I45" s="192">
        <v>2</v>
      </c>
      <c r="J45" s="201">
        <v>0</v>
      </c>
      <c r="K45" s="198">
        <f t="shared" si="3"/>
        <v>0</v>
      </c>
      <c r="L45" s="157">
        <f t="shared" si="5"/>
        <v>26</v>
      </c>
      <c r="M45" s="197">
        <f t="shared" si="6"/>
        <v>0</v>
      </c>
    </row>
    <row r="46" spans="2:13" ht="22.5">
      <c r="B46" s="160" t="s">
        <v>213</v>
      </c>
      <c r="C46" s="282" t="s">
        <v>116</v>
      </c>
      <c r="D46" s="282"/>
      <c r="E46" s="282"/>
      <c r="F46" s="157">
        <v>26</v>
      </c>
      <c r="G46" s="158" t="s">
        <v>169</v>
      </c>
      <c r="H46" s="158">
        <v>0</v>
      </c>
      <c r="I46" s="192">
        <v>15</v>
      </c>
      <c r="J46" s="201">
        <v>0</v>
      </c>
      <c r="K46" s="198">
        <f t="shared" si="3"/>
        <v>0</v>
      </c>
      <c r="L46" s="157">
        <f t="shared" si="5"/>
        <v>390</v>
      </c>
      <c r="M46" s="197">
        <f t="shared" si="6"/>
        <v>0</v>
      </c>
    </row>
    <row r="47" spans="2:13" ht="22.5">
      <c r="B47" s="160" t="s">
        <v>214</v>
      </c>
      <c r="C47" s="282" t="s">
        <v>117</v>
      </c>
      <c r="D47" s="282"/>
      <c r="E47" s="282"/>
      <c r="F47" s="157">
        <v>26</v>
      </c>
      <c r="G47" s="158" t="s">
        <v>169</v>
      </c>
      <c r="H47" s="158">
        <v>0</v>
      </c>
      <c r="I47" s="192">
        <v>15</v>
      </c>
      <c r="J47" s="201">
        <v>0</v>
      </c>
      <c r="K47" s="198">
        <f t="shared" si="3"/>
        <v>0</v>
      </c>
      <c r="L47" s="157">
        <f t="shared" si="5"/>
        <v>390</v>
      </c>
      <c r="M47" s="197">
        <f t="shared" si="6"/>
        <v>0</v>
      </c>
    </row>
    <row r="48" spans="2:13" ht="22.5" customHeight="1">
      <c r="B48" s="160" t="s">
        <v>215</v>
      </c>
      <c r="C48" s="285" t="s">
        <v>118</v>
      </c>
      <c r="D48" s="285"/>
      <c r="E48" s="285"/>
      <c r="F48" s="157">
        <v>30</v>
      </c>
      <c r="G48" s="158" t="s">
        <v>216</v>
      </c>
      <c r="H48" s="158">
        <v>0</v>
      </c>
      <c r="I48" s="192">
        <v>6</v>
      </c>
      <c r="J48" s="201">
        <v>10</v>
      </c>
      <c r="K48" s="198">
        <f t="shared" si="3"/>
        <v>0</v>
      </c>
      <c r="L48" s="157">
        <f t="shared" si="5"/>
        <v>180</v>
      </c>
      <c r="M48" s="197">
        <f t="shared" si="6"/>
        <v>300</v>
      </c>
    </row>
    <row r="49" spans="2:13" ht="22.5">
      <c r="B49" s="160" t="s">
        <v>217</v>
      </c>
      <c r="C49" s="285" t="s">
        <v>119</v>
      </c>
      <c r="D49" s="285"/>
      <c r="E49" s="285"/>
      <c r="F49" s="157">
        <v>30</v>
      </c>
      <c r="G49" s="158" t="s">
        <v>216</v>
      </c>
      <c r="H49" s="158">
        <v>0</v>
      </c>
      <c r="I49" s="192">
        <v>7</v>
      </c>
      <c r="J49" s="201">
        <v>0</v>
      </c>
      <c r="K49" s="198">
        <f t="shared" si="3"/>
        <v>0</v>
      </c>
      <c r="L49" s="157">
        <f t="shared" si="5"/>
        <v>210</v>
      </c>
      <c r="M49" s="197">
        <f t="shared" si="6"/>
        <v>0</v>
      </c>
    </row>
    <row r="50" spans="2:13" ht="22.5" customHeight="1">
      <c r="B50" s="160" t="s">
        <v>218</v>
      </c>
      <c r="C50" s="285" t="s">
        <v>120</v>
      </c>
      <c r="D50" s="285"/>
      <c r="E50" s="285"/>
      <c r="F50" s="157">
        <v>26</v>
      </c>
      <c r="G50" s="158" t="s">
        <v>169</v>
      </c>
      <c r="H50" s="158">
        <v>0</v>
      </c>
      <c r="I50" s="192">
        <v>7</v>
      </c>
      <c r="J50" s="201">
        <v>15</v>
      </c>
      <c r="K50" s="198">
        <f t="shared" si="3"/>
        <v>0</v>
      </c>
      <c r="L50" s="157">
        <f t="shared" si="5"/>
        <v>182</v>
      </c>
      <c r="M50" s="197">
        <f t="shared" si="6"/>
        <v>390</v>
      </c>
    </row>
    <row r="51" spans="2:13" ht="15" customHeight="1">
      <c r="B51" s="160" t="s">
        <v>219</v>
      </c>
      <c r="C51" s="283" t="s">
        <v>121</v>
      </c>
      <c r="D51" s="283"/>
      <c r="E51" s="283"/>
      <c r="F51" s="162">
        <v>30</v>
      </c>
      <c r="G51" s="163" t="s">
        <v>216</v>
      </c>
      <c r="H51" s="175">
        <v>0</v>
      </c>
      <c r="I51" s="193">
        <v>4</v>
      </c>
      <c r="J51" s="202">
        <v>0</v>
      </c>
      <c r="K51" s="198">
        <f t="shared" si="3"/>
        <v>0</v>
      </c>
      <c r="L51" s="157">
        <f t="shared" si="5"/>
        <v>120</v>
      </c>
      <c r="M51" s="197">
        <f>F51*J51</f>
        <v>0</v>
      </c>
    </row>
    <row r="52" spans="2:13" ht="15" customHeight="1">
      <c r="B52" s="281" t="s">
        <v>220</v>
      </c>
      <c r="C52" s="289" t="s">
        <v>122</v>
      </c>
      <c r="D52" s="290"/>
      <c r="E52" s="291"/>
      <c r="F52" s="296">
        <v>30</v>
      </c>
      <c r="G52" s="297" t="s">
        <v>216</v>
      </c>
      <c r="H52" s="297">
        <v>0</v>
      </c>
      <c r="I52" s="328">
        <v>4</v>
      </c>
      <c r="J52" s="334">
        <v>0</v>
      </c>
      <c r="K52" s="293">
        <v>0</v>
      </c>
      <c r="L52" s="273">
        <f>F52*I52</f>
        <v>120</v>
      </c>
      <c r="M52" s="258">
        <f>F52*J52</f>
        <v>0</v>
      </c>
    </row>
    <row r="53" spans="2:13" ht="15" customHeight="1">
      <c r="B53" s="282"/>
      <c r="C53" s="292" t="s">
        <v>123</v>
      </c>
      <c r="D53" s="292"/>
      <c r="E53" s="292"/>
      <c r="F53" s="270"/>
      <c r="G53" s="297"/>
      <c r="H53" s="297"/>
      <c r="I53" s="328"/>
      <c r="J53" s="334"/>
      <c r="K53" s="294"/>
      <c r="L53" s="274"/>
      <c r="M53" s="258"/>
    </row>
    <row r="54" spans="2:13">
      <c r="B54" s="281" t="s">
        <v>221</v>
      </c>
      <c r="C54" s="289" t="s">
        <v>124</v>
      </c>
      <c r="D54" s="290"/>
      <c r="E54" s="291"/>
      <c r="F54" s="296">
        <v>26</v>
      </c>
      <c r="G54" s="297" t="s">
        <v>169</v>
      </c>
      <c r="H54" s="297">
        <v>0</v>
      </c>
      <c r="I54" s="328">
        <v>2</v>
      </c>
      <c r="J54" s="334">
        <v>0</v>
      </c>
      <c r="K54" s="296">
        <f>F54*H54</f>
        <v>0</v>
      </c>
      <c r="L54" s="273">
        <f>F54*I54</f>
        <v>52</v>
      </c>
      <c r="M54" s="258">
        <f>F54*J54</f>
        <v>0</v>
      </c>
    </row>
    <row r="55" spans="2:13">
      <c r="B55" s="282"/>
      <c r="C55" s="295" t="s">
        <v>125</v>
      </c>
      <c r="D55" s="295"/>
      <c r="E55" s="295"/>
      <c r="F55" s="270"/>
      <c r="G55" s="297"/>
      <c r="H55" s="297"/>
      <c r="I55" s="328"/>
      <c r="J55" s="334"/>
      <c r="K55" s="296"/>
      <c r="L55" s="274"/>
      <c r="M55" s="258"/>
    </row>
    <row r="56" spans="2:13" ht="22.5">
      <c r="B56" s="160" t="s">
        <v>222</v>
      </c>
      <c r="C56" s="298" t="s">
        <v>255</v>
      </c>
      <c r="D56" s="299"/>
      <c r="E56" s="300"/>
      <c r="F56" s="162">
        <v>26</v>
      </c>
      <c r="G56" s="163" t="s">
        <v>169</v>
      </c>
      <c r="H56" s="175">
        <v>0</v>
      </c>
      <c r="I56" s="193">
        <v>1</v>
      </c>
      <c r="J56" s="202">
        <v>0</v>
      </c>
      <c r="K56" s="174">
        <f>F56*H56</f>
        <v>0</v>
      </c>
      <c r="L56" s="173">
        <f>F56*I56</f>
        <v>26</v>
      </c>
      <c r="M56" s="197">
        <f>F56*J56</f>
        <v>0</v>
      </c>
    </row>
    <row r="57" spans="2:13">
      <c r="B57" s="282"/>
      <c r="C57" s="330" t="s">
        <v>126</v>
      </c>
      <c r="D57" s="330"/>
      <c r="E57" s="330"/>
      <c r="F57" s="327">
        <f>SUM(F11:F56)</f>
        <v>794</v>
      </c>
      <c r="G57" s="272"/>
      <c r="H57" s="272">
        <f t="shared" ref="H57:M57" si="7">SUM(H11:H56)</f>
        <v>26</v>
      </c>
      <c r="I57" s="269">
        <f t="shared" si="7"/>
        <v>93</v>
      </c>
      <c r="J57" s="309">
        <f t="shared" si="7"/>
        <v>36</v>
      </c>
      <c r="K57" s="331">
        <f t="shared" si="7"/>
        <v>505</v>
      </c>
      <c r="L57" s="271">
        <f t="shared" si="7"/>
        <v>2245</v>
      </c>
      <c r="M57" s="327">
        <f t="shared" si="7"/>
        <v>846</v>
      </c>
    </row>
    <row r="58" spans="2:13" ht="15" customHeight="1">
      <c r="B58" s="282"/>
      <c r="C58" s="330"/>
      <c r="D58" s="330"/>
      <c r="E58" s="330"/>
      <c r="F58" s="327"/>
      <c r="G58" s="272"/>
      <c r="H58" s="272"/>
      <c r="I58" s="269"/>
      <c r="J58" s="309"/>
      <c r="K58" s="331"/>
      <c r="L58" s="271"/>
      <c r="M58" s="327"/>
    </row>
    <row r="59" spans="2:13">
      <c r="B59" s="164" t="s">
        <v>127</v>
      </c>
      <c r="C59" s="284" t="s">
        <v>128</v>
      </c>
      <c r="D59" s="284"/>
      <c r="E59" s="284"/>
      <c r="F59" s="277"/>
      <c r="G59" s="278"/>
      <c r="H59" s="278"/>
      <c r="I59" s="278"/>
      <c r="J59" s="278"/>
      <c r="K59" s="278"/>
      <c r="L59" s="278"/>
      <c r="M59" s="278"/>
    </row>
    <row r="60" spans="2:13" ht="22.5">
      <c r="B60" s="160" t="s">
        <v>223</v>
      </c>
      <c r="C60" s="285" t="s">
        <v>129</v>
      </c>
      <c r="D60" s="285"/>
      <c r="E60" s="285"/>
      <c r="F60" s="157">
        <v>22</v>
      </c>
      <c r="G60" s="158" t="s">
        <v>176</v>
      </c>
      <c r="H60" s="158">
        <v>0</v>
      </c>
      <c r="I60" s="192">
        <v>20</v>
      </c>
      <c r="J60" s="203">
        <v>0</v>
      </c>
      <c r="K60" s="198">
        <f>F60*H60</f>
        <v>0</v>
      </c>
      <c r="L60" s="157">
        <f>F60*I60</f>
        <v>440</v>
      </c>
      <c r="M60" s="159">
        <f>F60*J60</f>
        <v>0</v>
      </c>
    </row>
    <row r="61" spans="2:13" ht="22.5">
      <c r="B61" s="160" t="s">
        <v>224</v>
      </c>
      <c r="C61" s="286" t="s">
        <v>130</v>
      </c>
      <c r="D61" s="286"/>
      <c r="E61" s="286"/>
      <c r="F61" s="162">
        <v>22</v>
      </c>
      <c r="G61" s="163" t="s">
        <v>176</v>
      </c>
      <c r="H61" s="163">
        <v>1</v>
      </c>
      <c r="I61" s="193">
        <v>2</v>
      </c>
      <c r="J61" s="204">
        <v>0</v>
      </c>
      <c r="K61" s="198">
        <f t="shared" ref="K61:K69" si="8">F61*H61</f>
        <v>22</v>
      </c>
      <c r="L61" s="157">
        <f t="shared" ref="L61:L71" si="9">F61*I61</f>
        <v>44</v>
      </c>
      <c r="M61" s="159">
        <f t="shared" ref="M61:M71" si="10">F61*J61</f>
        <v>0</v>
      </c>
    </row>
    <row r="62" spans="2:13" ht="33.75" customHeight="1">
      <c r="B62" s="160" t="s">
        <v>225</v>
      </c>
      <c r="C62" s="285" t="s">
        <v>131</v>
      </c>
      <c r="D62" s="285"/>
      <c r="E62" s="285"/>
      <c r="F62" s="157">
        <v>13</v>
      </c>
      <c r="G62" s="158" t="s">
        <v>171</v>
      </c>
      <c r="H62" s="158">
        <v>0</v>
      </c>
      <c r="I62" s="192">
        <v>2</v>
      </c>
      <c r="J62" s="203">
        <v>0</v>
      </c>
      <c r="K62" s="198">
        <f t="shared" si="8"/>
        <v>0</v>
      </c>
      <c r="L62" s="157">
        <f t="shared" si="9"/>
        <v>26</v>
      </c>
      <c r="M62" s="159">
        <f t="shared" si="10"/>
        <v>0</v>
      </c>
    </row>
    <row r="63" spans="2:13" ht="33.75" customHeight="1">
      <c r="B63" s="160" t="s">
        <v>226</v>
      </c>
      <c r="C63" s="285" t="s">
        <v>132</v>
      </c>
      <c r="D63" s="285"/>
      <c r="E63" s="285"/>
      <c r="F63" s="157">
        <v>13</v>
      </c>
      <c r="G63" s="158" t="s">
        <v>171</v>
      </c>
      <c r="H63" s="158">
        <v>0</v>
      </c>
      <c r="I63" s="192">
        <v>0</v>
      </c>
      <c r="J63" s="203">
        <v>3</v>
      </c>
      <c r="K63" s="198">
        <f t="shared" si="8"/>
        <v>0</v>
      </c>
      <c r="L63" s="157">
        <f t="shared" si="9"/>
        <v>0</v>
      </c>
      <c r="M63" s="159">
        <f t="shared" si="10"/>
        <v>39</v>
      </c>
    </row>
    <row r="64" spans="2:13" ht="22.5">
      <c r="B64" s="160" t="s">
        <v>227</v>
      </c>
      <c r="C64" s="285" t="s">
        <v>133</v>
      </c>
      <c r="D64" s="285"/>
      <c r="E64" s="285"/>
      <c r="F64" s="157">
        <v>26</v>
      </c>
      <c r="G64" s="158" t="s">
        <v>169</v>
      </c>
      <c r="H64" s="158">
        <v>0</v>
      </c>
      <c r="I64" s="192">
        <v>0</v>
      </c>
      <c r="J64" s="203">
        <v>11</v>
      </c>
      <c r="K64" s="198">
        <f t="shared" si="8"/>
        <v>0</v>
      </c>
      <c r="L64" s="157">
        <f t="shared" si="9"/>
        <v>0</v>
      </c>
      <c r="M64" s="159">
        <f t="shared" si="10"/>
        <v>286</v>
      </c>
    </row>
    <row r="65" spans="2:13" ht="22.5">
      <c r="B65" s="160" t="s">
        <v>228</v>
      </c>
      <c r="C65" s="285" t="s">
        <v>134</v>
      </c>
      <c r="D65" s="285"/>
      <c r="E65" s="285"/>
      <c r="F65" s="157">
        <v>26</v>
      </c>
      <c r="G65" s="158" t="s">
        <v>169</v>
      </c>
      <c r="H65" s="158">
        <v>0</v>
      </c>
      <c r="I65" s="192">
        <v>3</v>
      </c>
      <c r="J65" s="203">
        <v>0</v>
      </c>
      <c r="K65" s="198">
        <f t="shared" si="8"/>
        <v>0</v>
      </c>
      <c r="L65" s="157">
        <f t="shared" si="9"/>
        <v>78</v>
      </c>
      <c r="M65" s="159">
        <f>F65*J65</f>
        <v>0</v>
      </c>
    </row>
    <row r="66" spans="2:13" ht="22.5">
      <c r="B66" s="160" t="s">
        <v>229</v>
      </c>
      <c r="C66" s="286" t="s">
        <v>135</v>
      </c>
      <c r="D66" s="286"/>
      <c r="E66" s="286"/>
      <c r="F66" s="162">
        <v>26</v>
      </c>
      <c r="G66" s="163" t="s">
        <v>169</v>
      </c>
      <c r="H66" s="163">
        <v>0</v>
      </c>
      <c r="I66" s="193">
        <v>0</v>
      </c>
      <c r="J66" s="204">
        <v>5</v>
      </c>
      <c r="K66" s="198">
        <f t="shared" si="8"/>
        <v>0</v>
      </c>
      <c r="L66" s="157">
        <f t="shared" si="9"/>
        <v>0</v>
      </c>
      <c r="M66" s="159">
        <f t="shared" si="10"/>
        <v>130</v>
      </c>
    </row>
    <row r="67" spans="2:13" ht="22.5">
      <c r="B67" s="160" t="s">
        <v>230</v>
      </c>
      <c r="C67" s="285" t="s">
        <v>136</v>
      </c>
      <c r="D67" s="285"/>
      <c r="E67" s="285"/>
      <c r="F67" s="157">
        <v>22</v>
      </c>
      <c r="G67" s="158" t="s">
        <v>176</v>
      </c>
      <c r="H67" s="158">
        <v>0</v>
      </c>
      <c r="I67" s="192">
        <v>0</v>
      </c>
      <c r="J67" s="203">
        <v>8</v>
      </c>
      <c r="K67" s="198">
        <f t="shared" si="8"/>
        <v>0</v>
      </c>
      <c r="L67" s="157">
        <f t="shared" si="9"/>
        <v>0</v>
      </c>
      <c r="M67" s="159">
        <f t="shared" si="10"/>
        <v>176</v>
      </c>
    </row>
    <row r="68" spans="2:13" ht="33.75" customHeight="1">
      <c r="B68" s="160" t="s">
        <v>231</v>
      </c>
      <c r="C68" s="285" t="s">
        <v>137</v>
      </c>
      <c r="D68" s="285"/>
      <c r="E68" s="285"/>
      <c r="F68" s="157">
        <v>13</v>
      </c>
      <c r="G68" s="158" t="s">
        <v>171</v>
      </c>
      <c r="H68" s="158">
        <v>0</v>
      </c>
      <c r="I68" s="192">
        <v>0</v>
      </c>
      <c r="J68" s="203">
        <v>8</v>
      </c>
      <c r="K68" s="198">
        <f t="shared" si="8"/>
        <v>0</v>
      </c>
      <c r="L68" s="157">
        <f t="shared" si="9"/>
        <v>0</v>
      </c>
      <c r="M68" s="159">
        <f t="shared" si="10"/>
        <v>104</v>
      </c>
    </row>
    <row r="69" spans="2:13" ht="33.75" customHeight="1">
      <c r="B69" s="160" t="s">
        <v>232</v>
      </c>
      <c r="C69" s="285" t="s">
        <v>138</v>
      </c>
      <c r="D69" s="285"/>
      <c r="E69" s="285"/>
      <c r="F69" s="157">
        <v>13</v>
      </c>
      <c r="G69" s="158" t="s">
        <v>171</v>
      </c>
      <c r="H69" s="158">
        <v>0</v>
      </c>
      <c r="I69" s="192">
        <v>2</v>
      </c>
      <c r="J69" s="203">
        <v>0</v>
      </c>
      <c r="K69" s="198">
        <f t="shared" si="8"/>
        <v>0</v>
      </c>
      <c r="L69" s="157">
        <f>F69*I69</f>
        <v>26</v>
      </c>
      <c r="M69" s="159">
        <f>F69*J69</f>
        <v>0</v>
      </c>
    </row>
    <row r="70" spans="2:13" ht="33.75" customHeight="1">
      <c r="B70" s="160" t="s">
        <v>233</v>
      </c>
      <c r="C70" s="285" t="s">
        <v>139</v>
      </c>
      <c r="D70" s="285"/>
      <c r="E70" s="285"/>
      <c r="F70" s="157">
        <v>13</v>
      </c>
      <c r="G70" s="158" t="s">
        <v>171</v>
      </c>
      <c r="H70" s="158">
        <v>0</v>
      </c>
      <c r="I70" s="192">
        <v>0</v>
      </c>
      <c r="J70" s="205">
        <v>5</v>
      </c>
      <c r="K70" s="198">
        <f>F70*H70</f>
        <v>0</v>
      </c>
      <c r="L70" s="157">
        <f t="shared" si="9"/>
        <v>0</v>
      </c>
      <c r="M70" s="159">
        <f t="shared" si="10"/>
        <v>65</v>
      </c>
    </row>
    <row r="71" spans="2:13" ht="33.75" customHeight="1">
      <c r="B71" s="160" t="s">
        <v>234</v>
      </c>
      <c r="C71" s="283" t="s">
        <v>140</v>
      </c>
      <c r="D71" s="283"/>
      <c r="E71" s="283"/>
      <c r="F71" s="162">
        <v>13</v>
      </c>
      <c r="G71" s="163" t="s">
        <v>171</v>
      </c>
      <c r="H71" s="163">
        <v>0</v>
      </c>
      <c r="I71" s="193">
        <v>1</v>
      </c>
      <c r="J71" s="204">
        <v>0</v>
      </c>
      <c r="K71" s="198">
        <f>F71*H71</f>
        <v>0</v>
      </c>
      <c r="L71" s="157">
        <f t="shared" si="9"/>
        <v>13</v>
      </c>
      <c r="M71" s="159">
        <f t="shared" si="10"/>
        <v>0</v>
      </c>
    </row>
    <row r="72" spans="2:13">
      <c r="B72" s="281" t="s">
        <v>235</v>
      </c>
      <c r="C72" s="289" t="s">
        <v>141</v>
      </c>
      <c r="D72" s="290"/>
      <c r="E72" s="291"/>
      <c r="F72" s="296">
        <v>26</v>
      </c>
      <c r="G72" s="297" t="s">
        <v>169</v>
      </c>
      <c r="H72" s="297">
        <v>0</v>
      </c>
      <c r="I72" s="328">
        <v>0</v>
      </c>
      <c r="J72" s="329">
        <v>23</v>
      </c>
      <c r="K72" s="293">
        <f>F72*H72</f>
        <v>0</v>
      </c>
      <c r="L72" s="270">
        <f>F72*I72</f>
        <v>0</v>
      </c>
      <c r="M72" s="257">
        <f>F72*J72</f>
        <v>598</v>
      </c>
    </row>
    <row r="73" spans="2:13">
      <c r="B73" s="282"/>
      <c r="C73" s="295" t="s">
        <v>142</v>
      </c>
      <c r="D73" s="295"/>
      <c r="E73" s="295"/>
      <c r="F73" s="270"/>
      <c r="G73" s="297"/>
      <c r="H73" s="297"/>
      <c r="I73" s="328"/>
      <c r="J73" s="329"/>
      <c r="K73" s="294"/>
      <c r="L73" s="270"/>
      <c r="M73" s="257"/>
    </row>
    <row r="74" spans="2:13" ht="22.5">
      <c r="B74" s="160" t="s">
        <v>236</v>
      </c>
      <c r="C74" s="285" t="s">
        <v>143</v>
      </c>
      <c r="D74" s="285"/>
      <c r="E74" s="285"/>
      <c r="F74" s="162">
        <v>22</v>
      </c>
      <c r="G74" s="163" t="s">
        <v>176</v>
      </c>
      <c r="H74" s="163">
        <v>0</v>
      </c>
      <c r="I74" s="193">
        <v>3</v>
      </c>
      <c r="J74" s="204">
        <v>0</v>
      </c>
      <c r="K74" s="174">
        <f>F74*H74</f>
        <v>0</v>
      </c>
      <c r="L74" s="173">
        <f>F74*I74</f>
        <v>66</v>
      </c>
      <c r="M74" s="159">
        <f>F74*J74</f>
        <v>0</v>
      </c>
    </row>
    <row r="75" spans="2:13">
      <c r="B75" s="315"/>
      <c r="C75" s="317" t="s">
        <v>144</v>
      </c>
      <c r="D75" s="318"/>
      <c r="E75" s="319"/>
      <c r="F75" s="323">
        <f>SUM(F60:F74)</f>
        <v>270</v>
      </c>
      <c r="G75" s="325"/>
      <c r="H75" s="301">
        <f>SUM(H60:H74)</f>
        <v>1</v>
      </c>
      <c r="I75" s="303">
        <f t="shared" ref="I75:J75" si="11">SUM(I60:I74)</f>
        <v>33</v>
      </c>
      <c r="J75" s="335">
        <f t="shared" si="11"/>
        <v>63</v>
      </c>
      <c r="K75" s="331">
        <f>SUM(K60:K74)</f>
        <v>22</v>
      </c>
      <c r="L75" s="271">
        <f>SUM(L60:L74)</f>
        <v>693</v>
      </c>
      <c r="M75" s="271">
        <f>SUM(M60:M74)</f>
        <v>1398</v>
      </c>
    </row>
    <row r="76" spans="2:13">
      <c r="B76" s="316"/>
      <c r="C76" s="320"/>
      <c r="D76" s="321"/>
      <c r="E76" s="322"/>
      <c r="F76" s="324"/>
      <c r="G76" s="326"/>
      <c r="H76" s="302"/>
      <c r="I76" s="306"/>
      <c r="J76" s="335"/>
      <c r="K76" s="310"/>
      <c r="L76" s="272"/>
      <c r="M76" s="271"/>
    </row>
    <row r="77" spans="2:13">
      <c r="B77" s="313"/>
      <c r="C77" s="314"/>
      <c r="D77" s="165"/>
      <c r="E77" s="191"/>
      <c r="F77" s="277"/>
      <c r="G77" s="278"/>
      <c r="H77" s="278"/>
      <c r="I77" s="278"/>
      <c r="J77" s="278"/>
      <c r="K77" s="278"/>
      <c r="L77" s="278"/>
      <c r="M77" s="279"/>
    </row>
    <row r="78" spans="2:13" ht="15" customHeight="1">
      <c r="B78" s="156"/>
      <c r="C78" s="166" t="s">
        <v>145</v>
      </c>
      <c r="D78" s="167"/>
      <c r="E78" s="166"/>
      <c r="F78" s="168">
        <f>SUM(F57+F75)</f>
        <v>1064</v>
      </c>
      <c r="G78" s="166"/>
      <c r="H78" s="194">
        <f t="shared" ref="H78:J78" si="12">SUM(H57+H75)</f>
        <v>27</v>
      </c>
      <c r="I78" s="195">
        <f t="shared" si="12"/>
        <v>126</v>
      </c>
      <c r="J78" s="207">
        <f t="shared" si="12"/>
        <v>99</v>
      </c>
      <c r="K78" s="206">
        <f>SUM(K57+K75)</f>
        <v>527</v>
      </c>
      <c r="L78" s="176">
        <f>SUM(L57+L75)</f>
        <v>2938</v>
      </c>
      <c r="M78" s="168">
        <f>SUM(M57+M75)</f>
        <v>2244</v>
      </c>
    </row>
    <row r="79" spans="2:13" ht="12" customHeight="1">
      <c r="B79" s="332"/>
      <c r="C79" s="332"/>
      <c r="D79" s="332"/>
      <c r="E79" s="332"/>
      <c r="F79" s="332"/>
      <c r="G79" s="332"/>
      <c r="H79" s="332"/>
      <c r="I79" s="332"/>
      <c r="J79" s="333"/>
      <c r="K79" s="333"/>
      <c r="L79" s="333"/>
      <c r="M79" s="333"/>
    </row>
    <row r="81" spans="2:5" ht="15.75" customHeight="1" thickBot="1">
      <c r="B81" s="259" t="s">
        <v>146</v>
      </c>
      <c r="C81" s="259"/>
      <c r="D81" s="260"/>
      <c r="E81" s="181"/>
    </row>
    <row r="82" spans="2:5">
      <c r="B82" s="287"/>
      <c r="C82" s="287" t="s">
        <v>81</v>
      </c>
      <c r="D82" s="171" t="s">
        <v>147</v>
      </c>
      <c r="E82" s="182"/>
    </row>
    <row r="83" spans="2:5" ht="15" customHeight="1" thickBot="1">
      <c r="B83" s="288"/>
      <c r="C83" s="288"/>
      <c r="D83" s="172" t="s">
        <v>148</v>
      </c>
      <c r="E83" s="182"/>
    </row>
    <row r="84" spans="2:5" ht="23.25" thickBot="1">
      <c r="B84" s="149">
        <v>1</v>
      </c>
      <c r="C84" s="142" t="s">
        <v>149</v>
      </c>
      <c r="D84" s="149"/>
      <c r="E84" s="181"/>
    </row>
    <row r="85" spans="2:5" ht="22.5" customHeight="1" thickBot="1">
      <c r="B85" s="150">
        <v>1</v>
      </c>
      <c r="C85" s="146" t="s">
        <v>150</v>
      </c>
      <c r="D85" s="186">
        <v>60</v>
      </c>
      <c r="E85" s="181"/>
    </row>
    <row r="86" spans="2:5" ht="15" customHeight="1" thickBot="1">
      <c r="B86" s="152"/>
      <c r="C86" s="145" t="s">
        <v>237</v>
      </c>
      <c r="D86" s="187">
        <f>D85</f>
        <v>60</v>
      </c>
      <c r="E86" s="183"/>
    </row>
    <row r="87" spans="2:5" ht="34.5" thickBot="1">
      <c r="B87" s="149">
        <v>2</v>
      </c>
      <c r="C87" s="141" t="s">
        <v>151</v>
      </c>
      <c r="D87" s="188"/>
      <c r="E87" s="185"/>
    </row>
    <row r="88" spans="2:5" ht="23.25" thickBot="1">
      <c r="B88" s="151">
        <v>1</v>
      </c>
      <c r="C88" s="143" t="s">
        <v>152</v>
      </c>
      <c r="D88" s="189">
        <v>7</v>
      </c>
      <c r="E88" s="178"/>
    </row>
    <row r="89" spans="2:5" ht="15" customHeight="1" thickBot="1">
      <c r="B89" s="151">
        <v>2</v>
      </c>
      <c r="C89" s="143" t="s">
        <v>153</v>
      </c>
      <c r="D89" s="189">
        <v>1</v>
      </c>
      <c r="E89" s="178"/>
    </row>
    <row r="90" spans="2:5" ht="23.25" thickBot="1">
      <c r="B90" s="151">
        <v>3</v>
      </c>
      <c r="C90" s="143" t="s">
        <v>154</v>
      </c>
      <c r="D90" s="189">
        <v>1</v>
      </c>
      <c r="E90" s="178"/>
    </row>
    <row r="91" spans="2:5" ht="15.75" thickBot="1">
      <c r="B91" s="148">
        <v>4</v>
      </c>
      <c r="C91" s="143" t="s">
        <v>155</v>
      </c>
      <c r="D91" s="189">
        <v>1</v>
      </c>
      <c r="E91" s="178"/>
    </row>
    <row r="92" spans="2:5" ht="23.25" thickBot="1">
      <c r="B92" s="148">
        <v>5</v>
      </c>
      <c r="C92" s="143" t="s">
        <v>156</v>
      </c>
      <c r="D92" s="189">
        <v>3</v>
      </c>
      <c r="E92" s="178"/>
    </row>
    <row r="93" spans="2:5" ht="15.75" thickBot="1">
      <c r="B93" s="148">
        <v>6</v>
      </c>
      <c r="C93" s="143" t="s">
        <v>157</v>
      </c>
      <c r="D93" s="189">
        <v>1</v>
      </c>
      <c r="E93" s="178"/>
    </row>
    <row r="94" spans="2:5" ht="23.25" thickBot="1">
      <c r="B94" s="148">
        <v>7</v>
      </c>
      <c r="C94" s="143" t="s">
        <v>158</v>
      </c>
      <c r="D94" s="189">
        <v>1</v>
      </c>
      <c r="E94" s="178"/>
    </row>
    <row r="95" spans="2:5" ht="45.75" thickBot="1">
      <c r="B95" s="148">
        <v>8</v>
      </c>
      <c r="C95" s="143" t="s">
        <v>159</v>
      </c>
      <c r="D95" s="189">
        <v>1</v>
      </c>
      <c r="E95" s="178"/>
    </row>
    <row r="96" spans="2:5" ht="34.5" thickBot="1">
      <c r="B96" s="148">
        <v>9</v>
      </c>
      <c r="C96" s="143" t="s">
        <v>160</v>
      </c>
      <c r="D96" s="189">
        <v>1</v>
      </c>
      <c r="E96" s="178"/>
    </row>
    <row r="97" spans="2:9" ht="23.25" thickBot="1">
      <c r="B97" s="148">
        <v>10</v>
      </c>
      <c r="C97" s="143" t="s">
        <v>134</v>
      </c>
      <c r="D97" s="189">
        <v>1</v>
      </c>
      <c r="E97" s="178"/>
    </row>
    <row r="98" spans="2:9" ht="23.25" thickBot="1">
      <c r="B98" s="148">
        <v>11</v>
      </c>
      <c r="C98" s="143" t="s">
        <v>161</v>
      </c>
      <c r="D98" s="189">
        <v>6</v>
      </c>
      <c r="E98" s="178"/>
    </row>
    <row r="99" spans="2:9" ht="23.25" thickBot="1">
      <c r="B99" s="148">
        <v>12</v>
      </c>
      <c r="C99" s="143" t="s">
        <v>162</v>
      </c>
      <c r="D99" s="189">
        <v>1</v>
      </c>
      <c r="E99" s="178"/>
    </row>
    <row r="100" spans="2:9" ht="15.75" thickBot="1">
      <c r="B100" s="144"/>
      <c r="C100" s="147" t="s">
        <v>163</v>
      </c>
      <c r="D100" s="189">
        <f>SUM(D88:D99)</f>
        <v>25</v>
      </c>
      <c r="E100" s="178"/>
    </row>
    <row r="101" spans="2:9" ht="15.75" thickBot="1">
      <c r="B101" s="144"/>
      <c r="C101" s="147"/>
      <c r="D101" s="189"/>
      <c r="E101" s="178"/>
    </row>
    <row r="102" spans="2:9" ht="23.25" thickBot="1">
      <c r="B102" s="144"/>
      <c r="C102" s="147" t="s">
        <v>164</v>
      </c>
      <c r="D102" s="190">
        <f>D100+D86</f>
        <v>85</v>
      </c>
      <c r="E102" s="184"/>
    </row>
    <row r="105" spans="2:9">
      <c r="B105" s="181"/>
      <c r="C105" s="181"/>
      <c r="D105" s="181"/>
      <c r="E105" s="181"/>
      <c r="F105" s="181"/>
      <c r="G105" s="181"/>
      <c r="H105" s="181"/>
      <c r="I105" s="181"/>
    </row>
    <row r="106" spans="2:9">
      <c r="B106" s="179"/>
      <c r="C106" s="179"/>
      <c r="D106" s="179"/>
      <c r="E106" s="179"/>
      <c r="F106" s="179"/>
      <c r="G106" s="179"/>
      <c r="H106" s="179"/>
      <c r="I106" s="179"/>
    </row>
    <row r="107" spans="2:9" ht="14.25" customHeight="1">
      <c r="B107" s="179"/>
      <c r="C107" s="179"/>
      <c r="D107" s="179"/>
      <c r="E107" s="179"/>
      <c r="F107" s="179"/>
      <c r="G107" s="179"/>
      <c r="H107" s="180"/>
      <c r="I107" s="180"/>
    </row>
    <row r="108" spans="2:9" ht="14.25" customHeight="1">
      <c r="B108" s="179"/>
      <c r="C108" s="179"/>
      <c r="D108" s="179"/>
      <c r="E108" s="179"/>
      <c r="F108" s="179"/>
      <c r="G108" s="179"/>
      <c r="H108" s="180"/>
      <c r="I108" s="180"/>
    </row>
    <row r="109" spans="2:9">
      <c r="B109" s="181"/>
      <c r="C109" s="181"/>
      <c r="D109" s="181"/>
      <c r="E109" s="181"/>
      <c r="F109" s="181"/>
      <c r="G109" s="181"/>
      <c r="H109" s="181"/>
      <c r="I109" s="181"/>
    </row>
    <row r="110" spans="2:9">
      <c r="B110" s="181"/>
      <c r="C110" s="181"/>
      <c r="D110" s="181"/>
      <c r="E110" s="181"/>
      <c r="F110" s="181"/>
      <c r="G110" s="181"/>
      <c r="H110" s="181"/>
      <c r="I110" s="181"/>
    </row>
    <row r="111" spans="2:9">
      <c r="B111" s="181"/>
      <c r="C111" s="181"/>
      <c r="D111" s="181"/>
      <c r="E111" s="181"/>
      <c r="F111" s="181"/>
      <c r="G111" s="181"/>
      <c r="H111" s="181"/>
      <c r="I111" s="181"/>
    </row>
    <row r="112" spans="2:9">
      <c r="B112" s="177"/>
      <c r="C112" s="179"/>
      <c r="D112" s="178"/>
      <c r="E112" s="178"/>
      <c r="F112" s="178"/>
      <c r="G112" s="178"/>
      <c r="H112" s="178"/>
      <c r="I112" s="178"/>
    </row>
  </sheetData>
  <mergeCells count="135">
    <mergeCell ref="B79:M79"/>
    <mergeCell ref="J52:J53"/>
    <mergeCell ref="I54:I55"/>
    <mergeCell ref="J54:J55"/>
    <mergeCell ref="K54:K55"/>
    <mergeCell ref="C72:E72"/>
    <mergeCell ref="C73:E73"/>
    <mergeCell ref="C74:E74"/>
    <mergeCell ref="I75:I76"/>
    <mergeCell ref="J75:J76"/>
    <mergeCell ref="K75:K76"/>
    <mergeCell ref="M75:M76"/>
    <mergeCell ref="C64:E64"/>
    <mergeCell ref="C65:E65"/>
    <mergeCell ref="C66:E66"/>
    <mergeCell ref="C67:E67"/>
    <mergeCell ref="B52:B53"/>
    <mergeCell ref="F52:F53"/>
    <mergeCell ref="G52:G53"/>
    <mergeCell ref="H52:H53"/>
    <mergeCell ref="I52:I53"/>
    <mergeCell ref="B57:B58"/>
    <mergeCell ref="C57:E58"/>
    <mergeCell ref="F57:F58"/>
    <mergeCell ref="M54:M55"/>
    <mergeCell ref="I57:I58"/>
    <mergeCell ref="J57:J58"/>
    <mergeCell ref="K57:K58"/>
    <mergeCell ref="B77:C77"/>
    <mergeCell ref="B75:B76"/>
    <mergeCell ref="C75:E76"/>
    <mergeCell ref="F75:F76"/>
    <mergeCell ref="G75:G76"/>
    <mergeCell ref="H75:H76"/>
    <mergeCell ref="M57:M58"/>
    <mergeCell ref="C69:E69"/>
    <mergeCell ref="C70:E70"/>
    <mergeCell ref="B72:B73"/>
    <mergeCell ref="F72:F73"/>
    <mergeCell ref="G72:G73"/>
    <mergeCell ref="H72:H73"/>
    <mergeCell ref="I72:I73"/>
    <mergeCell ref="J72:J73"/>
    <mergeCell ref="K72:K73"/>
    <mergeCell ref="B8:B9"/>
    <mergeCell ref="C8:E9"/>
    <mergeCell ref="G8:G9"/>
    <mergeCell ref="H8:H9"/>
    <mergeCell ref="I8:I9"/>
    <mergeCell ref="J8:J9"/>
    <mergeCell ref="K8:K9"/>
    <mergeCell ref="M8:M9"/>
    <mergeCell ref="B1:M1"/>
    <mergeCell ref="B2:M2"/>
    <mergeCell ref="C62:E62"/>
    <mergeCell ref="C63:E63"/>
    <mergeCell ref="C55:E55"/>
    <mergeCell ref="F54:F55"/>
    <mergeCell ref="G54:G55"/>
    <mergeCell ref="H54:H55"/>
    <mergeCell ref="C56:E56"/>
    <mergeCell ref="G57:G58"/>
    <mergeCell ref="H57:H58"/>
    <mergeCell ref="B82:B83"/>
    <mergeCell ref="C82:C83"/>
    <mergeCell ref="C25:E25"/>
    <mergeCell ref="C26:E26"/>
    <mergeCell ref="C27:E27"/>
    <mergeCell ref="C28:E28"/>
    <mergeCell ref="C29:E29"/>
    <mergeCell ref="C40:E40"/>
    <mergeCell ref="C41:E41"/>
    <mergeCell ref="C42:E42"/>
    <mergeCell ref="C43:E43"/>
    <mergeCell ref="C44:E44"/>
    <mergeCell ref="C35:E35"/>
    <mergeCell ref="C36:E36"/>
    <mergeCell ref="C37:E37"/>
    <mergeCell ref="C38:E38"/>
    <mergeCell ref="C39:E39"/>
    <mergeCell ref="C52:E52"/>
    <mergeCell ref="C53:E53"/>
    <mergeCell ref="C54:E54"/>
    <mergeCell ref="C50:E50"/>
    <mergeCell ref="C51:E51"/>
    <mergeCell ref="C45:E45"/>
    <mergeCell ref="C46:E46"/>
    <mergeCell ref="B5:M5"/>
    <mergeCell ref="F10:M10"/>
    <mergeCell ref="F59:M59"/>
    <mergeCell ref="F77:M77"/>
    <mergeCell ref="B4:M4"/>
    <mergeCell ref="B54:B55"/>
    <mergeCell ref="C71:E71"/>
    <mergeCell ref="C10:E10"/>
    <mergeCell ref="C11:E11"/>
    <mergeCell ref="C12:E12"/>
    <mergeCell ref="C13:E13"/>
    <mergeCell ref="C14:E14"/>
    <mergeCell ref="C20:E20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30:E30"/>
    <mergeCell ref="C31:E31"/>
    <mergeCell ref="N8:N9"/>
    <mergeCell ref="M72:M73"/>
    <mergeCell ref="M52:M53"/>
    <mergeCell ref="B81:D81"/>
    <mergeCell ref="B6:M6"/>
    <mergeCell ref="H7:J7"/>
    <mergeCell ref="K7:M7"/>
    <mergeCell ref="L8:L9"/>
    <mergeCell ref="L72:L73"/>
    <mergeCell ref="L75:L76"/>
    <mergeCell ref="L57:L58"/>
    <mergeCell ref="L54:L55"/>
    <mergeCell ref="L52:L53"/>
    <mergeCell ref="C32:E32"/>
    <mergeCell ref="C33:E33"/>
    <mergeCell ref="C34:E34"/>
    <mergeCell ref="K52:K53"/>
    <mergeCell ref="C47:E47"/>
    <mergeCell ref="C48:E48"/>
    <mergeCell ref="C49:E49"/>
    <mergeCell ref="C68:E68"/>
    <mergeCell ref="C59:E59"/>
    <mergeCell ref="C60:E60"/>
    <mergeCell ref="C61:E61"/>
  </mergeCells>
  <pageMargins left="0.511811024" right="0.511811024" top="0.78740157499999996" bottom="0.78740157499999996" header="0.31496062000000002" footer="0.31496062000000002"/>
  <pageSetup paperSize="9" scale="76" orientation="portrait" r:id="rId1"/>
  <rowBreaks count="1" manualBreakCount="1">
    <brk id="80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EAP</vt:lpstr>
      <vt:lpstr>GERAL</vt:lpstr>
      <vt:lpstr>Quantitativo Caçambas</vt:lpstr>
      <vt:lpstr>EAP!Area_de_impressao</vt:lpstr>
      <vt:lpstr>GERAL!Area_de_impressao</vt:lpstr>
      <vt:lpstr>'Quantitativo Caçambas'!Area_de_impressao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2020-10-05T05:03:41Z</dcterms:modified>
</cp:coreProperties>
</file>