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SUPERINTENDÊNCIA DE GESTÃO\LICITAÇÕES E DISPENSAS\LICITAÇÃO INTERPRETE DE LIBRAS - RJ-MACAÉ-CAXIAS\Planilha\"/>
    </mc:Choice>
  </mc:AlternateContent>
  <xr:revisionPtr revIDLastSave="0" documentId="13_ncr:1_{81C0713E-658F-449C-9841-53CC59337D44}" xr6:coauthVersionLast="43" xr6:coauthVersionMax="43" xr10:uidLastSave="{00000000-0000-0000-0000-000000000000}"/>
  <bookViews>
    <workbookView xWindow="-16320" yWindow="-4905" windowWidth="16440" windowHeight="29040" tabRatio="670" xr2:uid="{00000000-000D-0000-FFFF-FFFF00000000}"/>
  </bookViews>
  <sheets>
    <sheet name="APRESENTACAO" sheetId="22" r:id="rId1"/>
    <sheet name="Uniforme" sheetId="46" r:id="rId2"/>
    <sheet name="Mem Cal  Trad 40h seg a sex" sheetId="31" r:id="rId3"/>
    <sheet name="Tradutor 40h seg a sex" sheetId="30" r:id="rId4"/>
  </sheets>
  <definedNames>
    <definedName name="_xlnm.Print_Area" localSheetId="0">APRESENTACAO!$A$1:$H$32</definedName>
    <definedName name="_xlnm.Print_Area" localSheetId="2">'Mem Cal  Trad 40h seg a sex'!$A$1:$F$128</definedName>
    <definedName name="_xlnm.Print_Area" localSheetId="3">'Tradutor 40h seg a sex'!$A$1:$E$165</definedName>
    <definedName name="_xlnm.Print_Area" localSheetId="1">Uniforme!$A$1:$F$7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2" i="30" l="1"/>
  <c r="B115" i="31"/>
  <c r="E3" i="46" l="1"/>
  <c r="E4" i="46"/>
  <c r="C2" i="46" l="1"/>
  <c r="E2" i="46" s="1"/>
  <c r="F5" i="46" l="1"/>
  <c r="D116" i="30" s="1"/>
  <c r="D14" i="30" l="1"/>
  <c r="B5" i="31"/>
  <c r="B22" i="31" s="1"/>
  <c r="C25" i="31" s="1"/>
  <c r="B13" i="31" l="1"/>
  <c r="B63" i="31"/>
  <c r="B41" i="31"/>
  <c r="B6" i="31"/>
  <c r="B56" i="31"/>
  <c r="B34" i="31"/>
  <c r="D51" i="30"/>
  <c r="B19" i="31"/>
  <c r="B10" i="31"/>
  <c r="C142" i="30"/>
  <c r="C123" i="30"/>
  <c r="D123" i="30" s="1"/>
  <c r="C121" i="30"/>
  <c r="C119" i="30"/>
  <c r="D119" i="30" s="1"/>
  <c r="C117" i="30"/>
  <c r="C60" i="30"/>
  <c r="D60" i="30" s="1"/>
  <c r="C58" i="30"/>
  <c r="C56" i="30"/>
  <c r="D56" i="30" s="1"/>
  <c r="C54" i="30"/>
  <c r="D54" i="30" s="1"/>
  <c r="C52" i="30"/>
  <c r="C50" i="30"/>
  <c r="C39" i="30"/>
  <c r="C45" i="30" s="1"/>
  <c r="B125" i="31" s="1"/>
  <c r="C16" i="31" l="1"/>
  <c r="D121" i="30"/>
  <c r="D58" i="30"/>
  <c r="D52" i="30"/>
  <c r="D49" i="30" l="1"/>
  <c r="D50" i="30" s="1"/>
  <c r="D61" i="30" s="1"/>
  <c r="D67" i="30" s="1"/>
  <c r="D23" i="30"/>
  <c r="D31" i="30" l="1"/>
  <c r="B118" i="31"/>
  <c r="B7" i="31"/>
  <c r="B35" i="31"/>
  <c r="B57" i="31"/>
  <c r="D32" i="30"/>
  <c r="C32" i="30" s="1"/>
  <c r="C159" i="30" s="1"/>
  <c r="D29" i="30"/>
  <c r="D162" i="30" s="1"/>
  <c r="D145" i="30"/>
  <c r="D157" i="30" l="1"/>
  <c r="D164" i="30"/>
  <c r="D159" i="30"/>
  <c r="B59" i="31"/>
  <c r="B37" i="31"/>
  <c r="D163" i="30"/>
  <c r="D158" i="30"/>
  <c r="C31" i="30"/>
  <c r="C158" i="30" s="1"/>
  <c r="B92" i="31"/>
  <c r="C97" i="31" s="1"/>
  <c r="D88" i="30" s="1"/>
  <c r="B100" i="31"/>
  <c r="C105" i="31" s="1"/>
  <c r="D90" i="30" s="1"/>
  <c r="B48" i="31"/>
  <c r="C53" i="31" s="1"/>
  <c r="D76" i="30" s="1"/>
  <c r="B76" i="31"/>
  <c r="C80" i="31" s="1"/>
  <c r="D86" i="30" s="1"/>
  <c r="B109" i="31"/>
  <c r="B110" i="31" s="1"/>
  <c r="B111" i="31" s="1"/>
  <c r="C116" i="31" s="1"/>
  <c r="D96" i="30" s="1"/>
  <c r="B28" i="31"/>
  <c r="B83" i="31"/>
  <c r="C89" i="31" s="1"/>
  <c r="D87" i="30" s="1"/>
  <c r="D30" i="30"/>
  <c r="B38" i="31"/>
  <c r="B60" i="31"/>
  <c r="C29" i="30"/>
  <c r="C157" i="30" s="1"/>
  <c r="B36" i="31"/>
  <c r="B58" i="31"/>
  <c r="B119" i="31"/>
  <c r="B120" i="31" s="1"/>
  <c r="D98" i="30" s="1"/>
  <c r="C31" i="31" l="1"/>
  <c r="D73" i="30" s="1"/>
  <c r="C162" i="30"/>
  <c r="B39" i="31"/>
  <c r="C44" i="31" s="1"/>
  <c r="B61" i="31"/>
  <c r="C66" i="31" s="1"/>
  <c r="C30" i="30"/>
  <c r="D33" i="30"/>
  <c r="D38" i="30" l="1"/>
  <c r="D37" i="30"/>
  <c r="C42" i="31"/>
  <c r="C45" i="31" s="1"/>
  <c r="D75" i="30" s="1"/>
  <c r="C64" i="31"/>
  <c r="C67" i="31" s="1"/>
  <c r="D78" i="30" s="1"/>
  <c r="D43" i="30"/>
  <c r="D41" i="30"/>
  <c r="D39" i="30"/>
  <c r="D44" i="30"/>
  <c r="D42" i="30"/>
  <c r="D65" i="30"/>
  <c r="D40" i="30"/>
  <c r="D45" i="30" l="1"/>
  <c r="D66" i="30" s="1"/>
  <c r="D68" i="30" s="1"/>
  <c r="D146" i="30" l="1"/>
  <c r="C76" i="30" l="1"/>
  <c r="D74" i="30"/>
  <c r="C73" i="30"/>
  <c r="D93" i="30"/>
  <c r="D107" i="30" s="1"/>
  <c r="D79" i="30" l="1"/>
  <c r="D147" i="30" l="1"/>
  <c r="D100" i="30"/>
  <c r="D108" i="30" s="1"/>
  <c r="D160" i="30"/>
  <c r="C75" i="30"/>
  <c r="C160" i="30" s="1"/>
  <c r="C78" i="30"/>
  <c r="C161" i="30" s="1"/>
  <c r="D161" i="30"/>
  <c r="D109" i="30" l="1"/>
  <c r="D165" i="30"/>
  <c r="D104" i="30" l="1"/>
  <c r="D110" i="30" s="1"/>
  <c r="D111" i="30" s="1"/>
  <c r="D148" i="30" l="1"/>
  <c r="D117" i="30" l="1"/>
  <c r="D124" i="30" s="1"/>
  <c r="D149" i="30" l="1"/>
  <c r="D150" i="30" s="1"/>
  <c r="D129" i="30"/>
  <c r="D130" i="30" s="1"/>
  <c r="D131" i="30" s="1"/>
  <c r="D132" i="30" s="1"/>
  <c r="D136" i="30" l="1"/>
  <c r="D140" i="30"/>
  <c r="D135" i="30"/>
  <c r="D142" i="30" l="1"/>
  <c r="D151" i="30" s="1"/>
  <c r="D153" i="30" l="1"/>
  <c r="F30" i="22" l="1"/>
  <c r="G30" i="22" s="1"/>
  <c r="H30" i="22" s="1"/>
  <c r="F29" i="22"/>
  <c r="G29" i="22" s="1"/>
  <c r="F31" i="22" l="1"/>
  <c r="H29" i="22"/>
  <c r="H31" i="22" s="1"/>
  <c r="G31" i="22"/>
</calcChain>
</file>

<file path=xl/sharedStrings.xml><?xml version="1.0" encoding="utf-8"?>
<sst xmlns="http://schemas.openxmlformats.org/spreadsheetml/2006/main" count="421" uniqueCount="256">
  <si>
    <t>A.1</t>
  </si>
  <si>
    <t>B.1</t>
  </si>
  <si>
    <t>C.1</t>
  </si>
  <si>
    <t>Insumos Diversos</t>
  </si>
  <si>
    <t>Composição da Remuneração</t>
  </si>
  <si>
    <t>Valor (R$)</t>
  </si>
  <si>
    <t>A</t>
  </si>
  <si>
    <t>B</t>
  </si>
  <si>
    <t>C</t>
  </si>
  <si>
    <t>D</t>
  </si>
  <si>
    <t>E</t>
  </si>
  <si>
    <t>F</t>
  </si>
  <si>
    <t>G</t>
  </si>
  <si>
    <t>Intervalo Intrajornada</t>
  </si>
  <si>
    <t>H</t>
  </si>
  <si>
    <t>Outros (especificar)</t>
  </si>
  <si>
    <t>Total da Remuneração</t>
  </si>
  <si>
    <t>Transporte</t>
  </si>
  <si>
    <t>Crédito PIS/COFINS</t>
  </si>
  <si>
    <t>4.1</t>
  </si>
  <si>
    <t>%</t>
  </si>
  <si>
    <t>INSS</t>
  </si>
  <si>
    <t>INCRA</t>
  </si>
  <si>
    <t>Salário Educação</t>
  </si>
  <si>
    <t>FGTS</t>
  </si>
  <si>
    <t>SEBRAE</t>
  </si>
  <si>
    <t>TOTAL</t>
  </si>
  <si>
    <t>4.2</t>
  </si>
  <si>
    <t>Adicional de Férias</t>
  </si>
  <si>
    <t>Provisão para Rescisão</t>
  </si>
  <si>
    <t>Férias</t>
  </si>
  <si>
    <t>Custos Indiretos, Tributos e Lucro</t>
  </si>
  <si>
    <t>Custos Indiretos</t>
  </si>
  <si>
    <t>Lucro</t>
  </si>
  <si>
    <t>Valor líquido mensal dos serviços (sem os tributos)</t>
  </si>
  <si>
    <t>Valor mensal dos serviços (incluindo os tributos) - Base para o cálculo dos tributos</t>
  </si>
  <si>
    <t>Tributos</t>
  </si>
  <si>
    <t>PIS</t>
  </si>
  <si>
    <t>COFINS</t>
  </si>
  <si>
    <t>Licitação nº.</t>
  </si>
  <si>
    <t>Dia ___/___/_____ às ___:___ horas</t>
  </si>
  <si>
    <t> Discriminação dos Serviços (dados referentes à contratação)</t>
  </si>
  <si>
    <t xml:space="preserve">Data de apresentação da proposta (dia/mês/ano) </t>
  </si>
  <si>
    <t xml:space="preserve">Município/UF </t>
  </si>
  <si>
    <t>Ano Acordo, Convenção ou Sentença Normativa em Dissídio Coletivo</t>
  </si>
  <si>
    <t>Nº de meses de execução contratual</t>
  </si>
  <si>
    <t>Salários da Categoria</t>
  </si>
  <si>
    <t>Identificação do Serviço</t>
  </si>
  <si>
    <t>Tipo de Serviço</t>
  </si>
  <si>
    <t>Unidade de Medida</t>
  </si>
  <si>
    <t> Quantidade total a contratar (em função da unidade de medida)</t>
  </si>
  <si>
    <t>13º Salário</t>
  </si>
  <si>
    <t>VALOR ESTIMADO LOTE I</t>
  </si>
  <si>
    <t>PLANILHA DE CUSTOS E FORMAÇÃO DE PREÇOS - MÃO DE OBRA</t>
  </si>
  <si>
    <t>Dados para composição dos custos referentes a mão de obra</t>
  </si>
  <si>
    <t>Tipo de Serviço:</t>
  </si>
  <si>
    <t>Classificação Brasileira de Ocupações (CBO)</t>
  </si>
  <si>
    <t>Salário Normativo da Categoria Profissional</t>
  </si>
  <si>
    <t xml:space="preserve">Categoria Profissional </t>
  </si>
  <si>
    <t xml:space="preserve">Data-Base da Categoria (dia/mês/ano) </t>
  </si>
  <si>
    <t>Módulo 1 - Composição da Remuneração</t>
  </si>
  <si>
    <t>Salário-Base</t>
  </si>
  <si>
    <t>Adicional de Periculosidade</t>
  </si>
  <si>
    <t>Adicional de Insalubridade</t>
  </si>
  <si>
    <t>Adicional Noturno</t>
  </si>
  <si>
    <t>Adicional de Hora Noturna Reduzida</t>
  </si>
  <si>
    <t>DSR sobre o Adicional Noturno</t>
  </si>
  <si>
    <t>Adicional de Hora Extra no Feriado Trabalhado</t>
  </si>
  <si>
    <t>DSR sobre a Hora Extra no Feriado Trabalhado</t>
  </si>
  <si>
    <t>I</t>
  </si>
  <si>
    <t>Adicional de Liderança / Gratificação de Encarregado</t>
  </si>
  <si>
    <t>J</t>
  </si>
  <si>
    <t>Intervalo Intrajornada (caso o empregado trabalhe no periodo destinado)</t>
  </si>
  <si>
    <t>K</t>
  </si>
  <si>
    <t>Módulo 2 - Encargos e Benefícios Anuais, Mensais e Diários</t>
  </si>
  <si>
    <t>Sub-Módulo 2.1 - 13º Salário, Férias e Adicional de Férias</t>
  </si>
  <si>
    <t>2.1</t>
  </si>
  <si>
    <t>13º Salário, Férias e Adicional de Férias</t>
  </si>
  <si>
    <t>Férias e Adicional de Férias</t>
  </si>
  <si>
    <t xml:space="preserve">Férias </t>
  </si>
  <si>
    <t>B.2</t>
  </si>
  <si>
    <t>Sub-Módulo 2.2 - Encargos Previdenciários (GPS), Fundo de Garantia por Tempo de Serviço (FGTS) e outras contribuições</t>
  </si>
  <si>
    <t>2.2</t>
  </si>
  <si>
    <t>GPS, FGTS e outras contribuições</t>
  </si>
  <si>
    <t>SAT (Risco ambiental do trabalho)</t>
  </si>
  <si>
    <t>SESC ou SESI</t>
  </si>
  <si>
    <t>SENAI - SENAC</t>
  </si>
  <si>
    <t>Sub-Módulo 2.3 - Benefícios Mensais e Diários</t>
  </si>
  <si>
    <t>2.3</t>
  </si>
  <si>
    <t>Benefícios Mensais e Diários</t>
  </si>
  <si>
    <t>Auxílio-Refeição/Alimentação</t>
  </si>
  <si>
    <t>Assistência Médica e Familiar</t>
  </si>
  <si>
    <t>D.1</t>
  </si>
  <si>
    <t>E.1</t>
  </si>
  <si>
    <t>Outros (Seguro de Vida / Invalidez / Auxílio Funeral)</t>
  </si>
  <si>
    <t>F.1</t>
  </si>
  <si>
    <t>Quadro Resumo do Módulo 2 - Encargos e Benefícios anuais, mensais e diários</t>
  </si>
  <si>
    <t>Encargos e Benefícios Anuais, Mensais e Diários</t>
  </si>
  <si>
    <t>Módulo 3 - Provisão para Rescisão</t>
  </si>
  <si>
    <t>Aviso-Prévio Indenizado</t>
  </si>
  <si>
    <t>Incidência do FGTS sobre o Aviso-Prévio Indenizado</t>
  </si>
  <si>
    <t>Multa sobre FGTS e contribuição social sobre o Aviso Prévio Indenizado</t>
  </si>
  <si>
    <t>Aviso-Prévio Trabalhado</t>
  </si>
  <si>
    <t>Incidência dos encargos do módulo 2.2 sobre o Aviso-Prévio Trabalhado</t>
  </si>
  <si>
    <t>Multa do FGTS e contribuição social sobre o Aviso-Prévio Trabalhado</t>
  </si>
  <si>
    <t>Módulo 4 - Custo de Reposição do Profissional Ausente</t>
  </si>
  <si>
    <t>Sub-Módulo 4.1 - Ausências Legais</t>
  </si>
  <si>
    <t>Ausências Legais</t>
  </si>
  <si>
    <t>Licença Paternidade</t>
  </si>
  <si>
    <t xml:space="preserve">Ausência por acidente de trabalho </t>
  </si>
  <si>
    <r>
      <t>Afastamento Maternidade (acima de 120 dias)</t>
    </r>
    <r>
      <rPr>
        <vertAlign val="superscript"/>
        <sz val="9"/>
        <color theme="1"/>
        <rFont val="Spranq eco sans"/>
        <family val="2"/>
      </rPr>
      <t xml:space="preserve"> (1)</t>
    </r>
  </si>
  <si>
    <t>Ausência por Doença</t>
  </si>
  <si>
    <t xml:space="preserve">Incidência dos encargos do módulo 2.2 sobre o Módulo </t>
  </si>
  <si>
    <t>4.1.1</t>
  </si>
  <si>
    <t>Afastamento Maternidade (120 dias)</t>
  </si>
  <si>
    <t>Férias pagas ao Substituto pelos 120 dias de Reposição</t>
  </si>
  <si>
    <t>Incidência dos encargos do módulo 2.2 sobre as Férias pagas ao Subistituto pelos 120 dias de Reposição</t>
  </si>
  <si>
    <t>Incidência dos encargos do módulo 2.2 sobre a Remuneração e o 13 salário proporcionais aos 120 dias de Reposição</t>
  </si>
  <si>
    <r>
      <t xml:space="preserve">Intervalo de repouso e alimentação (somente se houver cobertura do profissional no período de intervalo para repouso e alimentação) </t>
    </r>
    <r>
      <rPr>
        <vertAlign val="superscript"/>
        <sz val="10"/>
        <color theme="1"/>
        <rFont val="Spranq eco sans"/>
        <family val="2"/>
      </rPr>
      <t>(2)</t>
    </r>
  </si>
  <si>
    <t>Quadro-Resumo do Módulo 4 - Custo de Reposição do Profissional Ausente</t>
  </si>
  <si>
    <t>Total das Ausências Legais</t>
  </si>
  <si>
    <t>Módulo 5 - Insumos Diversos</t>
  </si>
  <si>
    <t>Uniformes</t>
  </si>
  <si>
    <t>Materiais</t>
  </si>
  <si>
    <t>Equipamentos</t>
  </si>
  <si>
    <t>Módulo 6 - Custos Indiretos, Tributos e Lucro</t>
  </si>
  <si>
    <t>Tributos Federais</t>
  </si>
  <si>
    <t>C.1.1</t>
  </si>
  <si>
    <t>C.1.2</t>
  </si>
  <si>
    <t>C.2</t>
  </si>
  <si>
    <t>Tributos Estaduais</t>
  </si>
  <si>
    <t>C.2.1</t>
  </si>
  <si>
    <t>ICMS</t>
  </si>
  <si>
    <t>C.3</t>
  </si>
  <si>
    <t>Tributos Municipais</t>
  </si>
  <si>
    <t>C.3.1</t>
  </si>
  <si>
    <t>ISS</t>
  </si>
  <si>
    <t>C.4</t>
  </si>
  <si>
    <t>Outros Tributos (especificar)</t>
  </si>
  <si>
    <t>QUADRO RESUMO DO CUSTO POR EMPREGADO</t>
  </si>
  <si>
    <t>MÓDULO 1 - Composição da Remuneração</t>
  </si>
  <si>
    <t xml:space="preserve">B </t>
  </si>
  <si>
    <t>MÓDULO 2 - Encargos e Benefícios Anuais, Mensais e Diários</t>
  </si>
  <si>
    <t>MÓDULO 3 - Provisão para Rescisão</t>
  </si>
  <si>
    <t>MÓDULO 4 - Custo da Reposição do Profissional Ausente</t>
  </si>
  <si>
    <t>MÓDULO 5 - Insumos Diversos</t>
  </si>
  <si>
    <t>A + B + C + D + E</t>
  </si>
  <si>
    <t>MÓDULO 6 - Custos indiretos, Lucro e Tributos</t>
  </si>
  <si>
    <t>VALOR TOTAL POR EMPREGADO</t>
  </si>
  <si>
    <t>Reserva Mensal para o Pagamento de Encargos Trabalhistas</t>
  </si>
  <si>
    <t>Incidência do Sub-Modulo 2.2 sobre 13º Salário</t>
  </si>
  <si>
    <t>F.2</t>
  </si>
  <si>
    <t>Incidência do Sub-Modulo 2.2 sobre Férias</t>
  </si>
  <si>
    <t>F.3</t>
  </si>
  <si>
    <t>Incidência do Sub-Modulo 2.2 sobre Adicional de Férias</t>
  </si>
  <si>
    <t>Divisor de Horas no mês</t>
  </si>
  <si>
    <t>Total de Dias do Ano</t>
  </si>
  <si>
    <t>Total de Dias Trabalhados no Mês por empregado</t>
  </si>
  <si>
    <t>Total da Remuneração (Módulo 1)</t>
  </si>
  <si>
    <t xml:space="preserve">Total de Dias do Ano </t>
  </si>
  <si>
    <t>Número de Meses</t>
  </si>
  <si>
    <t xml:space="preserve">% de Funcionários Trabalhando </t>
  </si>
  <si>
    <t>Memória de Cálculo Vale Transporte (Módulo 2)</t>
  </si>
  <si>
    <t>Número de Vales Transportes / mês</t>
  </si>
  <si>
    <t>Valor da Tarifa Modal</t>
  </si>
  <si>
    <t>Desconto legal sobre o valor do salário</t>
  </si>
  <si>
    <t>Valor do Vale Transporte</t>
  </si>
  <si>
    <t>Memória de Cálculo Vale Alimentação (Módulo 2)</t>
  </si>
  <si>
    <t>Valor do Vale Alimentação / Refeição</t>
  </si>
  <si>
    <t xml:space="preserve">Desconto legal </t>
  </si>
  <si>
    <t>Memória de Cálculo Aviso Prévio Indenizado (Módulo 3)</t>
  </si>
  <si>
    <t>Número de Meses do Ano</t>
  </si>
  <si>
    <t>Porcentagem de dispensa sem justa causa com Aviso Prévio Indenizado</t>
  </si>
  <si>
    <t>Valor do Aviso Prévio Indenizado</t>
  </si>
  <si>
    <t>Memória de Cálculo Multa FGTS e Contribuição Social sobre o Aviso Prévio Indenizado (Módulo 3)</t>
  </si>
  <si>
    <t>Porcentagem de dispensas sem justa Causa Com Aviso Prévio Indenizado</t>
  </si>
  <si>
    <t>Total de Remuneração</t>
  </si>
  <si>
    <t>Base de Cálculo</t>
  </si>
  <si>
    <t>Multa sobre FGTS</t>
  </si>
  <si>
    <t>Alíquiota mensal de Recolhimento do FGTS</t>
  </si>
  <si>
    <t>Valor da Multa FGTS sobre Aviso Prévio Indenizado</t>
  </si>
  <si>
    <t>Multa sobre Contribuição Social</t>
  </si>
  <si>
    <t>Valor da Multa sobre Contribuição Social</t>
  </si>
  <si>
    <t xml:space="preserve">Valor da Multa FGTS e Contribuição Social sobre o Aviso Prévio Indenizado </t>
  </si>
  <si>
    <t>Memória de Cálculo Aviso Prévio Trabalhado (Módulo 3)</t>
  </si>
  <si>
    <t>Dias do Mês</t>
  </si>
  <si>
    <t>Número de dias de redução de jornada</t>
  </si>
  <si>
    <t>Porcentagem de dispensa sem justa causa com Aviso Prévio Trabalhado</t>
  </si>
  <si>
    <t>Valor do Aviso Prévio Trabalhado</t>
  </si>
  <si>
    <t>Memória de Cálculo Multa FGTS e Contribuição Social sobre o Aviso Prévio Trabalhado (Módulo 3)</t>
  </si>
  <si>
    <t>Porcentagem de dispensas sem justa Causa Com Aviso Prévio Trabalhado</t>
  </si>
  <si>
    <t>Valor da Multa FGTS e Contribuição Social sobre o Aviso Prévio Trabalhado</t>
  </si>
  <si>
    <t>Memória de Cálculo Férias (Módulo 4)</t>
  </si>
  <si>
    <t>Considerando que o valor pago ao substituto durante as férias do empregado já consta na remuneração (Módulo 1) e que o valor pago ao empregado para fazer frente ao custo de suas férias acrescidas do terço constitucional já foram apuradas na letra B  do sub-módulo 2.1, não existe custo a ser apontado nesta rubrica.</t>
  </si>
  <si>
    <t>Memória de Cálculo Ausencias Legais (Módulo 4)</t>
  </si>
  <si>
    <t xml:space="preserve">Total de Remuneração </t>
  </si>
  <si>
    <t>Meses do Ano</t>
  </si>
  <si>
    <t xml:space="preserve">Média de Ausencias por Ano </t>
  </si>
  <si>
    <t xml:space="preserve">Valor das Ausencias Legais </t>
  </si>
  <si>
    <t>Memória de Cálculo Licença-Paternidade (Módulo 4)</t>
  </si>
  <si>
    <t xml:space="preserve">Média de Dias de Licença por ano </t>
  </si>
  <si>
    <t>Porcentagem de incidência de ocorrência da Licença-Paternidade</t>
  </si>
  <si>
    <t>Porcentagem de mão de obra masculina contratada</t>
  </si>
  <si>
    <t xml:space="preserve">Valor da Licença-Paternidade </t>
  </si>
  <si>
    <t>Memória de Cálculo Ausencia por Acidente de Trabalho (Módulo 4)</t>
  </si>
  <si>
    <t>Média de dias pagos pela empresa</t>
  </si>
  <si>
    <t xml:space="preserve">Porcentagem de ocorrência de acidentes de trabalho </t>
  </si>
  <si>
    <t>Valor da Ausencia por Acidente de Trabalho</t>
  </si>
  <si>
    <t>Memória de Cálculo Ausencia por Doença (Módulo 4)</t>
  </si>
  <si>
    <t>Porcentagem de ocorrência por doença</t>
  </si>
  <si>
    <t>Valor da Ausencia por Doença</t>
  </si>
  <si>
    <t>Memória de Cálculo Afastamento Maternidade (Módulo 4)</t>
  </si>
  <si>
    <t>Férias pagas ao Substituto pelos 120 dias de reposição</t>
  </si>
  <si>
    <t xml:space="preserve">Terço Constitucional </t>
  </si>
  <si>
    <t xml:space="preserve">Meses de Afastamento </t>
  </si>
  <si>
    <t>Porcentagem de ocorrência do Afastamento Maternidade</t>
  </si>
  <si>
    <t>Porcentagem de mão de obra feminina contratada</t>
  </si>
  <si>
    <t>Valor da Licença-Maternidade - Férias do Substituto</t>
  </si>
  <si>
    <t>Incidência dos encargos (módulo 2.2) - proporcionais 120 dias de Reposição</t>
  </si>
  <si>
    <t xml:space="preserve">Incidência dos encargos (módulo 2.2) </t>
  </si>
  <si>
    <t>Valor da Licença-Maternidade - Incidência de Encargos</t>
  </si>
  <si>
    <t>ITEM</t>
  </si>
  <si>
    <t>Item</t>
  </si>
  <si>
    <t>Descrição</t>
  </si>
  <si>
    <t>Meses</t>
  </si>
  <si>
    <t>Valor Mensal Estimado</t>
  </si>
  <si>
    <t>Piso  Profissional</t>
  </si>
  <si>
    <t>2614-25</t>
  </si>
  <si>
    <t>Prestação de serviço técnico terceirizado de Tradutor/Intérprete de Libras (TILS)</t>
  </si>
  <si>
    <t>Posto</t>
  </si>
  <si>
    <t>Quantidade</t>
  </si>
  <si>
    <t>QTD POR FUNCIONÁRIO Anual</t>
  </si>
  <si>
    <t>QTD POR FUNCIONÁRIO Semestral</t>
  </si>
  <si>
    <t>VALOR UNIT</t>
  </si>
  <si>
    <t>CUSTO MENSAL</t>
  </si>
  <si>
    <t>CRACHÁ DE IDENTIFICAÇÃO</t>
  </si>
  <si>
    <t>CALÇA JEANS</t>
  </si>
  <si>
    <t xml:space="preserve">CAMISA MANGA CURTA </t>
  </si>
  <si>
    <t xml:space="preserve">Seu preenchimento é de responsabilidade da Empresa que enviará a cotação </t>
  </si>
  <si>
    <t>Os itens marcados com a cor</t>
  </si>
  <si>
    <t xml:space="preserve"> em geral são os itens que devem ser preenchidos pela Empresa</t>
  </si>
  <si>
    <t>Caso a Empresa não concorde com o modelo de calculo apresentado, este poderá ser alterado.</t>
  </si>
  <si>
    <t>Esta alteração deve sempre ser feita de forma aberta, auditável e de clara compreensão.</t>
  </si>
  <si>
    <t>A Empresa deverá sempre demonstrar seus cálculos na aba correspondente a memória de cálculo do cargo.</t>
  </si>
  <si>
    <t>Empresa:</t>
  </si>
  <si>
    <t>Data:</t>
  </si>
  <si>
    <t>Revogado pela IN 07/2018</t>
  </si>
  <si>
    <t xml:space="preserve">Tradutores de Libras </t>
  </si>
  <si>
    <t>Valor Mensal do Posto</t>
  </si>
  <si>
    <t>Valor Global Estimado</t>
  </si>
  <si>
    <t>Interprete de Libras 
40h - Seg a Sex</t>
  </si>
  <si>
    <t>RJ e Macaé</t>
  </si>
  <si>
    <t>Processo Administrativo nº. 23079.004799/2019-13</t>
  </si>
  <si>
    <t>MEMORIAL DE CÁLCULO  - INTERPRETES DE LIBRAS 40H SEG A SEX</t>
  </si>
  <si>
    <r>
      <t>00000538-0</t>
    </r>
    <r>
      <rPr>
        <b/>
        <sz val="10"/>
        <color theme="1"/>
        <rFont val="Spranq eco sans"/>
        <family val="2"/>
      </rPr>
      <t xml:space="preserve"> - </t>
    </r>
    <r>
      <rPr>
        <sz val="10"/>
        <color theme="1"/>
        <rFont val="Spranq eco sans"/>
        <family val="2"/>
      </rPr>
      <t>Prestação de Serviço de Apoio Administrativo - Interprete de Libras - 40 Horas Semanais - Seg a Sex - RIO DE JANEIRO</t>
    </r>
  </si>
  <si>
    <t>00000538-0 - Prestação de Serviço de Apoio Administrativo - Interprete de Libras - 40 Horas Semanais - Seg a Sex  - MACAÉ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</si>
</sst>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&quot;R$ &quot;#,##0.00_);\(&quot;R$ &quot;#,##0.00\)"/>
    <numFmt numFmtId="166" formatCode="_(&quot;R$ &quot;* #,##0.00_);_(&quot;R$ &quot;* \(#,##0.00\);_(&quot;R$ &quot;* &quot;-&quot;??_);_(@_)"/>
    <numFmt numFmtId="167" formatCode="#,##0_ ;\-#,##0\ "/>
  </numFmts>
  <fonts count="28">
    <font>
      <sz val="11"/>
      <color theme="1"/>
      <name val="Calibri"/>
      <family val="2"/>
      <scheme val="minor"/>
    </font>
    <font>
      <sz val="10"/>
      <color theme="1"/>
      <name val="Spranq eco sans"/>
      <family val="2"/>
    </font>
    <font>
      <sz val="10"/>
      <color theme="1"/>
      <name val="Spranq eco sans"/>
      <family val="2"/>
    </font>
    <font>
      <sz val="10"/>
      <color theme="1"/>
      <name val="Spranq eco sans"/>
      <family val="2"/>
    </font>
    <font>
      <sz val="10"/>
      <color theme="1"/>
      <name val="Spranq eco sans"/>
      <family val="2"/>
    </font>
    <font>
      <sz val="11"/>
      <color theme="1"/>
      <name val="Calibri"/>
      <family val="2"/>
      <scheme val="minor"/>
    </font>
    <font>
      <sz val="11"/>
      <color theme="1"/>
      <name val="Spranq eco sans"/>
      <family val="2"/>
    </font>
    <font>
      <sz val="10"/>
      <color rgb="FFFF0000"/>
      <name val="Spranq eco sans"/>
      <family val="2"/>
    </font>
    <font>
      <b/>
      <sz val="10"/>
      <color theme="0"/>
      <name val="Spranq eco sans"/>
      <family val="2"/>
    </font>
    <font>
      <sz val="8"/>
      <color theme="1"/>
      <name val="Spranq eco sans"/>
      <family val="2"/>
    </font>
    <font>
      <b/>
      <sz val="8"/>
      <name val="Spranq eco sans"/>
      <family val="2"/>
    </font>
    <font>
      <sz val="8"/>
      <name val="Spranq eco sans"/>
      <family val="2"/>
    </font>
    <font>
      <b/>
      <sz val="11"/>
      <color theme="1"/>
      <name val="Spranq eco sans"/>
      <family val="2"/>
    </font>
    <font>
      <sz val="9"/>
      <color theme="1"/>
      <name val="Spranq eco sans"/>
      <family val="2"/>
    </font>
    <font>
      <b/>
      <sz val="10"/>
      <color theme="1"/>
      <name val="Spranq eco sans"/>
      <family val="2"/>
    </font>
    <font>
      <i/>
      <sz val="10"/>
      <color theme="1"/>
      <name val="Spranq eco sans"/>
      <family val="2"/>
    </font>
    <font>
      <sz val="10"/>
      <name val="Spranq eco sans"/>
      <family val="2"/>
    </font>
    <font>
      <vertAlign val="superscript"/>
      <sz val="9"/>
      <color theme="1"/>
      <name val="Spranq eco sans"/>
      <family val="2"/>
    </font>
    <font>
      <vertAlign val="superscript"/>
      <sz val="10"/>
      <color theme="1"/>
      <name val="Spranq eco sans"/>
      <family val="2"/>
    </font>
    <font>
      <b/>
      <sz val="13"/>
      <color theme="1"/>
      <name val="Spranq eco sans"/>
      <family val="2"/>
    </font>
    <font>
      <sz val="10"/>
      <name val="Arial"/>
      <family val="2"/>
    </font>
    <font>
      <sz val="9"/>
      <name val="Spranq eco sans"/>
      <family val="2"/>
    </font>
    <font>
      <b/>
      <sz val="10"/>
      <name val="Spranq eco sans"/>
      <family val="2"/>
    </font>
    <font>
      <sz val="8"/>
      <color rgb="FF000000"/>
      <name val="Spranq eco sans"/>
      <family val="2"/>
    </font>
    <font>
      <sz val="12"/>
      <name val="Spranq eco sans"/>
      <family val="2"/>
    </font>
    <font>
      <b/>
      <sz val="10"/>
      <color rgb="FF000000"/>
      <name val="Spranq eco sans"/>
      <family val="2"/>
    </font>
    <font>
      <sz val="10"/>
      <color rgb="FF000000"/>
      <name val="Spranq eco sans"/>
      <family val="2"/>
    </font>
    <font>
      <b/>
      <sz val="14"/>
      <color rgb="FFFF0000"/>
      <name val="Spranq eco sans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6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6" fontId="20" fillId="0" borderId="0" applyFont="0" applyFill="0" applyBorder="0" applyAlignment="0" applyProtection="0"/>
    <xf numFmtId="0" fontId="20" fillId="0" borderId="0"/>
  </cellStyleXfs>
  <cellXfs count="241">
    <xf numFmtId="0" fontId="0" fillId="0" borderId="0" xfId="0"/>
    <xf numFmtId="0" fontId="6" fillId="0" borderId="0" xfId="0" applyFont="1"/>
    <xf numFmtId="0" fontId="14" fillId="0" borderId="0" xfId="0" applyFont="1"/>
    <xf numFmtId="0" fontId="0" fillId="6" borderId="1" xfId="0" applyFill="1" applyBorder="1" applyAlignment="1">
      <alignment horizontal="left" vertical="center"/>
    </xf>
    <xf numFmtId="0" fontId="0" fillId="6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 wrapText="1"/>
    </xf>
    <xf numFmtId="0" fontId="0" fillId="3" borderId="1" xfId="0" applyFill="1" applyBorder="1" applyAlignment="1">
      <alignment horizontal="right" vertical="center"/>
    </xf>
    <xf numFmtId="0" fontId="0" fillId="3" borderId="4" xfId="0" applyFill="1" applyBorder="1" applyAlignment="1">
      <alignment vertical="center"/>
    </xf>
    <xf numFmtId="0" fontId="14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44" fontId="0" fillId="0" borderId="1" xfId="1" applyNumberFormat="1" applyFont="1" applyBorder="1" applyAlignment="1">
      <alignment horizontal="right" vertical="center"/>
    </xf>
    <xf numFmtId="0" fontId="0" fillId="0" borderId="4" xfId="0" applyBorder="1" applyAlignment="1">
      <alignment vertical="center"/>
    </xf>
    <xf numFmtId="9" fontId="0" fillId="0" borderId="1" xfId="2" applyFont="1" applyBorder="1" applyAlignment="1">
      <alignment vertical="center"/>
    </xf>
    <xf numFmtId="44" fontId="0" fillId="0" borderId="0" xfId="0" applyNumberFormat="1"/>
    <xf numFmtId="44" fontId="0" fillId="0" borderId="1" xfId="1" applyNumberFormat="1" applyFont="1" applyBorder="1"/>
    <xf numFmtId="39" fontId="9" fillId="0" borderId="0" xfId="1" quotePrefix="1" applyNumberFormat="1" applyFont="1"/>
    <xf numFmtId="44" fontId="14" fillId="3" borderId="1" xfId="1" applyNumberFormat="1" applyFont="1" applyFill="1" applyBorder="1"/>
    <xf numFmtId="0" fontId="14" fillId="3" borderId="3" xfId="0" applyFont="1" applyFill="1" applyBorder="1"/>
    <xf numFmtId="0" fontId="14" fillId="3" borderId="1" xfId="0" applyFont="1" applyFill="1" applyBorder="1" applyAlignment="1">
      <alignment vertical="center"/>
    </xf>
    <xf numFmtId="0" fontId="14" fillId="3" borderId="11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0" fillId="0" borderId="1" xfId="0" applyBorder="1"/>
    <xf numFmtId="10" fontId="0" fillId="0" borderId="1" xfId="2" applyNumberFormat="1" applyFont="1" applyBorder="1"/>
    <xf numFmtId="0" fontId="15" fillId="8" borderId="1" xfId="0" applyFont="1" applyFill="1" applyBorder="1" applyAlignment="1">
      <alignment horizontal="left" vertical="center"/>
    </xf>
    <xf numFmtId="0" fontId="0" fillId="8" borderId="1" xfId="0" applyFill="1" applyBorder="1"/>
    <xf numFmtId="10" fontId="4" fillId="8" borderId="1" xfId="2" applyNumberFormat="1" applyFont="1" applyFill="1" applyBorder="1"/>
    <xf numFmtId="44" fontId="4" fillId="8" borderId="1" xfId="1" applyNumberFormat="1" applyFont="1" applyFill="1" applyBorder="1"/>
    <xf numFmtId="0" fontId="15" fillId="0" borderId="1" xfId="0" applyFont="1" applyBorder="1"/>
    <xf numFmtId="10" fontId="15" fillId="0" borderId="1" xfId="2" applyNumberFormat="1" applyFont="1" applyBorder="1"/>
    <xf numFmtId="44" fontId="15" fillId="0" borderId="1" xfId="1" applyNumberFormat="1" applyFont="1" applyBorder="1"/>
    <xf numFmtId="0" fontId="14" fillId="3" borderId="3" xfId="0" applyFont="1" applyFill="1" applyBorder="1" applyAlignment="1">
      <alignment vertical="center"/>
    </xf>
    <xf numFmtId="44" fontId="0" fillId="0" borderId="1" xfId="0" applyNumberFormat="1" applyBorder="1"/>
    <xf numFmtId="0" fontId="14" fillId="3" borderId="4" xfId="0" applyFont="1" applyFill="1" applyBorder="1" applyAlignment="1">
      <alignment horizontal="left" vertical="center"/>
    </xf>
    <xf numFmtId="0" fontId="14" fillId="3" borderId="6" xfId="0" applyFont="1" applyFill="1" applyBorder="1" applyAlignment="1">
      <alignment horizontal="left" vertical="center"/>
    </xf>
    <xf numFmtId="10" fontId="14" fillId="3" borderId="1" xfId="2" applyNumberFormat="1" applyFont="1" applyFill="1" applyBorder="1" applyAlignment="1">
      <alignment horizontal="left" vertical="center"/>
    </xf>
    <xf numFmtId="44" fontId="14" fillId="3" borderId="1" xfId="1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 vertical="center"/>
    </xf>
    <xf numFmtId="10" fontId="0" fillId="5" borderId="1" xfId="2" applyNumberFormat="1" applyFont="1" applyFill="1" applyBorder="1"/>
    <xf numFmtId="0" fontId="0" fillId="0" borderId="12" xfId="0" applyBorder="1" applyAlignment="1">
      <alignment horizontal="left" vertical="center"/>
    </xf>
    <xf numFmtId="8" fontId="0" fillId="0" borderId="1" xfId="0" applyNumberFormat="1" applyBorder="1"/>
    <xf numFmtId="10" fontId="0" fillId="0" borderId="0" xfId="2" applyNumberFormat="1" applyFont="1"/>
    <xf numFmtId="165" fontId="11" fillId="0" borderId="0" xfId="0" applyNumberFormat="1" applyFont="1" applyAlignment="1">
      <alignment vertical="center" wrapText="1"/>
    </xf>
    <xf numFmtId="10" fontId="14" fillId="3" borderId="1" xfId="2" applyNumberFormat="1" applyFont="1" applyFill="1" applyBorder="1" applyAlignment="1">
      <alignment vertical="center"/>
    </xf>
    <xf numFmtId="8" fontId="14" fillId="3" borderId="1" xfId="1" applyNumberFormat="1" applyFont="1" applyFill="1" applyBorder="1"/>
    <xf numFmtId="0" fontId="14" fillId="7" borderId="1" xfId="0" applyFont="1" applyFill="1" applyBorder="1"/>
    <xf numFmtId="0" fontId="14" fillId="7" borderId="1" xfId="0" applyFont="1" applyFill="1" applyBorder="1" applyAlignment="1">
      <alignment horizontal="center" vertical="center"/>
    </xf>
    <xf numFmtId="44" fontId="14" fillId="7" borderId="1" xfId="1" applyNumberFormat="1" applyFont="1" applyFill="1" applyBorder="1" applyAlignment="1">
      <alignment horizontal="center" vertical="center"/>
    </xf>
    <xf numFmtId="0" fontId="14" fillId="3" borderId="1" xfId="0" applyFont="1" applyFill="1" applyBorder="1"/>
    <xf numFmtId="0" fontId="0" fillId="5" borderId="1" xfId="0" applyFill="1" applyBorder="1"/>
    <xf numFmtId="0" fontId="0" fillId="0" borderId="1" xfId="0" applyBorder="1" applyAlignment="1">
      <alignment wrapText="1"/>
    </xf>
    <xf numFmtId="44" fontId="14" fillId="3" borderId="1" xfId="0" applyNumberFormat="1" applyFont="1" applyFill="1" applyBorder="1"/>
    <xf numFmtId="44" fontId="0" fillId="0" borderId="1" xfId="1" applyNumberFormat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4" fillId="7" borderId="1" xfId="0" applyFont="1" applyFill="1" applyBorder="1" applyAlignment="1">
      <alignment horizontal="left"/>
    </xf>
    <xf numFmtId="0" fontId="0" fillId="9" borderId="1" xfId="0" applyFill="1" applyBorder="1"/>
    <xf numFmtId="44" fontId="14" fillId="9" borderId="1" xfId="1" applyNumberFormat="1" applyFont="1" applyFill="1" applyBorder="1"/>
    <xf numFmtId="44" fontId="14" fillId="7" borderId="1" xfId="0" applyNumberFormat="1" applyFont="1" applyFill="1" applyBorder="1"/>
    <xf numFmtId="0" fontId="14" fillId="3" borderId="6" xfId="0" applyFont="1" applyFill="1" applyBorder="1" applyAlignment="1">
      <alignment horizontal="center" vertical="center"/>
    </xf>
    <xf numFmtId="44" fontId="14" fillId="9" borderId="1" xfId="0" applyNumberFormat="1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10" fontId="14" fillId="3" borderId="6" xfId="0" applyNumberFormat="1" applyFont="1" applyFill="1" applyBorder="1" applyAlignment="1">
      <alignment vertical="center"/>
    </xf>
    <xf numFmtId="44" fontId="14" fillId="0" borderId="1" xfId="1" applyNumberFormat="1" applyFont="1" applyBorder="1"/>
    <xf numFmtId="44" fontId="8" fillId="11" borderId="1" xfId="0" applyNumberFormat="1" applyFont="1" applyFill="1" applyBorder="1"/>
    <xf numFmtId="10" fontId="0" fillId="0" borderId="1" xfId="0" applyNumberFormat="1" applyBorder="1"/>
    <xf numFmtId="44" fontId="14" fillId="7" borderId="1" xfId="1" applyNumberFormat="1" applyFont="1" applyFill="1" applyBorder="1"/>
    <xf numFmtId="0" fontId="0" fillId="0" borderId="7" xfId="0" applyBorder="1"/>
    <xf numFmtId="39" fontId="4" fillId="0" borderId="1" xfId="1" applyNumberFormat="1" applyFont="1" applyBorder="1"/>
    <xf numFmtId="44" fontId="15" fillId="0" borderId="1" xfId="0" applyNumberFormat="1" applyFont="1" applyBorder="1"/>
    <xf numFmtId="0" fontId="0" fillId="12" borderId="1" xfId="0" applyFill="1" applyBorder="1"/>
    <xf numFmtId="44" fontId="0" fillId="12" borderId="1" xfId="1" applyNumberFormat="1" applyFont="1" applyFill="1" applyBorder="1"/>
    <xf numFmtId="0" fontId="0" fillId="13" borderId="1" xfId="0" applyFill="1" applyBorder="1"/>
    <xf numFmtId="10" fontId="0" fillId="13" borderId="1" xfId="2" applyNumberFormat="1" applyFont="1" applyFill="1" applyBorder="1"/>
    <xf numFmtId="0" fontId="0" fillId="13" borderId="1" xfId="0" applyFill="1" applyBorder="1" applyAlignment="1">
      <alignment horizontal="left" wrapText="1"/>
    </xf>
    <xf numFmtId="44" fontId="14" fillId="9" borderId="1" xfId="0" applyNumberFormat="1" applyFont="1" applyFill="1" applyBorder="1"/>
    <xf numFmtId="167" fontId="0" fillId="0" borderId="1" xfId="0" applyNumberFormat="1" applyBorder="1"/>
    <xf numFmtId="0" fontId="0" fillId="0" borderId="0" xfId="0" applyAlignment="1">
      <alignment vertical="top" wrapText="1"/>
    </xf>
    <xf numFmtId="10" fontId="11" fillId="0" borderId="0" xfId="0" applyNumberFormat="1" applyFont="1" applyAlignment="1">
      <alignment horizontal="center" vertical="center" wrapText="1"/>
    </xf>
    <xf numFmtId="39" fontId="0" fillId="0" borderId="1" xfId="0" applyNumberFormat="1" applyBorder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3" fontId="10" fillId="4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3" fillId="0" borderId="0" xfId="0" applyFont="1"/>
    <xf numFmtId="0" fontId="21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166" fontId="10" fillId="0" borderId="1" xfId="1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  <xf numFmtId="4" fontId="9" fillId="0" borderId="0" xfId="0" applyNumberFormat="1" applyFont="1"/>
    <xf numFmtId="0" fontId="25" fillId="0" borderId="1" xfId="0" applyFont="1" applyBorder="1" applyAlignment="1">
      <alignment horizontal="center" wrapText="1"/>
    </xf>
    <xf numFmtId="0" fontId="25" fillId="0" borderId="1" xfId="0" applyFont="1" applyBorder="1" applyAlignment="1">
      <alignment horizontal="center" vertical="center" wrapText="1"/>
    </xf>
    <xf numFmtId="166" fontId="25" fillId="0" borderId="1" xfId="1" applyFont="1" applyBorder="1" applyAlignment="1">
      <alignment horizontal="center" vertical="center" wrapText="1"/>
    </xf>
    <xf numFmtId="166" fontId="22" fillId="0" borderId="1" xfId="1" applyFont="1" applyBorder="1" applyAlignment="1">
      <alignment horizontal="center" vertical="center" wrapText="1"/>
    </xf>
    <xf numFmtId="0" fontId="26" fillId="0" borderId="1" xfId="0" applyFont="1" applyBorder="1" applyAlignment="1">
      <alignment vertical="top" wrapText="1"/>
    </xf>
    <xf numFmtId="0" fontId="26" fillId="0" borderId="1" xfId="0" applyFont="1" applyBorder="1" applyAlignment="1">
      <alignment horizontal="right" vertical="top" wrapText="1"/>
    </xf>
    <xf numFmtId="0" fontId="2" fillId="0" borderId="0" xfId="0" applyFont="1"/>
    <xf numFmtId="166" fontId="2" fillId="0" borderId="1" xfId="1" applyFont="1" applyBorder="1"/>
    <xf numFmtId="166" fontId="2" fillId="0" borderId="0" xfId="1" applyFont="1"/>
    <xf numFmtId="166" fontId="2" fillId="0" borderId="1" xfId="0" applyNumberFormat="1" applyFont="1" applyBorder="1"/>
    <xf numFmtId="0" fontId="11" fillId="0" borderId="0" xfId="0" applyFont="1" applyAlignment="1">
      <alignment horizontal="center" vertical="center" wrapText="1"/>
    </xf>
    <xf numFmtId="0" fontId="0" fillId="13" borderId="21" xfId="0" applyFill="1" applyBorder="1" applyAlignment="1">
      <alignment horizontal="left" vertical="center" wrapText="1"/>
    </xf>
    <xf numFmtId="166" fontId="10" fillId="13" borderId="1" xfId="1" applyFont="1" applyFill="1" applyBorder="1" applyAlignment="1">
      <alignment vertical="center" wrapText="1"/>
    </xf>
    <xf numFmtId="0" fontId="11" fillId="0" borderId="0" xfId="0" applyFont="1" applyAlignment="1" applyProtection="1">
      <alignment vertical="center" wrapText="1"/>
      <protection locked="0"/>
    </xf>
    <xf numFmtId="44" fontId="0" fillId="13" borderId="1" xfId="0" applyNumberFormat="1" applyFill="1" applyBorder="1"/>
    <xf numFmtId="0" fontId="0" fillId="13" borderId="1" xfId="0" applyFill="1" applyBorder="1" applyAlignment="1">
      <alignment wrapText="1"/>
    </xf>
    <xf numFmtId="165" fontId="16" fillId="13" borderId="1" xfId="0" applyNumberFormat="1" applyFont="1" applyFill="1" applyBorder="1" applyAlignment="1">
      <alignment vertical="center" wrapText="1"/>
    </xf>
    <xf numFmtId="166" fontId="2" fillId="13" borderId="1" xfId="1" applyFont="1" applyFill="1" applyBorder="1"/>
    <xf numFmtId="164" fontId="0" fillId="0" borderId="0" xfId="0" applyNumberFormat="1"/>
    <xf numFmtId="44" fontId="14" fillId="14" borderId="1" xfId="0" applyNumberFormat="1" applyFont="1" applyFill="1" applyBorder="1"/>
    <xf numFmtId="44" fontId="0" fillId="14" borderId="1" xfId="1" applyNumberFormat="1" applyFont="1" applyFill="1" applyBorder="1"/>
    <xf numFmtId="43" fontId="3" fillId="0" borderId="0" xfId="0" applyNumberFormat="1" applyFont="1"/>
    <xf numFmtId="43" fontId="6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2" xfId="0" applyFont="1" applyBorder="1" applyAlignment="1">
      <alignment vertical="center" wrapText="1"/>
    </xf>
    <xf numFmtId="166" fontId="1" fillId="0" borderId="1" xfId="1" applyFont="1" applyBorder="1" applyAlignment="1">
      <alignment vertical="center"/>
    </xf>
    <xf numFmtId="166" fontId="1" fillId="4" borderId="3" xfId="1" applyFont="1" applyFill="1" applyBorder="1"/>
    <xf numFmtId="0" fontId="1" fillId="0" borderId="1" xfId="0" applyFont="1" applyBorder="1" applyAlignment="1">
      <alignment vertical="center" wrapText="1"/>
    </xf>
    <xf numFmtId="0" fontId="10" fillId="0" borderId="15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24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27" fillId="0" borderId="16" xfId="0" applyFont="1" applyBorder="1" applyAlignment="1">
      <alignment horizontal="center"/>
    </xf>
    <xf numFmtId="0" fontId="26" fillId="0" borderId="17" xfId="0" applyFont="1" applyBorder="1" applyAlignment="1">
      <alignment horizontal="left" vertical="center"/>
    </xf>
    <xf numFmtId="0" fontId="26" fillId="0" borderId="18" xfId="0" applyFont="1" applyBorder="1" applyAlignment="1">
      <alignment horizontal="left" vertical="center"/>
    </xf>
    <xf numFmtId="0" fontId="26" fillId="0" borderId="19" xfId="0" applyFont="1" applyBorder="1" applyAlignment="1">
      <alignment horizontal="left" vertical="center"/>
    </xf>
    <xf numFmtId="0" fontId="26" fillId="0" borderId="20" xfId="0" applyFont="1" applyBorder="1" applyAlignment="1">
      <alignment horizontal="left" vertical="center" wrapText="1"/>
    </xf>
    <xf numFmtId="0" fontId="26" fillId="0" borderId="21" xfId="0" applyFont="1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26" fillId="0" borderId="20" xfId="0" applyFont="1" applyBorder="1" applyAlignment="1">
      <alignment horizontal="left" vertical="center"/>
    </xf>
    <xf numFmtId="0" fontId="26" fillId="0" borderId="21" xfId="0" applyFont="1" applyBorder="1" applyAlignment="1">
      <alignment horizontal="left" vertical="center"/>
    </xf>
    <xf numFmtId="0" fontId="26" fillId="0" borderId="22" xfId="0" applyFont="1" applyBorder="1" applyAlignment="1">
      <alignment horizontal="left" vertical="center"/>
    </xf>
    <xf numFmtId="0" fontId="26" fillId="0" borderId="22" xfId="0" applyFont="1" applyBorder="1" applyAlignment="1">
      <alignment horizontal="left" vertical="center" wrapText="1"/>
    </xf>
    <xf numFmtId="0" fontId="11" fillId="13" borderId="15" xfId="0" applyFont="1" applyFill="1" applyBorder="1" applyAlignment="1" applyProtection="1">
      <alignment horizontal="left" vertical="center" wrapText="1"/>
      <protection locked="0"/>
    </xf>
    <xf numFmtId="0" fontId="11" fillId="13" borderId="8" xfId="0" applyFont="1" applyFill="1" applyBorder="1" applyAlignment="1" applyProtection="1">
      <alignment horizontal="left" vertical="center" wrapText="1"/>
      <protection locked="0"/>
    </xf>
    <xf numFmtId="0" fontId="11" fillId="13" borderId="11" xfId="0" applyFont="1" applyFill="1" applyBorder="1" applyAlignment="1" applyProtection="1">
      <alignment horizontal="left" vertical="center" wrapText="1"/>
      <protection locked="0"/>
    </xf>
    <xf numFmtId="0" fontId="11" fillId="13" borderId="1" xfId="0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4" borderId="4" xfId="0" applyFont="1" applyFill="1" applyBorder="1" applyAlignment="1">
      <alignment horizontal="left" vertical="center" wrapText="1"/>
    </xf>
    <xf numFmtId="0" fontId="10" fillId="4" borderId="5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13" borderId="4" xfId="0" applyFont="1" applyFill="1" applyBorder="1" applyAlignment="1">
      <alignment horizontal="left" vertical="center" wrapText="1"/>
    </xf>
    <xf numFmtId="0" fontId="10" fillId="13" borderId="5" xfId="0" applyFont="1" applyFill="1" applyBorder="1" applyAlignment="1">
      <alignment horizontal="left" vertical="center" wrapText="1"/>
    </xf>
    <xf numFmtId="0" fontId="10" fillId="13" borderId="6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/>
    </xf>
    <xf numFmtId="0" fontId="13" fillId="4" borderId="4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0" fontId="14" fillId="7" borderId="4" xfId="0" applyFont="1" applyFill="1" applyBorder="1" applyAlignment="1">
      <alignment horizontal="left"/>
    </xf>
    <xf numFmtId="0" fontId="14" fillId="7" borderId="6" xfId="0" applyFont="1" applyFill="1" applyBorder="1" applyAlignment="1">
      <alignment horizontal="left"/>
    </xf>
    <xf numFmtId="0" fontId="14" fillId="7" borderId="5" xfId="0" applyFont="1" applyFill="1" applyBorder="1" applyAlignment="1">
      <alignment horizontal="left"/>
    </xf>
    <xf numFmtId="0" fontId="14" fillId="7" borderId="4" xfId="0" applyFont="1" applyFill="1" applyBorder="1" applyAlignment="1">
      <alignment horizontal="center" wrapText="1"/>
    </xf>
    <xf numFmtId="0" fontId="14" fillId="7" borderId="5" xfId="0" applyFont="1" applyFill="1" applyBorder="1" applyAlignment="1">
      <alignment horizontal="center" wrapText="1"/>
    </xf>
    <xf numFmtId="0" fontId="14" fillId="7" borderId="6" xfId="0" applyFont="1" applyFill="1" applyBorder="1" applyAlignment="1">
      <alignment horizontal="center" wrapText="1"/>
    </xf>
    <xf numFmtId="0" fontId="14" fillId="7" borderId="4" xfId="0" applyFont="1" applyFill="1" applyBorder="1" applyAlignment="1">
      <alignment horizontal="left" wrapText="1"/>
    </xf>
    <xf numFmtId="0" fontId="14" fillId="7" borderId="5" xfId="0" applyFont="1" applyFill="1" applyBorder="1" applyAlignment="1">
      <alignment horizontal="left" wrapText="1"/>
    </xf>
    <xf numFmtId="0" fontId="14" fillId="7" borderId="6" xfId="0" applyFont="1" applyFill="1" applyBorder="1" applyAlignment="1">
      <alignment horizontal="left" wrapText="1"/>
    </xf>
    <xf numFmtId="0" fontId="14" fillId="9" borderId="4" xfId="0" applyFont="1" applyFill="1" applyBorder="1" applyAlignment="1">
      <alignment horizontal="left"/>
    </xf>
    <xf numFmtId="0" fontId="14" fillId="9" borderId="6" xfId="0" applyFont="1" applyFill="1" applyBorder="1" applyAlignment="1">
      <alignment horizontal="left"/>
    </xf>
    <xf numFmtId="0" fontId="0" fillId="0" borderId="13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4" fillId="7" borderId="4" xfId="0" applyFont="1" applyFill="1" applyBorder="1" applyAlignment="1">
      <alignment horizontal="center"/>
    </xf>
    <xf numFmtId="0" fontId="14" fillId="7" borderId="5" xfId="0" applyFont="1" applyFill="1" applyBorder="1" applyAlignment="1">
      <alignment horizontal="center"/>
    </xf>
    <xf numFmtId="0" fontId="14" fillId="7" borderId="6" xfId="0" applyFont="1" applyFill="1" applyBorder="1" applyAlignment="1">
      <alignment horizontal="center"/>
    </xf>
    <xf numFmtId="0" fontId="19" fillId="6" borderId="0" xfId="0" applyFont="1" applyFill="1" applyAlignment="1">
      <alignment horizontal="center"/>
    </xf>
    <xf numFmtId="0" fontId="8" fillId="11" borderId="0" xfId="0" applyFont="1" applyFill="1" applyAlignment="1">
      <alignment horizontal="left"/>
    </xf>
    <xf numFmtId="0" fontId="14" fillId="7" borderId="1" xfId="0" applyFont="1" applyFill="1" applyBorder="1" applyAlignment="1">
      <alignment horizontal="center"/>
    </xf>
    <xf numFmtId="10" fontId="0" fillId="0" borderId="1" xfId="2" applyNumberFormat="1" applyFont="1" applyBorder="1" applyAlignment="1">
      <alignment horizontal="right" vertical="center"/>
    </xf>
    <xf numFmtId="0" fontId="14" fillId="7" borderId="4" xfId="0" applyFont="1" applyFill="1" applyBorder="1" applyAlignment="1">
      <alignment horizontal="left" vertical="center"/>
    </xf>
    <xf numFmtId="0" fontId="14" fillId="7" borderId="5" xfId="0" applyFont="1" applyFill="1" applyBorder="1" applyAlignment="1">
      <alignment horizontal="left" vertical="center"/>
    </xf>
    <xf numFmtId="0" fontId="14" fillId="7" borderId="6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14" fillId="0" borderId="1" xfId="0" applyFont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14" fillId="3" borderId="1" xfId="0" applyFont="1" applyFill="1" applyBorder="1" applyAlignment="1">
      <alignment horizontal="left" vertical="center"/>
    </xf>
    <xf numFmtId="0" fontId="14" fillId="9" borderId="4" xfId="0" applyFont="1" applyFill="1" applyBorder="1" applyAlignment="1">
      <alignment horizontal="left" vertical="center"/>
    </xf>
    <xf numFmtId="0" fontId="14" fillId="9" borderId="5" xfId="0" applyFont="1" applyFill="1" applyBorder="1" applyAlignment="1">
      <alignment horizontal="left" vertical="center"/>
    </xf>
    <xf numFmtId="0" fontId="14" fillId="9" borderId="6" xfId="0" applyFont="1" applyFill="1" applyBorder="1" applyAlignment="1">
      <alignment horizontal="left" vertical="center"/>
    </xf>
    <xf numFmtId="0" fontId="14" fillId="9" borderId="4" xfId="0" applyFont="1" applyFill="1" applyBorder="1" applyAlignment="1">
      <alignment horizontal="left" vertical="center" wrapText="1"/>
    </xf>
    <xf numFmtId="0" fontId="14" fillId="9" borderId="5" xfId="0" applyFont="1" applyFill="1" applyBorder="1" applyAlignment="1">
      <alignment horizontal="left" vertical="center" wrapText="1"/>
    </xf>
    <xf numFmtId="0" fontId="14" fillId="9" borderId="6" xfId="0" applyFont="1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left" vertical="center"/>
    </xf>
    <xf numFmtId="0" fontId="14" fillId="3" borderId="5" xfId="0" applyFont="1" applyFill="1" applyBorder="1" applyAlignment="1">
      <alignment horizontal="left" vertical="center"/>
    </xf>
    <xf numFmtId="0" fontId="14" fillId="10" borderId="0" xfId="0" applyFont="1" applyFill="1" applyAlignment="1">
      <alignment horizontal="center"/>
    </xf>
    <xf numFmtId="0" fontId="14" fillId="3" borderId="6" xfId="0" applyFont="1" applyFill="1" applyBorder="1" applyAlignment="1">
      <alignment horizontal="left" vertical="center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14" fillId="7" borderId="1" xfId="0" applyFont="1" applyFill="1" applyBorder="1" applyAlignment="1">
      <alignment horizontal="left"/>
    </xf>
    <xf numFmtId="0" fontId="0" fillId="0" borderId="4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4" fillId="7" borderId="1" xfId="0" applyFont="1" applyFill="1" applyBorder="1" applyAlignment="1">
      <alignment horizontal="left" vertical="center"/>
    </xf>
    <xf numFmtId="0" fontId="14" fillId="7" borderId="1" xfId="0" applyFont="1" applyFill="1" applyBorder="1" applyAlignment="1">
      <alignment horizontal="left" vertical="center" wrapText="1"/>
    </xf>
    <xf numFmtId="0" fontId="14" fillId="7" borderId="4" xfId="0" applyFont="1" applyFill="1" applyBorder="1" applyAlignment="1">
      <alignment horizontal="left" vertical="center" wrapText="1"/>
    </xf>
    <xf numFmtId="0" fontId="14" fillId="7" borderId="5" xfId="0" applyFont="1" applyFill="1" applyBorder="1" applyAlignment="1">
      <alignment horizontal="left" vertical="center" wrapText="1"/>
    </xf>
    <xf numFmtId="0" fontId="0" fillId="13" borderId="1" xfId="0" applyFill="1" applyBorder="1" applyAlignment="1">
      <alignment horizontal="left" vertical="center"/>
    </xf>
    <xf numFmtId="0" fontId="14" fillId="3" borderId="4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horizontal="right" vertical="center"/>
    </xf>
    <xf numFmtId="0" fontId="0" fillId="6" borderId="6" xfId="0" applyFill="1" applyBorder="1" applyAlignment="1">
      <alignment horizontal="right" vertical="center"/>
    </xf>
    <xf numFmtId="164" fontId="0" fillId="6" borderId="4" xfId="0" applyNumberFormat="1" applyFill="1" applyBorder="1" applyAlignment="1">
      <alignment horizontal="right" vertical="center" wrapText="1"/>
    </xf>
    <xf numFmtId="164" fontId="0" fillId="6" borderId="6" xfId="0" applyNumberFormat="1" applyFill="1" applyBorder="1" applyAlignment="1">
      <alignment horizontal="right" vertical="center" wrapText="1"/>
    </xf>
    <xf numFmtId="0" fontId="0" fillId="6" borderId="4" xfId="0" applyFill="1" applyBorder="1" applyAlignment="1">
      <alignment horizontal="left" vertical="center" wrapText="1"/>
    </xf>
    <xf numFmtId="0" fontId="0" fillId="6" borderId="6" xfId="0" applyFill="1" applyBorder="1" applyAlignment="1">
      <alignment horizontal="left" vertical="center" wrapText="1"/>
    </xf>
    <xf numFmtId="17" fontId="0" fillId="6" borderId="4" xfId="0" applyNumberFormat="1" applyFill="1" applyBorder="1" applyAlignment="1">
      <alignment horizontal="right" vertical="center"/>
    </xf>
    <xf numFmtId="17" fontId="0" fillId="6" borderId="6" xfId="0" applyNumberFormat="1" applyFill="1" applyBorder="1" applyAlignment="1">
      <alignment horizontal="right" vertical="center"/>
    </xf>
  </cellXfs>
  <cellStyles count="5">
    <cellStyle name="Moeda" xfId="1" builtinId="4"/>
    <cellStyle name="Moeda 2" xfId="3" xr:uid="{00000000-0005-0000-0000-000001000000}"/>
    <cellStyle name="Normal" xfId="0" builtinId="0"/>
    <cellStyle name="Normal 2" xfId="4" xr:uid="{00000000-0005-0000-0000-000003000000}"/>
    <cellStyle name="Porcentagem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5"/>
  <sheetViews>
    <sheetView tabSelected="1" topLeftCell="A19" workbookViewId="0">
      <selection activeCell="D35" sqref="D35"/>
    </sheetView>
  </sheetViews>
  <sheetFormatPr defaultRowHeight="14.25"/>
  <cols>
    <col min="1" max="1" width="5.28515625" style="1" customWidth="1"/>
    <col min="2" max="2" width="6.7109375" style="1" customWidth="1"/>
    <col min="3" max="3" width="44.140625" style="1" customWidth="1"/>
    <col min="4" max="4" width="12.5703125" style="1" customWidth="1"/>
    <col min="5" max="5" width="11.28515625" style="1" customWidth="1"/>
    <col min="6" max="7" width="20.28515625" style="1" customWidth="1"/>
    <col min="8" max="8" width="20.42578125" style="1" customWidth="1"/>
    <col min="9" max="9" width="10.28515625" style="1" bestFit="1" customWidth="1"/>
    <col min="10" max="16384" width="9.140625" style="1"/>
  </cols>
  <sheetData>
    <row r="1" spans="1:12">
      <c r="A1" s="127" t="s">
        <v>252</v>
      </c>
      <c r="B1" s="127"/>
      <c r="C1" s="127"/>
      <c r="D1" s="127"/>
      <c r="E1" s="125"/>
      <c r="F1" s="125"/>
      <c r="G1" s="125"/>
    </row>
    <row r="2" spans="1:12">
      <c r="A2" s="127" t="s">
        <v>39</v>
      </c>
      <c r="B2" s="127"/>
      <c r="C2" s="127"/>
      <c r="D2" s="127"/>
      <c r="E2" s="125"/>
      <c r="F2" s="125"/>
      <c r="G2" s="125"/>
    </row>
    <row r="3" spans="1:12" ht="15" customHeight="1">
      <c r="A3" s="126" t="s">
        <v>40</v>
      </c>
      <c r="B3" s="126"/>
      <c r="C3" s="126"/>
      <c r="D3" s="126"/>
      <c r="E3" s="126"/>
      <c r="F3" s="126"/>
      <c r="G3" s="126"/>
    </row>
    <row r="4" spans="1:12" ht="15" customHeight="1">
      <c r="A4" s="103"/>
      <c r="B4" s="103"/>
      <c r="C4" s="103"/>
      <c r="D4" s="103"/>
      <c r="E4" s="103"/>
      <c r="F4" s="103"/>
      <c r="G4" s="103"/>
    </row>
    <row r="5" spans="1:12" customFormat="1" ht="18.75" thickBot="1">
      <c r="A5" s="128"/>
      <c r="B5" s="128"/>
      <c r="C5" s="128"/>
      <c r="D5" s="128"/>
      <c r="E5" s="128"/>
      <c r="F5" s="128"/>
      <c r="G5" s="128"/>
      <c r="H5" s="128"/>
    </row>
    <row r="6" spans="1:12" customFormat="1" ht="15.75" thickBot="1">
      <c r="A6" s="129" t="s">
        <v>238</v>
      </c>
      <c r="B6" s="130"/>
      <c r="C6" s="130"/>
      <c r="D6" s="130"/>
      <c r="E6" s="130"/>
      <c r="F6" s="130"/>
      <c r="G6" s="130"/>
      <c r="H6" s="131"/>
    </row>
    <row r="7" spans="1:12" customFormat="1" ht="36.75" customHeight="1" thickBot="1">
      <c r="A7" s="132" t="s">
        <v>239</v>
      </c>
      <c r="B7" s="133"/>
      <c r="C7" s="133"/>
      <c r="D7" s="104"/>
      <c r="E7" s="134" t="s">
        <v>240</v>
      </c>
      <c r="F7" s="134"/>
      <c r="G7" s="134"/>
      <c r="H7" s="135"/>
    </row>
    <row r="8" spans="1:12" customFormat="1" ht="22.5" customHeight="1" thickBot="1">
      <c r="A8" s="136" t="s">
        <v>241</v>
      </c>
      <c r="B8" s="137"/>
      <c r="C8" s="137"/>
      <c r="D8" s="137"/>
      <c r="E8" s="137"/>
      <c r="F8" s="137"/>
      <c r="G8" s="137"/>
      <c r="H8" s="138"/>
    </row>
    <row r="9" spans="1:12" customFormat="1" ht="24.75" customHeight="1" thickBot="1">
      <c r="A9" s="136" t="s">
        <v>242</v>
      </c>
      <c r="B9" s="137"/>
      <c r="C9" s="137"/>
      <c r="D9" s="137"/>
      <c r="E9" s="137"/>
      <c r="F9" s="137"/>
      <c r="G9" s="137"/>
      <c r="H9" s="138"/>
    </row>
    <row r="10" spans="1:12" customFormat="1" ht="25.5" customHeight="1" thickBot="1">
      <c r="A10" s="132" t="s">
        <v>243</v>
      </c>
      <c r="B10" s="133"/>
      <c r="C10" s="133"/>
      <c r="D10" s="133"/>
      <c r="E10" s="133"/>
      <c r="F10" s="133"/>
      <c r="G10" s="133"/>
      <c r="H10" s="139"/>
    </row>
    <row r="11" spans="1:12" customFormat="1" ht="15">
      <c r="A11" s="1"/>
      <c r="B11" s="1"/>
      <c r="C11" s="1"/>
      <c r="D11" s="1"/>
      <c r="E11" s="1"/>
      <c r="F11" s="1"/>
      <c r="G11" s="1"/>
      <c r="H11" s="1"/>
    </row>
    <row r="12" spans="1:12" customFormat="1" ht="15" customHeight="1">
      <c r="A12" s="143" t="s">
        <v>244</v>
      </c>
      <c r="B12" s="143"/>
      <c r="C12" s="143"/>
      <c r="D12" s="143"/>
      <c r="E12" s="143"/>
      <c r="F12" s="143"/>
      <c r="G12" s="143"/>
      <c r="H12" s="143"/>
      <c r="I12" s="106"/>
      <c r="J12" s="106"/>
      <c r="K12" s="106"/>
      <c r="L12" s="106"/>
    </row>
    <row r="13" spans="1:12" customFormat="1" ht="15" customHeight="1">
      <c r="A13" s="143"/>
      <c r="B13" s="143"/>
      <c r="C13" s="143"/>
      <c r="D13" s="143"/>
      <c r="E13" s="143"/>
      <c r="F13" s="143"/>
      <c r="G13" s="143"/>
      <c r="H13" s="143"/>
      <c r="I13" s="106"/>
      <c r="J13" s="106"/>
      <c r="K13" s="106"/>
      <c r="L13" s="106"/>
    </row>
    <row r="14" spans="1:12" customFormat="1" ht="23.25" customHeight="1">
      <c r="A14" s="140" t="s">
        <v>245</v>
      </c>
      <c r="B14" s="141"/>
      <c r="C14" s="142"/>
      <c r="D14" s="106"/>
      <c r="E14" s="106"/>
      <c r="F14" s="106"/>
      <c r="G14" s="106"/>
      <c r="H14" s="106"/>
      <c r="I14" s="106"/>
      <c r="J14" s="106"/>
      <c r="K14" s="106"/>
      <c r="L14" s="106"/>
    </row>
    <row r="15" spans="1:12" ht="15" customHeight="1">
      <c r="A15" s="103"/>
      <c r="B15" s="103"/>
      <c r="C15" s="103"/>
      <c r="D15" s="103"/>
      <c r="E15" s="103"/>
      <c r="F15" s="103"/>
      <c r="G15" s="103"/>
    </row>
    <row r="16" spans="1:12">
      <c r="A16" s="123" t="s">
        <v>41</v>
      </c>
      <c r="B16" s="124"/>
      <c r="C16" s="124"/>
      <c r="D16" s="124"/>
      <c r="E16" s="124"/>
      <c r="F16" s="124"/>
      <c r="G16" s="124"/>
    </row>
    <row r="17" spans="1:9" ht="45">
      <c r="A17" s="159" t="s">
        <v>6</v>
      </c>
      <c r="B17" s="160"/>
      <c r="C17" s="161"/>
      <c r="D17" s="82" t="s">
        <v>42</v>
      </c>
      <c r="E17" s="145"/>
      <c r="F17" s="146"/>
      <c r="G17" s="147"/>
    </row>
    <row r="18" spans="1:9" ht="21.75" customHeight="1">
      <c r="A18" s="144" t="s">
        <v>7</v>
      </c>
      <c r="B18" s="144"/>
      <c r="C18" s="144"/>
      <c r="D18" s="82" t="s">
        <v>43</v>
      </c>
      <c r="E18" s="154" t="s">
        <v>251</v>
      </c>
      <c r="F18" s="154"/>
      <c r="G18" s="154"/>
    </row>
    <row r="19" spans="1:9" ht="93.75" customHeight="1">
      <c r="A19" s="156" t="s">
        <v>8</v>
      </c>
      <c r="B19" s="156"/>
      <c r="C19" s="156"/>
      <c r="D19" s="81" t="s">
        <v>44</v>
      </c>
      <c r="E19" s="151"/>
      <c r="F19" s="152"/>
      <c r="G19" s="153"/>
    </row>
    <row r="20" spans="1:9" ht="36" customHeight="1">
      <c r="A20" s="144" t="s">
        <v>9</v>
      </c>
      <c r="B20" s="144"/>
      <c r="C20" s="144"/>
      <c r="D20" s="155" t="s">
        <v>45</v>
      </c>
      <c r="E20" s="155"/>
      <c r="F20" s="155"/>
      <c r="G20" s="83">
        <v>12</v>
      </c>
    </row>
    <row r="21" spans="1:9" ht="30" customHeight="1">
      <c r="A21" s="156" t="s">
        <v>46</v>
      </c>
      <c r="B21" s="156"/>
      <c r="C21" s="156"/>
      <c r="D21" s="156" t="s">
        <v>226</v>
      </c>
      <c r="E21" s="156"/>
      <c r="F21" s="156"/>
      <c r="G21" s="105"/>
      <c r="I21" s="92"/>
    </row>
    <row r="22" spans="1:9" ht="30" customHeight="1">
      <c r="A22" s="156"/>
      <c r="B22" s="156"/>
      <c r="C22" s="156"/>
      <c r="D22" s="156"/>
      <c r="E22" s="156"/>
      <c r="F22" s="156"/>
      <c r="G22" s="90"/>
    </row>
    <row r="23" spans="1:9">
      <c r="A23" s="157" t="s">
        <v>47</v>
      </c>
      <c r="B23" s="157"/>
      <c r="C23" s="157"/>
      <c r="D23" s="157"/>
      <c r="E23" s="157"/>
    </row>
    <row r="24" spans="1:9" ht="67.5">
      <c r="A24" s="158" t="s">
        <v>48</v>
      </c>
      <c r="B24" s="158"/>
      <c r="C24" s="158"/>
      <c r="D24" s="84" t="s">
        <v>49</v>
      </c>
      <c r="E24" s="84" t="s">
        <v>50</v>
      </c>
    </row>
    <row r="25" spans="1:9" ht="27.75" customHeight="1">
      <c r="A25" s="148" t="s">
        <v>228</v>
      </c>
      <c r="B25" s="149"/>
      <c r="C25" s="150"/>
      <c r="D25" s="91" t="s">
        <v>229</v>
      </c>
      <c r="E25" s="85">
        <v>40</v>
      </c>
    </row>
    <row r="27" spans="1:9" ht="15">
      <c r="A27" s="164" t="s">
        <v>52</v>
      </c>
      <c r="B27" s="164"/>
      <c r="C27" s="164"/>
      <c r="D27" s="164"/>
      <c r="E27" s="164"/>
      <c r="F27" s="164"/>
      <c r="G27" s="164"/>
      <c r="H27" s="164"/>
    </row>
    <row r="28" spans="1:9" s="86" customFormat="1" ht="18.75" customHeight="1">
      <c r="A28" s="165" t="s">
        <v>222</v>
      </c>
      <c r="B28" s="166"/>
      <c r="C28" s="89" t="s">
        <v>223</v>
      </c>
      <c r="D28" s="88" t="s">
        <v>230</v>
      </c>
      <c r="E28" s="89" t="s">
        <v>224</v>
      </c>
      <c r="F28" s="89" t="s">
        <v>248</v>
      </c>
      <c r="G28" s="89" t="s">
        <v>225</v>
      </c>
      <c r="H28" s="89" t="s">
        <v>249</v>
      </c>
    </row>
    <row r="29" spans="1:9" s="87" customFormat="1" ht="42.75" customHeight="1">
      <c r="A29" s="167">
        <v>1</v>
      </c>
      <c r="B29" s="168"/>
      <c r="C29" s="119" t="s">
        <v>254</v>
      </c>
      <c r="D29" s="116">
        <v>36</v>
      </c>
      <c r="E29" s="117">
        <v>12</v>
      </c>
      <c r="F29" s="120">
        <f>'Tradutor 40h seg a sex'!D153</f>
        <v>0</v>
      </c>
      <c r="G29" s="120">
        <f t="shared" ref="G29:H30" si="0">F29*D29</f>
        <v>0</v>
      </c>
      <c r="H29" s="120">
        <f t="shared" si="0"/>
        <v>0</v>
      </c>
      <c r="I29" s="114"/>
    </row>
    <row r="30" spans="1:9" s="87" customFormat="1" ht="42.75" customHeight="1">
      <c r="A30" s="162">
        <v>2</v>
      </c>
      <c r="B30" s="163"/>
      <c r="C30" s="122" t="s">
        <v>255</v>
      </c>
      <c r="D30" s="116">
        <v>4</v>
      </c>
      <c r="E30" s="117">
        <v>12</v>
      </c>
      <c r="F30" s="120">
        <f>'Tradutor 40h seg a sex'!D153</f>
        <v>0</v>
      </c>
      <c r="G30" s="120">
        <f t="shared" si="0"/>
        <v>0</v>
      </c>
      <c r="H30" s="120">
        <f t="shared" si="0"/>
        <v>0</v>
      </c>
      <c r="I30" s="114"/>
    </row>
    <row r="31" spans="1:9">
      <c r="F31" s="121">
        <f>SUM(F29:F30)</f>
        <v>0</v>
      </c>
      <c r="G31" s="121">
        <f>SUM(G29:G30)</f>
        <v>0</v>
      </c>
      <c r="H31" s="121">
        <f>SUM(H29:H30)</f>
        <v>0</v>
      </c>
    </row>
    <row r="35" spans="6:6">
      <c r="F35" s="115"/>
    </row>
  </sheetData>
  <mergeCells count="32">
    <mergeCell ref="A30:B30"/>
    <mergeCell ref="A27:H27"/>
    <mergeCell ref="D21:F21"/>
    <mergeCell ref="D22:F22"/>
    <mergeCell ref="A28:B28"/>
    <mergeCell ref="A29:B29"/>
    <mergeCell ref="A18:C18"/>
    <mergeCell ref="E17:G17"/>
    <mergeCell ref="A25:C25"/>
    <mergeCell ref="E19:G19"/>
    <mergeCell ref="E18:G18"/>
    <mergeCell ref="D20:F20"/>
    <mergeCell ref="A19:C19"/>
    <mergeCell ref="A20:C20"/>
    <mergeCell ref="A23:E23"/>
    <mergeCell ref="A24:C24"/>
    <mergeCell ref="A21:C22"/>
    <mergeCell ref="A17:C17"/>
    <mergeCell ref="A16:G16"/>
    <mergeCell ref="E1:G2"/>
    <mergeCell ref="A3:G3"/>
    <mergeCell ref="A1:D1"/>
    <mergeCell ref="A2:D2"/>
    <mergeCell ref="A5:H5"/>
    <mergeCell ref="A6:H6"/>
    <mergeCell ref="A7:C7"/>
    <mergeCell ref="E7:H7"/>
    <mergeCell ref="A8:H8"/>
    <mergeCell ref="A9:H9"/>
    <mergeCell ref="A10:H10"/>
    <mergeCell ref="A14:C14"/>
    <mergeCell ref="A12:H13"/>
  </mergeCells>
  <pageMargins left="1.26" right="0.51181102362204722" top="0.31" bottom="0.49" header="0.31496062992125984" footer="0.31496062992125984"/>
  <pageSetup paperSize="9" scale="58" orientation="portrait" r:id="rId1"/>
  <headerFooter>
    <oddFooter>&amp;R&amp;8&amp;A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7"/>
  <sheetViews>
    <sheetView workbookViewId="0">
      <selection activeCell="E16" sqref="E16"/>
    </sheetView>
  </sheetViews>
  <sheetFormatPr defaultRowHeight="12.75"/>
  <cols>
    <col min="1" max="1" width="34.140625" style="99" bestFit="1" customWidth="1"/>
    <col min="2" max="2" width="16" style="99" customWidth="1"/>
    <col min="3" max="3" width="17.28515625" style="99" customWidth="1"/>
    <col min="4" max="4" width="12.85546875" style="99" bestFit="1" customWidth="1"/>
    <col min="5" max="5" width="11.5703125" style="99" customWidth="1"/>
    <col min="6" max="6" width="10.7109375" style="99" customWidth="1"/>
    <col min="7" max="16384" width="9.140625" style="99"/>
  </cols>
  <sheetData>
    <row r="1" spans="1:6" ht="38.25">
      <c r="A1" s="93" t="s">
        <v>221</v>
      </c>
      <c r="B1" s="94" t="s">
        <v>231</v>
      </c>
      <c r="C1" s="94" t="s">
        <v>232</v>
      </c>
      <c r="D1" s="95" t="s">
        <v>233</v>
      </c>
      <c r="E1" s="96" t="s">
        <v>234</v>
      </c>
    </row>
    <row r="2" spans="1:6">
      <c r="A2" s="97" t="s">
        <v>236</v>
      </c>
      <c r="B2" s="98">
        <v>4</v>
      </c>
      <c r="C2" s="98">
        <f>+B2/2</f>
        <v>2</v>
      </c>
      <c r="D2" s="110"/>
      <c r="E2" s="100">
        <f>+(D2*C2)/6</f>
        <v>0</v>
      </c>
      <c r="F2" s="101"/>
    </row>
    <row r="3" spans="1:6">
      <c r="A3" s="97" t="s">
        <v>237</v>
      </c>
      <c r="B3" s="98">
        <v>6</v>
      </c>
      <c r="C3" s="98">
        <v>3</v>
      </c>
      <c r="D3" s="110"/>
      <c r="E3" s="100">
        <f>+(D3*C3)/6</f>
        <v>0</v>
      </c>
      <c r="F3" s="101"/>
    </row>
    <row r="4" spans="1:6">
      <c r="A4" s="97" t="s">
        <v>235</v>
      </c>
      <c r="B4" s="98">
        <v>1</v>
      </c>
      <c r="C4" s="98">
        <v>0</v>
      </c>
      <c r="D4" s="110"/>
      <c r="E4" s="100">
        <f>+(D4*B4)/6</f>
        <v>0</v>
      </c>
      <c r="F4" s="101"/>
    </row>
    <row r="5" spans="1:6">
      <c r="A5" s="97"/>
      <c r="B5" s="98"/>
      <c r="C5" s="98"/>
      <c r="D5" s="100"/>
      <c r="E5" s="100"/>
      <c r="F5" s="102">
        <f>SUM(E2:E5)</f>
        <v>0</v>
      </c>
    </row>
    <row r="7" spans="1:6" ht="25.5" customHeight="1">
      <c r="A7" s="169"/>
      <c r="B7" s="169"/>
      <c r="C7" s="169"/>
      <c r="D7" s="169"/>
      <c r="E7" s="169"/>
    </row>
  </sheetData>
  <mergeCells count="1">
    <mergeCell ref="A7:E7"/>
  </mergeCells>
  <pageMargins left="1.05" right="0.1" top="0.78740157480314965" bottom="0.78740157480314965" header="0.31496062992125984" footer="0.31496062992125984"/>
  <pageSetup paperSize="9" scale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-0.249977111117893"/>
  </sheetPr>
  <dimension ref="A1:G128"/>
  <sheetViews>
    <sheetView view="pageBreakPreview" zoomScaleNormal="100" zoomScaleSheetLayoutView="100" workbookViewId="0">
      <selection activeCell="B124" sqref="B124"/>
    </sheetView>
  </sheetViews>
  <sheetFormatPr defaultRowHeight="15"/>
  <cols>
    <col min="1" max="1" width="73.7109375" customWidth="1"/>
    <col min="2" max="2" width="14" bestFit="1" customWidth="1"/>
    <col min="3" max="3" width="13.7109375" bestFit="1" customWidth="1"/>
    <col min="4" max="4" width="10.7109375" bestFit="1" customWidth="1"/>
    <col min="5" max="5" width="11.85546875" customWidth="1"/>
    <col min="6" max="6" width="4.42578125" customWidth="1"/>
    <col min="7" max="7" width="10.140625" bestFit="1" customWidth="1"/>
  </cols>
  <sheetData>
    <row r="1" spans="1:7" ht="16.5">
      <c r="A1" s="194" t="s">
        <v>253</v>
      </c>
      <c r="B1" s="194"/>
      <c r="C1" s="194"/>
    </row>
    <row r="3" spans="1:7">
      <c r="A3" s="23" t="s">
        <v>155</v>
      </c>
      <c r="B3" s="23">
        <v>200</v>
      </c>
    </row>
    <row r="4" spans="1:7">
      <c r="A4" s="23" t="s">
        <v>156</v>
      </c>
      <c r="B4" s="23">
        <v>365.25</v>
      </c>
    </row>
    <row r="5" spans="1:7">
      <c r="A5" s="23" t="s">
        <v>157</v>
      </c>
      <c r="B5" s="69">
        <f>(365.25/12)/(7/5)</f>
        <v>21.741071428571431</v>
      </c>
    </row>
    <row r="6" spans="1:7">
      <c r="A6" s="23" t="s">
        <v>61</v>
      </c>
      <c r="B6" s="33">
        <f>+'Tradutor 40h seg a sex'!D12</f>
        <v>0</v>
      </c>
    </row>
    <row r="7" spans="1:7">
      <c r="A7" s="23" t="s">
        <v>158</v>
      </c>
      <c r="B7" s="33">
        <f>+'Tradutor 40h seg a sex'!D23</f>
        <v>0</v>
      </c>
    </row>
    <row r="9" spans="1:7">
      <c r="A9" s="191" t="s">
        <v>162</v>
      </c>
      <c r="B9" s="192"/>
      <c r="C9" s="193"/>
      <c r="G9" s="111"/>
    </row>
    <row r="10" spans="1:7">
      <c r="A10" s="23" t="s">
        <v>159</v>
      </c>
      <c r="B10" s="23">
        <f>+$B$4</f>
        <v>365.25</v>
      </c>
      <c r="C10" s="51"/>
    </row>
    <row r="11" spans="1:7">
      <c r="A11" s="23" t="s">
        <v>160</v>
      </c>
      <c r="B11" s="23">
        <v>12</v>
      </c>
      <c r="C11" s="51"/>
    </row>
    <row r="12" spans="1:7">
      <c r="A12" s="23" t="s">
        <v>161</v>
      </c>
      <c r="B12" s="24">
        <v>1</v>
      </c>
      <c r="C12" s="51"/>
    </row>
    <row r="13" spans="1:7">
      <c r="A13" s="23" t="s">
        <v>163</v>
      </c>
      <c r="B13" s="80">
        <f>+B5</f>
        <v>21.741071428571431</v>
      </c>
      <c r="C13" s="51"/>
      <c r="E13" s="111"/>
      <c r="F13" s="111"/>
    </row>
    <row r="14" spans="1:7">
      <c r="A14" s="71" t="s">
        <v>164</v>
      </c>
      <c r="B14" s="72">
        <v>0</v>
      </c>
      <c r="C14" s="51"/>
    </row>
    <row r="15" spans="1:7">
      <c r="A15" s="23" t="s">
        <v>165</v>
      </c>
      <c r="B15" s="24">
        <v>0.06</v>
      </c>
      <c r="C15" s="51"/>
    </row>
    <row r="16" spans="1:7">
      <c r="A16" s="170" t="s">
        <v>166</v>
      </c>
      <c r="B16" s="171"/>
      <c r="C16" s="67">
        <f>IF(ROUND((B13*(B14*2)-($B$6*B15)),2)&gt;0,ROUND((B14*(B15*2)-($B$6*B16)),2),0)</f>
        <v>0</v>
      </c>
    </row>
    <row r="18" spans="1:3">
      <c r="A18" s="191" t="s">
        <v>167</v>
      </c>
      <c r="B18" s="192"/>
      <c r="C18" s="193"/>
    </row>
    <row r="19" spans="1:3">
      <c r="A19" s="23" t="s">
        <v>159</v>
      </c>
      <c r="B19" s="23">
        <f>+$B$4</f>
        <v>365.25</v>
      </c>
      <c r="C19" s="51"/>
    </row>
    <row r="20" spans="1:3">
      <c r="A20" s="23" t="s">
        <v>160</v>
      </c>
      <c r="B20" s="23">
        <v>12</v>
      </c>
      <c r="C20" s="51"/>
    </row>
    <row r="21" spans="1:3">
      <c r="A21" s="23" t="s">
        <v>161</v>
      </c>
      <c r="B21" s="24">
        <v>1</v>
      </c>
      <c r="C21" s="51"/>
    </row>
    <row r="22" spans="1:3">
      <c r="A22" s="23" t="s">
        <v>163</v>
      </c>
      <c r="B22" s="80">
        <f>+B5</f>
        <v>21.741071428571431</v>
      </c>
      <c r="C22" s="51"/>
    </row>
    <row r="23" spans="1:3">
      <c r="A23" s="71" t="s">
        <v>168</v>
      </c>
      <c r="B23" s="72"/>
      <c r="C23" s="51"/>
    </row>
    <row r="24" spans="1:3">
      <c r="A24" s="23" t="s">
        <v>169</v>
      </c>
      <c r="B24" s="24">
        <v>0.1</v>
      </c>
      <c r="C24" s="51"/>
    </row>
    <row r="25" spans="1:3">
      <c r="A25" s="170" t="s">
        <v>168</v>
      </c>
      <c r="B25" s="171"/>
      <c r="C25" s="67">
        <f>ROUND((B22*(B23)-((B22*B23)*B24)),2)</f>
        <v>0</v>
      </c>
    </row>
    <row r="27" spans="1:3">
      <c r="A27" s="191" t="s">
        <v>170</v>
      </c>
      <c r="B27" s="192"/>
      <c r="C27" s="193"/>
    </row>
    <row r="28" spans="1:3">
      <c r="A28" s="23" t="s">
        <v>16</v>
      </c>
      <c r="B28" s="33">
        <f>+B7</f>
        <v>0</v>
      </c>
      <c r="C28" s="51"/>
    </row>
    <row r="29" spans="1:3">
      <c r="A29" s="23" t="s">
        <v>171</v>
      </c>
      <c r="B29" s="23">
        <v>12</v>
      </c>
      <c r="C29" s="51"/>
    </row>
    <row r="30" spans="1:3">
      <c r="A30" s="73" t="s">
        <v>172</v>
      </c>
      <c r="B30" s="74">
        <v>0</v>
      </c>
      <c r="C30" s="51"/>
    </row>
    <row r="31" spans="1:3">
      <c r="A31" s="170" t="s">
        <v>173</v>
      </c>
      <c r="B31" s="171"/>
      <c r="C31" s="67">
        <f>ROUND(+(B28/B29)*B30,2)</f>
        <v>0</v>
      </c>
    </row>
    <row r="33" spans="1:3">
      <c r="A33" s="173" t="s">
        <v>174</v>
      </c>
      <c r="B33" s="174"/>
      <c r="C33" s="175"/>
    </row>
    <row r="34" spans="1:3">
      <c r="A34" s="75" t="s">
        <v>175</v>
      </c>
      <c r="B34" s="74">
        <f>+B30</f>
        <v>0</v>
      </c>
      <c r="C34" s="51"/>
    </row>
    <row r="35" spans="1:3">
      <c r="A35" s="23" t="s">
        <v>176</v>
      </c>
      <c r="B35" s="33">
        <f>+'Tradutor 40h seg a sex'!$D$23</f>
        <v>0</v>
      </c>
      <c r="C35" s="51"/>
    </row>
    <row r="36" spans="1:3">
      <c r="A36" s="23" t="s">
        <v>51</v>
      </c>
      <c r="B36" s="33">
        <f>+'Tradutor 40h seg a sex'!$D$29</f>
        <v>0</v>
      </c>
      <c r="C36" s="51"/>
    </row>
    <row r="37" spans="1:3">
      <c r="A37" s="23" t="s">
        <v>79</v>
      </c>
      <c r="B37" s="33">
        <f>+'Tradutor 40h seg a sex'!$D$31</f>
        <v>0</v>
      </c>
      <c r="C37" s="51"/>
    </row>
    <row r="38" spans="1:3">
      <c r="A38" s="23" t="s">
        <v>28</v>
      </c>
      <c r="B38" s="33">
        <f>+'Tradutor 40h seg a sex'!$D$32</f>
        <v>0</v>
      </c>
      <c r="C38" s="51"/>
    </row>
    <row r="39" spans="1:3">
      <c r="A39" s="29" t="s">
        <v>177</v>
      </c>
      <c r="B39" s="70">
        <f>SUM(B35:B38)</f>
        <v>0</v>
      </c>
      <c r="C39" s="51"/>
    </row>
    <row r="40" spans="1:3">
      <c r="A40" s="23" t="s">
        <v>178</v>
      </c>
      <c r="B40" s="24">
        <v>0.4</v>
      </c>
      <c r="C40" s="51"/>
    </row>
    <row r="41" spans="1:3">
      <c r="A41" s="23" t="s">
        <v>179</v>
      </c>
      <c r="B41" s="24">
        <f>+'Tradutor 40h seg a sex'!$C$44</f>
        <v>0.08</v>
      </c>
      <c r="C41" s="51"/>
    </row>
    <row r="42" spans="1:3">
      <c r="A42" s="179" t="s">
        <v>180</v>
      </c>
      <c r="B42" s="180"/>
      <c r="C42" s="58">
        <f>ROUND(+B39*B40*B41*B34,2)</f>
        <v>0</v>
      </c>
    </row>
    <row r="43" spans="1:3">
      <c r="A43" s="23" t="s">
        <v>181</v>
      </c>
      <c r="B43" s="24">
        <v>0.1</v>
      </c>
      <c r="C43" s="51"/>
    </row>
    <row r="44" spans="1:3">
      <c r="A44" s="179" t="s">
        <v>182</v>
      </c>
      <c r="B44" s="180"/>
      <c r="C44" s="76">
        <f>ROUND(B43*B41*B39*B34,2)</f>
        <v>0</v>
      </c>
    </row>
    <row r="45" spans="1:3">
      <c r="A45" s="170" t="s">
        <v>183</v>
      </c>
      <c r="B45" s="171"/>
      <c r="C45" s="59">
        <f>+C44+C42</f>
        <v>0</v>
      </c>
    </row>
    <row r="47" spans="1:3">
      <c r="A47" s="191" t="s">
        <v>184</v>
      </c>
      <c r="B47" s="192"/>
      <c r="C47" s="193"/>
    </row>
    <row r="48" spans="1:3">
      <c r="A48" s="23" t="s">
        <v>16</v>
      </c>
      <c r="B48" s="33">
        <f>+B7</f>
        <v>0</v>
      </c>
      <c r="C48" s="51"/>
    </row>
    <row r="49" spans="1:3">
      <c r="A49" s="23" t="s">
        <v>185</v>
      </c>
      <c r="B49" s="77">
        <v>30</v>
      </c>
      <c r="C49" s="51"/>
    </row>
    <row r="50" spans="1:3">
      <c r="A50" s="23" t="s">
        <v>171</v>
      </c>
      <c r="B50" s="23">
        <v>12</v>
      </c>
      <c r="C50" s="51"/>
    </row>
    <row r="51" spans="1:3">
      <c r="A51" s="23" t="s">
        <v>186</v>
      </c>
      <c r="B51" s="23">
        <v>7</v>
      </c>
      <c r="C51" s="51"/>
    </row>
    <row r="52" spans="1:3">
      <c r="A52" s="73" t="s">
        <v>187</v>
      </c>
      <c r="B52" s="74">
        <v>0</v>
      </c>
      <c r="C52" s="51"/>
    </row>
    <row r="53" spans="1:3">
      <c r="A53" s="170" t="s">
        <v>188</v>
      </c>
      <c r="B53" s="171"/>
      <c r="C53" s="67">
        <f>+ROUND(((B48/B49/B50)*B51)*B52,2)</f>
        <v>0</v>
      </c>
    </row>
    <row r="55" spans="1:3">
      <c r="A55" s="173" t="s">
        <v>189</v>
      </c>
      <c r="B55" s="174"/>
      <c r="C55" s="175"/>
    </row>
    <row r="56" spans="1:3">
      <c r="A56" s="75" t="s">
        <v>190</v>
      </c>
      <c r="B56" s="74">
        <f>+B52</f>
        <v>0</v>
      </c>
      <c r="C56" s="51"/>
    </row>
    <row r="57" spans="1:3">
      <c r="A57" s="23" t="s">
        <v>176</v>
      </c>
      <c r="B57" s="33">
        <f>+'Tradutor 40h seg a sex'!$D$23</f>
        <v>0</v>
      </c>
      <c r="C57" s="51"/>
    </row>
    <row r="58" spans="1:3">
      <c r="A58" s="23" t="s">
        <v>51</v>
      </c>
      <c r="B58" s="33">
        <f>+'Tradutor 40h seg a sex'!$D$29</f>
        <v>0</v>
      </c>
      <c r="C58" s="51"/>
    </row>
    <row r="59" spans="1:3">
      <c r="A59" s="23" t="s">
        <v>79</v>
      </c>
      <c r="B59" s="33">
        <f>+'Tradutor 40h seg a sex'!$D$31</f>
        <v>0</v>
      </c>
      <c r="C59" s="51"/>
    </row>
    <row r="60" spans="1:3">
      <c r="A60" s="23" t="s">
        <v>28</v>
      </c>
      <c r="B60" s="33">
        <f>+'Tradutor 40h seg a sex'!$D$32</f>
        <v>0</v>
      </c>
      <c r="C60" s="51"/>
    </row>
    <row r="61" spans="1:3">
      <c r="A61" s="29" t="s">
        <v>177</v>
      </c>
      <c r="B61" s="70">
        <f>SUM(B57:B60)</f>
        <v>0</v>
      </c>
      <c r="C61" s="51"/>
    </row>
    <row r="62" spans="1:3">
      <c r="A62" s="23" t="s">
        <v>178</v>
      </c>
      <c r="B62" s="24">
        <v>0.4</v>
      </c>
      <c r="C62" s="51"/>
    </row>
    <row r="63" spans="1:3">
      <c r="A63" s="23" t="s">
        <v>179</v>
      </c>
      <c r="B63" s="24">
        <f>+'Tradutor 40h seg a sex'!$C$44</f>
        <v>0.08</v>
      </c>
      <c r="C63" s="51"/>
    </row>
    <row r="64" spans="1:3">
      <c r="A64" s="179" t="s">
        <v>180</v>
      </c>
      <c r="B64" s="180"/>
      <c r="C64" s="58">
        <f>ROUND(+B61*B62*B63*B56,2)</f>
        <v>0</v>
      </c>
    </row>
    <row r="65" spans="1:3">
      <c r="A65" s="23" t="s">
        <v>181</v>
      </c>
      <c r="B65" s="24">
        <v>0.1</v>
      </c>
      <c r="C65" s="51"/>
    </row>
    <row r="66" spans="1:3">
      <c r="A66" s="179" t="s">
        <v>182</v>
      </c>
      <c r="B66" s="180"/>
      <c r="C66" s="76">
        <f>ROUND(B65*B63*B61*B56,2)</f>
        <v>0</v>
      </c>
    </row>
    <row r="67" spans="1:3">
      <c r="A67" s="170" t="s">
        <v>191</v>
      </c>
      <c r="B67" s="171"/>
      <c r="C67" s="59">
        <f>+C66+C64</f>
        <v>0</v>
      </c>
    </row>
    <row r="69" spans="1:3">
      <c r="A69" s="173" t="s">
        <v>192</v>
      </c>
      <c r="B69" s="174"/>
      <c r="C69" s="175"/>
    </row>
    <row r="70" spans="1:3">
      <c r="A70" s="181" t="s">
        <v>193</v>
      </c>
      <c r="B70" s="182"/>
      <c r="C70" s="183"/>
    </row>
    <row r="71" spans="1:3">
      <c r="A71" s="184"/>
      <c r="B71" s="185"/>
      <c r="C71" s="186"/>
    </row>
    <row r="72" spans="1:3">
      <c r="A72" s="184"/>
      <c r="B72" s="185"/>
      <c r="C72" s="186"/>
    </row>
    <row r="73" spans="1:3">
      <c r="A73" s="187"/>
      <c r="B73" s="188"/>
      <c r="C73" s="189"/>
    </row>
    <row r="74" spans="1:3">
      <c r="A74" s="78"/>
      <c r="B74" s="78"/>
      <c r="C74" s="78"/>
    </row>
    <row r="75" spans="1:3">
      <c r="A75" s="173" t="s">
        <v>194</v>
      </c>
      <c r="B75" s="174"/>
      <c r="C75" s="175"/>
    </row>
    <row r="76" spans="1:3">
      <c r="A76" s="23" t="s">
        <v>195</v>
      </c>
      <c r="B76" s="33">
        <f>+$B$7</f>
        <v>0</v>
      </c>
      <c r="C76" s="51"/>
    </row>
    <row r="77" spans="1:3">
      <c r="A77" s="23" t="s">
        <v>160</v>
      </c>
      <c r="B77" s="23">
        <v>30</v>
      </c>
      <c r="C77" s="51"/>
    </row>
    <row r="78" spans="1:3">
      <c r="A78" s="23" t="s">
        <v>196</v>
      </c>
      <c r="B78" s="23">
        <v>12</v>
      </c>
      <c r="C78" s="51"/>
    </row>
    <row r="79" spans="1:3">
      <c r="A79" s="73" t="s">
        <v>197</v>
      </c>
      <c r="B79" s="73">
        <v>0</v>
      </c>
      <c r="C79" s="51"/>
    </row>
    <row r="80" spans="1:3">
      <c r="A80" s="170" t="s">
        <v>198</v>
      </c>
      <c r="B80" s="171"/>
      <c r="C80" s="47">
        <f>+ROUND((B76/B77/B78)*B79,2)</f>
        <v>0</v>
      </c>
    </row>
    <row r="82" spans="1:3">
      <c r="A82" s="173" t="s">
        <v>199</v>
      </c>
      <c r="B82" s="174"/>
      <c r="C82" s="175"/>
    </row>
    <row r="83" spans="1:3">
      <c r="A83" s="23" t="s">
        <v>195</v>
      </c>
      <c r="B83" s="33">
        <f>+$B$7</f>
        <v>0</v>
      </c>
      <c r="C83" s="51"/>
    </row>
    <row r="84" spans="1:3">
      <c r="A84" s="23" t="s">
        <v>160</v>
      </c>
      <c r="B84" s="23">
        <v>30</v>
      </c>
      <c r="C84" s="51"/>
    </row>
    <row r="85" spans="1:3">
      <c r="A85" s="23" t="s">
        <v>196</v>
      </c>
      <c r="B85" s="23">
        <v>12</v>
      </c>
      <c r="C85" s="51"/>
    </row>
    <row r="86" spans="1:3">
      <c r="A86" s="23" t="s">
        <v>200</v>
      </c>
      <c r="B86" s="23">
        <v>5</v>
      </c>
      <c r="C86" s="51"/>
    </row>
    <row r="87" spans="1:3">
      <c r="A87" s="73" t="s">
        <v>201</v>
      </c>
      <c r="B87" s="74">
        <v>0</v>
      </c>
      <c r="C87" s="51"/>
    </row>
    <row r="88" spans="1:3">
      <c r="A88" s="73" t="s">
        <v>202</v>
      </c>
      <c r="B88" s="74">
        <v>0</v>
      </c>
      <c r="C88" s="51"/>
    </row>
    <row r="89" spans="1:3">
      <c r="A89" s="170" t="s">
        <v>203</v>
      </c>
      <c r="B89" s="171"/>
      <c r="C89" s="67">
        <f>ROUND(+B83/B84/B85*B86*B87*B88,2)</f>
        <v>0</v>
      </c>
    </row>
    <row r="91" spans="1:3">
      <c r="A91" s="173" t="s">
        <v>204</v>
      </c>
      <c r="B91" s="174"/>
      <c r="C91" s="175"/>
    </row>
    <row r="92" spans="1:3">
      <c r="A92" s="23" t="s">
        <v>195</v>
      </c>
      <c r="B92" s="33">
        <f>+$B$7</f>
        <v>0</v>
      </c>
      <c r="C92" s="51"/>
    </row>
    <row r="93" spans="1:3">
      <c r="A93" s="23" t="s">
        <v>160</v>
      </c>
      <c r="B93" s="23">
        <v>30</v>
      </c>
      <c r="C93" s="51"/>
    </row>
    <row r="94" spans="1:3">
      <c r="A94" s="23" t="s">
        <v>196</v>
      </c>
      <c r="B94" s="23">
        <v>12</v>
      </c>
      <c r="C94" s="51"/>
    </row>
    <row r="95" spans="1:3">
      <c r="A95" s="23" t="s">
        <v>205</v>
      </c>
      <c r="B95" s="23">
        <v>15</v>
      </c>
      <c r="C95" s="51"/>
    </row>
    <row r="96" spans="1:3">
      <c r="A96" s="73" t="s">
        <v>206</v>
      </c>
      <c r="B96" s="74">
        <v>0</v>
      </c>
      <c r="C96" s="51"/>
    </row>
    <row r="97" spans="1:3">
      <c r="A97" s="170" t="s">
        <v>207</v>
      </c>
      <c r="B97" s="171"/>
      <c r="C97" s="67">
        <f>ROUND(+B92/B93/B94*B95*B96,2)</f>
        <v>0</v>
      </c>
    </row>
    <row r="99" spans="1:3">
      <c r="A99" s="173" t="s">
        <v>208</v>
      </c>
      <c r="B99" s="174"/>
      <c r="C99" s="175"/>
    </row>
    <row r="100" spans="1:3">
      <c r="A100" s="23" t="s">
        <v>195</v>
      </c>
      <c r="B100" s="33">
        <f>+$B$7</f>
        <v>0</v>
      </c>
      <c r="C100" s="51"/>
    </row>
    <row r="101" spans="1:3">
      <c r="A101" s="23" t="s">
        <v>160</v>
      </c>
      <c r="B101" s="23">
        <v>30</v>
      </c>
      <c r="C101" s="51"/>
    </row>
    <row r="102" spans="1:3">
      <c r="A102" s="23" t="s">
        <v>196</v>
      </c>
      <c r="B102" s="23">
        <v>12</v>
      </c>
      <c r="C102" s="51"/>
    </row>
    <row r="103" spans="1:3">
      <c r="A103" s="23" t="s">
        <v>205</v>
      </c>
      <c r="B103" s="23">
        <v>5</v>
      </c>
      <c r="C103" s="51"/>
    </row>
    <row r="104" spans="1:3">
      <c r="A104" s="73" t="s">
        <v>209</v>
      </c>
      <c r="B104" s="74">
        <v>0</v>
      </c>
      <c r="C104" s="51"/>
    </row>
    <row r="105" spans="1:3">
      <c r="A105" s="170" t="s">
        <v>210</v>
      </c>
      <c r="B105" s="171"/>
      <c r="C105" s="67">
        <f>ROUND(+B100/B101/B102*B103*B104,2)</f>
        <v>0</v>
      </c>
    </row>
    <row r="107" spans="1:3">
      <c r="A107" s="173" t="s">
        <v>211</v>
      </c>
      <c r="B107" s="174"/>
      <c r="C107" s="175"/>
    </row>
    <row r="108" spans="1:3">
      <c r="A108" s="176" t="s">
        <v>212</v>
      </c>
      <c r="B108" s="177"/>
      <c r="C108" s="178"/>
    </row>
    <row r="109" spans="1:3">
      <c r="A109" s="23" t="s">
        <v>195</v>
      </c>
      <c r="B109" s="33">
        <f>+$B$7</f>
        <v>0</v>
      </c>
      <c r="C109" s="51"/>
    </row>
    <row r="110" spans="1:3">
      <c r="A110" s="23" t="s">
        <v>213</v>
      </c>
      <c r="B110" s="33">
        <f>+B109*(1/3)</f>
        <v>0</v>
      </c>
      <c r="C110" s="51"/>
    </row>
    <row r="111" spans="1:3">
      <c r="A111" s="29" t="s">
        <v>177</v>
      </c>
      <c r="B111" s="70">
        <f>SUM(B109:B110)</f>
        <v>0</v>
      </c>
      <c r="C111" s="51"/>
    </row>
    <row r="112" spans="1:3">
      <c r="A112" s="23" t="s">
        <v>214</v>
      </c>
      <c r="B112" s="23">
        <v>4</v>
      </c>
      <c r="C112" s="51"/>
    </row>
    <row r="113" spans="1:4">
      <c r="A113" s="23" t="s">
        <v>196</v>
      </c>
      <c r="B113" s="23">
        <v>12</v>
      </c>
      <c r="C113" s="51"/>
    </row>
    <row r="114" spans="1:4">
      <c r="A114" s="73" t="s">
        <v>215</v>
      </c>
      <c r="B114" s="74">
        <v>0</v>
      </c>
      <c r="C114" s="51"/>
    </row>
    <row r="115" spans="1:4">
      <c r="A115" s="73" t="s">
        <v>216</v>
      </c>
      <c r="B115" s="74">
        <f>0</f>
        <v>0</v>
      </c>
      <c r="C115" s="51"/>
    </row>
    <row r="116" spans="1:4">
      <c r="A116" s="170" t="s">
        <v>217</v>
      </c>
      <c r="B116" s="171"/>
      <c r="C116" s="67">
        <f>ROUND((((+B111*(B112/B113)/B113)*B114)*B115),2)</f>
        <v>0</v>
      </c>
    </row>
    <row r="117" spans="1:4">
      <c r="A117" s="170" t="s">
        <v>218</v>
      </c>
      <c r="B117" s="172"/>
      <c r="C117" s="171"/>
    </row>
    <row r="118" spans="1:4">
      <c r="A118" s="23" t="s">
        <v>195</v>
      </c>
      <c r="B118" s="33">
        <f>+'Tradutor 40h seg a sex'!D23</f>
        <v>0</v>
      </c>
      <c r="C118" s="51"/>
    </row>
    <row r="119" spans="1:4">
      <c r="A119" s="23" t="s">
        <v>51</v>
      </c>
      <c r="B119" s="33">
        <f>+'Tradutor 40h seg a sex'!D29</f>
        <v>0</v>
      </c>
      <c r="C119" s="51"/>
    </row>
    <row r="120" spans="1:4">
      <c r="A120" s="29" t="s">
        <v>177</v>
      </c>
      <c r="B120" s="70">
        <f>SUM(B118:B119)</f>
        <v>0</v>
      </c>
      <c r="C120" s="51"/>
    </row>
    <row r="121" spans="1:4">
      <c r="A121" s="23" t="s">
        <v>214</v>
      </c>
      <c r="B121" s="23">
        <v>4</v>
      </c>
      <c r="C121" s="51"/>
    </row>
    <row r="122" spans="1:4">
      <c r="A122" s="23" t="s">
        <v>196</v>
      </c>
      <c r="B122" s="23">
        <v>12</v>
      </c>
      <c r="C122" s="51"/>
    </row>
    <row r="123" spans="1:4">
      <c r="A123" s="73" t="s">
        <v>215</v>
      </c>
      <c r="B123" s="74">
        <v>0</v>
      </c>
      <c r="C123" s="51"/>
    </row>
    <row r="124" spans="1:4">
      <c r="A124" s="73" t="s">
        <v>216</v>
      </c>
      <c r="B124" s="74">
        <v>0</v>
      </c>
      <c r="C124" s="51"/>
    </row>
    <row r="125" spans="1:4">
      <c r="A125" s="23" t="s">
        <v>219</v>
      </c>
      <c r="B125" s="24">
        <f>+'Tradutor 40h seg a sex'!C45</f>
        <v>0.36800000000000005</v>
      </c>
      <c r="C125" s="51"/>
    </row>
    <row r="126" spans="1:4">
      <c r="A126" s="170" t="s">
        <v>220</v>
      </c>
      <c r="B126" s="171"/>
      <c r="C126" s="112">
        <v>0</v>
      </c>
      <c r="D126" t="s">
        <v>246</v>
      </c>
    </row>
    <row r="128" spans="1:4" ht="30.75" customHeight="1">
      <c r="A128" s="190"/>
      <c r="B128" s="190"/>
      <c r="C128" s="190"/>
    </row>
  </sheetData>
  <mergeCells count="33">
    <mergeCell ref="A128:C128"/>
    <mergeCell ref="A9:C9"/>
    <mergeCell ref="A1:C1"/>
    <mergeCell ref="A55:C55"/>
    <mergeCell ref="A16:B16"/>
    <mergeCell ref="A18:C18"/>
    <mergeCell ref="A25:B25"/>
    <mergeCell ref="A27:C27"/>
    <mergeCell ref="A31:B31"/>
    <mergeCell ref="A33:C33"/>
    <mergeCell ref="A42:B42"/>
    <mergeCell ref="A44:B44"/>
    <mergeCell ref="A45:B45"/>
    <mergeCell ref="A47:C47"/>
    <mergeCell ref="A53:B53"/>
    <mergeCell ref="A99:C99"/>
    <mergeCell ref="A64:B64"/>
    <mergeCell ref="A66:B66"/>
    <mergeCell ref="A67:B67"/>
    <mergeCell ref="A69:C69"/>
    <mergeCell ref="A70:C73"/>
    <mergeCell ref="A75:C75"/>
    <mergeCell ref="A80:B80"/>
    <mergeCell ref="A82:C82"/>
    <mergeCell ref="A89:B89"/>
    <mergeCell ref="A91:C91"/>
    <mergeCell ref="A97:B97"/>
    <mergeCell ref="A117:C117"/>
    <mergeCell ref="A126:B126"/>
    <mergeCell ref="A105:B105"/>
    <mergeCell ref="A107:C107"/>
    <mergeCell ref="A108:C108"/>
    <mergeCell ref="A116:B116"/>
  </mergeCells>
  <printOptions horizontalCentered="1"/>
  <pageMargins left="0.9055118110236221" right="0.11811023622047245" top="0.78740157480314965" bottom="0.51181102362204722" header="0.31496062992125984" footer="0.19685039370078741"/>
  <pageSetup paperSize="9" scale="63" orientation="portrait" r:id="rId1"/>
  <headerFoot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-0.249977111117893"/>
  </sheetPr>
  <dimension ref="A1:G166"/>
  <sheetViews>
    <sheetView view="pageBreakPreview" zoomScaleNormal="100" zoomScaleSheetLayoutView="100" workbookViewId="0">
      <selection activeCell="A131" sqref="A131:C131"/>
    </sheetView>
  </sheetViews>
  <sheetFormatPr defaultRowHeight="15"/>
  <cols>
    <col min="1" max="1" width="6.42578125" customWidth="1"/>
    <col min="2" max="2" width="57.7109375" customWidth="1"/>
    <col min="3" max="3" width="10.7109375" bestFit="1" customWidth="1"/>
    <col min="4" max="4" width="17.85546875" customWidth="1"/>
    <col min="5" max="5" width="28.42578125" customWidth="1"/>
  </cols>
  <sheetData>
    <row r="1" spans="1:6">
      <c r="A1" s="228" t="s">
        <v>53</v>
      </c>
      <c r="B1" s="229"/>
      <c r="C1" s="229"/>
      <c r="D1" s="230"/>
      <c r="E1" s="2"/>
      <c r="F1" s="2"/>
    </row>
    <row r="3" spans="1:6">
      <c r="A3" s="211" t="s">
        <v>54</v>
      </c>
      <c r="B3" s="212"/>
      <c r="C3" s="212"/>
      <c r="D3" s="214"/>
    </row>
    <row r="4" spans="1:6" s="5" customFormat="1" ht="28.5" customHeight="1">
      <c r="A4" s="3">
        <v>1</v>
      </c>
      <c r="B4" s="4" t="s">
        <v>55</v>
      </c>
      <c r="C4" s="231" t="s">
        <v>250</v>
      </c>
      <c r="D4" s="232"/>
    </row>
    <row r="5" spans="1:6" s="5" customFormat="1">
      <c r="A5" s="3">
        <v>2</v>
      </c>
      <c r="B5" s="4" t="s">
        <v>56</v>
      </c>
      <c r="C5" s="233" t="s">
        <v>227</v>
      </c>
      <c r="D5" s="234"/>
    </row>
    <row r="6" spans="1:6" s="5" customFormat="1" ht="42" customHeight="1">
      <c r="A6" s="3">
        <v>3</v>
      </c>
      <c r="B6" s="4" t="s">
        <v>57</v>
      </c>
      <c r="C6" s="235">
        <v>0</v>
      </c>
      <c r="D6" s="236"/>
      <c r="E6" s="118"/>
    </row>
    <row r="7" spans="1:6" s="5" customFormat="1" ht="42.75" customHeight="1">
      <c r="A7" s="3">
        <v>4</v>
      </c>
      <c r="B7" s="4" t="s">
        <v>58</v>
      </c>
      <c r="C7" s="237" t="s">
        <v>247</v>
      </c>
      <c r="D7" s="238"/>
    </row>
    <row r="8" spans="1:6" s="5" customFormat="1">
      <c r="A8" s="3">
        <v>5</v>
      </c>
      <c r="B8" s="4" t="s">
        <v>59</v>
      </c>
      <c r="C8" s="239"/>
      <c r="D8" s="240"/>
    </row>
    <row r="9" spans="1:6">
      <c r="D9" s="6"/>
    </row>
    <row r="10" spans="1:6">
      <c r="A10" s="198" t="s">
        <v>60</v>
      </c>
      <c r="B10" s="199"/>
      <c r="C10" s="199"/>
      <c r="D10" s="199"/>
    </row>
    <row r="11" spans="1:6">
      <c r="A11" s="7">
        <v>1</v>
      </c>
      <c r="B11" s="8" t="s">
        <v>4</v>
      </c>
      <c r="C11" s="9" t="s">
        <v>20</v>
      </c>
      <c r="D11" s="10" t="s">
        <v>5</v>
      </c>
    </row>
    <row r="12" spans="1:6">
      <c r="A12" s="11" t="s">
        <v>6</v>
      </c>
      <c r="B12" s="203" t="s">
        <v>61</v>
      </c>
      <c r="C12" s="203"/>
      <c r="D12" s="12">
        <f>C6</f>
        <v>0</v>
      </c>
    </row>
    <row r="13" spans="1:6">
      <c r="A13" s="11" t="s">
        <v>7</v>
      </c>
      <c r="B13" s="13" t="s">
        <v>62</v>
      </c>
      <c r="C13" s="14"/>
      <c r="D13" s="12"/>
      <c r="E13" s="15"/>
    </row>
    <row r="14" spans="1:6">
      <c r="A14" s="11" t="s">
        <v>8</v>
      </c>
      <c r="B14" s="13" t="s">
        <v>63</v>
      </c>
      <c r="C14" s="14"/>
      <c r="D14" s="12">
        <f>+C14*D12</f>
        <v>0</v>
      </c>
    </row>
    <row r="15" spans="1:6">
      <c r="A15" s="11" t="s">
        <v>9</v>
      </c>
      <c r="B15" s="203" t="s">
        <v>64</v>
      </c>
      <c r="C15" s="203"/>
      <c r="D15" s="12"/>
    </row>
    <row r="16" spans="1:6">
      <c r="A16" s="11" t="s">
        <v>10</v>
      </c>
      <c r="B16" s="203" t="s">
        <v>65</v>
      </c>
      <c r="C16" s="203"/>
      <c r="D16" s="12"/>
    </row>
    <row r="17" spans="1:6">
      <c r="A17" s="11" t="s">
        <v>11</v>
      </c>
      <c r="B17" s="221" t="s">
        <v>66</v>
      </c>
      <c r="C17" s="222"/>
      <c r="D17" s="12"/>
    </row>
    <row r="18" spans="1:6">
      <c r="A18" s="11" t="s">
        <v>12</v>
      </c>
      <c r="B18" s="203" t="s">
        <v>67</v>
      </c>
      <c r="C18" s="203"/>
      <c r="D18" s="12"/>
    </row>
    <row r="19" spans="1:6">
      <c r="A19" s="11" t="s">
        <v>14</v>
      </c>
      <c r="B19" s="221" t="s">
        <v>68</v>
      </c>
      <c r="C19" s="222"/>
      <c r="D19" s="12"/>
    </row>
    <row r="20" spans="1:6">
      <c r="A20" s="11" t="s">
        <v>69</v>
      </c>
      <c r="B20" s="13" t="s">
        <v>70</v>
      </c>
      <c r="C20" s="14"/>
      <c r="D20" s="12"/>
    </row>
    <row r="21" spans="1:6">
      <c r="A21" s="11" t="s">
        <v>71</v>
      </c>
      <c r="B21" s="203" t="s">
        <v>72</v>
      </c>
      <c r="C21" s="203"/>
      <c r="D21" s="16"/>
      <c r="F21" s="17"/>
    </row>
    <row r="22" spans="1:6">
      <c r="A22" s="11" t="s">
        <v>73</v>
      </c>
      <c r="B22" s="203" t="s">
        <v>15</v>
      </c>
      <c r="C22" s="203"/>
      <c r="D22" s="16"/>
    </row>
    <row r="23" spans="1:6">
      <c r="A23" s="204" t="s">
        <v>26</v>
      </c>
      <c r="B23" s="204"/>
      <c r="C23" s="204"/>
      <c r="D23" s="18">
        <f>SUM(D12:D22)</f>
        <v>0</v>
      </c>
    </row>
    <row r="25" spans="1:6">
      <c r="A25" s="198" t="s">
        <v>74</v>
      </c>
      <c r="B25" s="199"/>
      <c r="C25" s="199"/>
      <c r="D25" s="199"/>
    </row>
    <row r="27" spans="1:6">
      <c r="A27" s="198" t="s">
        <v>75</v>
      </c>
      <c r="B27" s="199"/>
      <c r="C27" s="199"/>
      <c r="D27" s="199"/>
    </row>
    <row r="28" spans="1:6">
      <c r="A28" s="19" t="s">
        <v>76</v>
      </c>
      <c r="B28" s="20" t="s">
        <v>77</v>
      </c>
      <c r="C28" s="21" t="s">
        <v>20</v>
      </c>
      <c r="D28" s="22" t="s">
        <v>5</v>
      </c>
    </row>
    <row r="29" spans="1:6">
      <c r="A29" s="11" t="s">
        <v>6</v>
      </c>
      <c r="B29" s="23" t="s">
        <v>51</v>
      </c>
      <c r="C29" s="24" t="e">
        <f>ROUND(+D29/$D$23,4)</f>
        <v>#DIV/0!</v>
      </c>
      <c r="D29" s="16">
        <f>ROUND(+D23/12,2)</f>
        <v>0</v>
      </c>
    </row>
    <row r="30" spans="1:6">
      <c r="A30" s="25" t="s">
        <v>7</v>
      </c>
      <c r="B30" s="26" t="s">
        <v>78</v>
      </c>
      <c r="C30" s="27" t="e">
        <f>ROUND(+D30/$D$23,4)</f>
        <v>#DIV/0!</v>
      </c>
      <c r="D30" s="28">
        <f>+D31+D32</f>
        <v>0</v>
      </c>
    </row>
    <row r="31" spans="1:6">
      <c r="A31" s="11" t="s">
        <v>1</v>
      </c>
      <c r="B31" s="29" t="s">
        <v>79</v>
      </c>
      <c r="C31" s="30" t="e">
        <f>ROUND(+D31/$D$23,4)</f>
        <v>#DIV/0!</v>
      </c>
      <c r="D31" s="31">
        <f>ROUND(+D23/12,2)</f>
        <v>0</v>
      </c>
    </row>
    <row r="32" spans="1:6">
      <c r="A32" s="11" t="s">
        <v>80</v>
      </c>
      <c r="B32" s="29" t="s">
        <v>28</v>
      </c>
      <c r="C32" s="30" t="e">
        <f>ROUND(+D32/$D$23,4)</f>
        <v>#DIV/0!</v>
      </c>
      <c r="D32" s="31">
        <f>ROUND(+(D23*1/3)/12,2)</f>
        <v>0</v>
      </c>
    </row>
    <row r="33" spans="1:4">
      <c r="A33" s="204" t="s">
        <v>26</v>
      </c>
      <c r="B33" s="204"/>
      <c r="C33" s="204"/>
      <c r="D33" s="18">
        <f>+D30+D29</f>
        <v>0</v>
      </c>
    </row>
    <row r="35" spans="1:4" ht="30" customHeight="1">
      <c r="A35" s="225" t="s">
        <v>81</v>
      </c>
      <c r="B35" s="226"/>
      <c r="C35" s="226"/>
      <c r="D35" s="226"/>
    </row>
    <row r="36" spans="1:4">
      <c r="A36" s="19" t="s">
        <v>82</v>
      </c>
      <c r="B36" s="32" t="s">
        <v>83</v>
      </c>
      <c r="C36" s="21" t="s">
        <v>20</v>
      </c>
      <c r="D36" s="22" t="s">
        <v>5</v>
      </c>
    </row>
    <row r="37" spans="1:4">
      <c r="A37" s="11" t="s">
        <v>6</v>
      </c>
      <c r="B37" s="23" t="s">
        <v>21</v>
      </c>
      <c r="C37" s="24">
        <v>0.2</v>
      </c>
      <c r="D37" s="33">
        <f>ROUND(C37*($D$23+$D$33),2)</f>
        <v>0</v>
      </c>
    </row>
    <row r="38" spans="1:4">
      <c r="A38" s="11" t="s">
        <v>7</v>
      </c>
      <c r="B38" s="23" t="s">
        <v>23</v>
      </c>
      <c r="C38" s="24">
        <v>2.5000000000000001E-2</v>
      </c>
      <c r="D38" s="33">
        <f>ROUND(C38*($D$23+$D$33),2)</f>
        <v>0</v>
      </c>
    </row>
    <row r="39" spans="1:4">
      <c r="A39" s="11" t="s">
        <v>8</v>
      </c>
      <c r="B39" s="23" t="s">
        <v>84</v>
      </c>
      <c r="C39" s="24">
        <f>3%</f>
        <v>0.03</v>
      </c>
      <c r="D39" s="33">
        <f t="shared" ref="D39:D43" si="0">ROUND(C39*($D$23+$D$33),2)</f>
        <v>0</v>
      </c>
    </row>
    <row r="40" spans="1:4">
      <c r="A40" s="11" t="s">
        <v>9</v>
      </c>
      <c r="B40" s="23" t="s">
        <v>85</v>
      </c>
      <c r="C40" s="24">
        <v>1.4999999999999999E-2</v>
      </c>
      <c r="D40" s="33">
        <f t="shared" si="0"/>
        <v>0</v>
      </c>
    </row>
    <row r="41" spans="1:4">
      <c r="A41" s="11" t="s">
        <v>10</v>
      </c>
      <c r="B41" s="23" t="s">
        <v>86</v>
      </c>
      <c r="C41" s="24">
        <v>0.01</v>
      </c>
      <c r="D41" s="33">
        <f t="shared" si="0"/>
        <v>0</v>
      </c>
    </row>
    <row r="42" spans="1:4">
      <c r="A42" s="11" t="s">
        <v>11</v>
      </c>
      <c r="B42" s="23" t="s">
        <v>25</v>
      </c>
      <c r="C42" s="24">
        <v>6.0000000000000001E-3</v>
      </c>
      <c r="D42" s="33">
        <f t="shared" si="0"/>
        <v>0</v>
      </c>
    </row>
    <row r="43" spans="1:4">
      <c r="A43" s="11" t="s">
        <v>12</v>
      </c>
      <c r="B43" s="23" t="s">
        <v>22</v>
      </c>
      <c r="C43" s="24">
        <v>2E-3</v>
      </c>
      <c r="D43" s="33">
        <f t="shared" si="0"/>
        <v>0</v>
      </c>
    </row>
    <row r="44" spans="1:4">
      <c r="A44" s="11" t="s">
        <v>14</v>
      </c>
      <c r="B44" s="23" t="s">
        <v>24</v>
      </c>
      <c r="C44" s="24">
        <v>0.08</v>
      </c>
      <c r="D44" s="33">
        <f>ROUND(C44*($D$23+$D$33),2)</f>
        <v>0</v>
      </c>
    </row>
    <row r="45" spans="1:4">
      <c r="A45" s="34" t="s">
        <v>26</v>
      </c>
      <c r="B45" s="35"/>
      <c r="C45" s="36">
        <f>SUM(C37:C44)</f>
        <v>0.36800000000000005</v>
      </c>
      <c r="D45" s="37">
        <f>SUM(D37:D44)</f>
        <v>0</v>
      </c>
    </row>
    <row r="46" spans="1:4">
      <c r="A46" s="38"/>
      <c r="B46" s="38"/>
      <c r="C46" s="38"/>
      <c r="D46" s="38"/>
    </row>
    <row r="47" spans="1:4">
      <c r="A47" s="225" t="s">
        <v>87</v>
      </c>
      <c r="B47" s="226"/>
      <c r="C47" s="226"/>
      <c r="D47" s="226"/>
    </row>
    <row r="48" spans="1:4">
      <c r="A48" s="19" t="s">
        <v>88</v>
      </c>
      <c r="B48" s="32" t="s">
        <v>89</v>
      </c>
      <c r="C48" s="21"/>
      <c r="D48" s="22" t="s">
        <v>5</v>
      </c>
    </row>
    <row r="49" spans="1:6">
      <c r="A49" s="39" t="s">
        <v>6</v>
      </c>
      <c r="B49" s="23" t="s">
        <v>17</v>
      </c>
      <c r="C49" s="40"/>
      <c r="D49" s="33">
        <f>+'Mem Cal  Trad 40h seg a sex'!C16</f>
        <v>0</v>
      </c>
    </row>
    <row r="50" spans="1:6">
      <c r="A50" s="41" t="s">
        <v>0</v>
      </c>
      <c r="B50" s="23" t="s">
        <v>18</v>
      </c>
      <c r="C50" s="24">
        <f>+$C$135+$C$136</f>
        <v>9.2499999999999999E-2</v>
      </c>
      <c r="D50" s="42">
        <f>+(C50*D49)*-1</f>
        <v>0</v>
      </c>
    </row>
    <row r="51" spans="1:6">
      <c r="A51" s="39" t="s">
        <v>7</v>
      </c>
      <c r="B51" s="23" t="s">
        <v>90</v>
      </c>
      <c r="C51" s="40"/>
      <c r="D51" s="33">
        <f>+'Mem Cal  Trad 40h seg a sex'!C25</f>
        <v>0</v>
      </c>
    </row>
    <row r="52" spans="1:6">
      <c r="A52" s="41" t="s">
        <v>1</v>
      </c>
      <c r="B52" s="23" t="s">
        <v>18</v>
      </c>
      <c r="C52" s="24">
        <f>+$C$135+$C$136</f>
        <v>9.2499999999999999E-2</v>
      </c>
      <c r="D52" s="42">
        <f>+(C52*D51)*-1</f>
        <v>0</v>
      </c>
      <c r="F52" s="43"/>
    </row>
    <row r="53" spans="1:6">
      <c r="A53" s="73" t="s">
        <v>8</v>
      </c>
      <c r="B53" s="73" t="s">
        <v>91</v>
      </c>
      <c r="C53" s="40"/>
      <c r="D53" s="107"/>
    </row>
    <row r="54" spans="1:6">
      <c r="A54" s="41" t="s">
        <v>2</v>
      </c>
      <c r="B54" s="23" t="s">
        <v>18</v>
      </c>
      <c r="C54" s="24">
        <f>+$C$135+$C$136</f>
        <v>9.2499999999999999E-2</v>
      </c>
      <c r="D54" s="42">
        <f>+(C54*D53)*-1</f>
        <v>0</v>
      </c>
    </row>
    <row r="55" spans="1:6">
      <c r="A55" s="73" t="s">
        <v>9</v>
      </c>
      <c r="B55" s="73"/>
      <c r="C55" s="40"/>
      <c r="D55" s="107"/>
    </row>
    <row r="56" spans="1:6">
      <c r="A56" s="41" t="s">
        <v>92</v>
      </c>
      <c r="B56" s="23" t="s">
        <v>18</v>
      </c>
      <c r="C56" s="24">
        <f>+$C$135+$C$136</f>
        <v>9.2499999999999999E-2</v>
      </c>
      <c r="D56" s="42">
        <f>+(C56*D55)*-1</f>
        <v>0</v>
      </c>
    </row>
    <row r="57" spans="1:6">
      <c r="A57" s="73" t="s">
        <v>10</v>
      </c>
      <c r="B57" s="108"/>
      <c r="C57" s="40"/>
      <c r="D57" s="109"/>
      <c r="F57" s="44"/>
    </row>
    <row r="58" spans="1:6">
      <c r="A58" s="41" t="s">
        <v>93</v>
      </c>
      <c r="B58" s="23" t="s">
        <v>18</v>
      </c>
      <c r="C58" s="24">
        <f>+$C$135+$C$136</f>
        <v>9.2499999999999999E-2</v>
      </c>
      <c r="D58" s="42">
        <f>+(C58*D57)*-1</f>
        <v>0</v>
      </c>
    </row>
    <row r="59" spans="1:6">
      <c r="A59" s="73" t="s">
        <v>11</v>
      </c>
      <c r="B59" s="227" t="s">
        <v>94</v>
      </c>
      <c r="C59" s="227"/>
      <c r="D59" s="107"/>
    </row>
    <row r="60" spans="1:6">
      <c r="A60" s="41" t="s">
        <v>95</v>
      </c>
      <c r="B60" s="23" t="s">
        <v>18</v>
      </c>
      <c r="C60" s="24">
        <f>+$C$135+$C$136</f>
        <v>9.2499999999999999E-2</v>
      </c>
      <c r="D60" s="42">
        <f>+(C60*D59)*-1</f>
        <v>0</v>
      </c>
    </row>
    <row r="61" spans="1:6">
      <c r="A61" s="211" t="s">
        <v>26</v>
      </c>
      <c r="B61" s="214"/>
      <c r="C61" s="45"/>
      <c r="D61" s="46">
        <f>SUM(D49:D60)</f>
        <v>0</v>
      </c>
    </row>
    <row r="63" spans="1:6">
      <c r="A63" s="198" t="s">
        <v>96</v>
      </c>
      <c r="B63" s="199"/>
      <c r="C63" s="199"/>
      <c r="D63" s="199"/>
    </row>
    <row r="64" spans="1:6">
      <c r="A64" s="47">
        <v>2</v>
      </c>
      <c r="B64" s="223" t="s">
        <v>97</v>
      </c>
      <c r="C64" s="223"/>
      <c r="D64" s="48" t="s">
        <v>5</v>
      </c>
    </row>
    <row r="65" spans="1:5">
      <c r="A65" s="23" t="s">
        <v>76</v>
      </c>
      <c r="B65" s="203" t="s">
        <v>77</v>
      </c>
      <c r="C65" s="203"/>
      <c r="D65" s="33">
        <f>+D33</f>
        <v>0</v>
      </c>
    </row>
    <row r="66" spans="1:5">
      <c r="A66" s="23" t="s">
        <v>82</v>
      </c>
      <c r="B66" s="203" t="s">
        <v>83</v>
      </c>
      <c r="C66" s="203"/>
      <c r="D66" s="33">
        <f>+D45</f>
        <v>0</v>
      </c>
    </row>
    <row r="67" spans="1:5">
      <c r="A67" s="23" t="s">
        <v>88</v>
      </c>
      <c r="B67" s="203" t="s">
        <v>89</v>
      </c>
      <c r="C67" s="203"/>
      <c r="D67" s="42">
        <f>+D61</f>
        <v>0</v>
      </c>
    </row>
    <row r="68" spans="1:5">
      <c r="A68" s="223" t="s">
        <v>26</v>
      </c>
      <c r="B68" s="223"/>
      <c r="C68" s="223"/>
      <c r="D68" s="49">
        <f>SUM(D65:D67)</f>
        <v>0</v>
      </c>
    </row>
    <row r="70" spans="1:5">
      <c r="A70" s="198" t="s">
        <v>98</v>
      </c>
      <c r="B70" s="199"/>
      <c r="C70" s="199"/>
      <c r="D70" s="199"/>
    </row>
    <row r="72" spans="1:5">
      <c r="A72" s="50">
        <v>3</v>
      </c>
      <c r="B72" s="20" t="s">
        <v>29</v>
      </c>
      <c r="C72" s="9" t="s">
        <v>20</v>
      </c>
      <c r="D72" s="9" t="s">
        <v>5</v>
      </c>
    </row>
    <row r="73" spans="1:5">
      <c r="A73" s="11" t="s">
        <v>6</v>
      </c>
      <c r="B73" s="23" t="s">
        <v>99</v>
      </c>
      <c r="C73" s="24" t="e">
        <f>+D73/$D$23</f>
        <v>#DIV/0!</v>
      </c>
      <c r="D73" s="33">
        <f>+'Mem Cal  Trad 40h seg a sex'!C31</f>
        <v>0</v>
      </c>
    </row>
    <row r="74" spans="1:5">
      <c r="A74" s="11" t="s">
        <v>7</v>
      </c>
      <c r="B74" s="23" t="s">
        <v>100</v>
      </c>
      <c r="C74" s="51"/>
      <c r="D74" s="16">
        <f>ROUND(+D73*$C$44,2)</f>
        <v>0</v>
      </c>
    </row>
    <row r="75" spans="1:5" ht="30">
      <c r="A75" s="11" t="s">
        <v>8</v>
      </c>
      <c r="B75" s="52" t="s">
        <v>101</v>
      </c>
      <c r="C75" s="24" t="e">
        <f>+D75/$D$23</f>
        <v>#DIV/0!</v>
      </c>
      <c r="D75" s="16">
        <f>+'Mem Cal  Trad 40h seg a sex'!C45</f>
        <v>0</v>
      </c>
    </row>
    <row r="76" spans="1:5">
      <c r="A76" s="11" t="s">
        <v>9</v>
      </c>
      <c r="B76" s="23" t="s">
        <v>102</v>
      </c>
      <c r="C76" s="24" t="e">
        <f>+D76/$D$23</f>
        <v>#DIV/0!</v>
      </c>
      <c r="D76" s="16">
        <f>+'Mem Cal  Trad 40h seg a sex'!C53</f>
        <v>0</v>
      </c>
    </row>
    <row r="77" spans="1:5" ht="30">
      <c r="A77" s="11" t="s">
        <v>10</v>
      </c>
      <c r="B77" s="52" t="s">
        <v>103</v>
      </c>
      <c r="C77" s="51"/>
      <c r="D77" s="113">
        <v>0</v>
      </c>
      <c r="E77" t="s">
        <v>246</v>
      </c>
    </row>
    <row r="78" spans="1:5" ht="30">
      <c r="A78" s="11" t="s">
        <v>11</v>
      </c>
      <c r="B78" s="52" t="s">
        <v>104</v>
      </c>
      <c r="C78" s="24" t="e">
        <f>+D78/$D$23</f>
        <v>#DIV/0!</v>
      </c>
      <c r="D78" s="33">
        <f>+'Mem Cal  Trad 40h seg a sex'!C67</f>
        <v>0</v>
      </c>
    </row>
    <row r="79" spans="1:5">
      <c r="A79" s="211" t="s">
        <v>26</v>
      </c>
      <c r="B79" s="212"/>
      <c r="C79" s="214"/>
      <c r="D79" s="53">
        <f>SUM(D73:D78)</f>
        <v>0</v>
      </c>
    </row>
    <row r="81" spans="1:5">
      <c r="A81" s="198" t="s">
        <v>105</v>
      </c>
      <c r="B81" s="199"/>
      <c r="C81" s="199"/>
      <c r="D81" s="199"/>
    </row>
    <row r="83" spans="1:5">
      <c r="A83" s="224" t="s">
        <v>106</v>
      </c>
      <c r="B83" s="224"/>
      <c r="C83" s="224"/>
      <c r="D83" s="224"/>
    </row>
    <row r="84" spans="1:5">
      <c r="A84" s="50" t="s">
        <v>19</v>
      </c>
      <c r="B84" s="211" t="s">
        <v>107</v>
      </c>
      <c r="C84" s="214"/>
      <c r="D84" s="9" t="s">
        <v>5</v>
      </c>
    </row>
    <row r="85" spans="1:5">
      <c r="A85" s="23" t="s">
        <v>6</v>
      </c>
      <c r="B85" s="215" t="s">
        <v>30</v>
      </c>
      <c r="C85" s="216"/>
      <c r="D85" s="16"/>
    </row>
    <row r="86" spans="1:5">
      <c r="A86" s="23" t="s">
        <v>7</v>
      </c>
      <c r="B86" s="215" t="s">
        <v>107</v>
      </c>
      <c r="C86" s="216"/>
      <c r="D86" s="16">
        <f>+'Mem Cal  Trad 40h seg a sex'!C80</f>
        <v>0</v>
      </c>
    </row>
    <row r="87" spans="1:5">
      <c r="A87" s="23" t="s">
        <v>8</v>
      </c>
      <c r="B87" s="215" t="s">
        <v>108</v>
      </c>
      <c r="C87" s="216"/>
      <c r="D87" s="16">
        <f>+'Mem Cal  Trad 40h seg a sex'!C89</f>
        <v>0</v>
      </c>
    </row>
    <row r="88" spans="1:5">
      <c r="A88" s="23" t="s">
        <v>9</v>
      </c>
      <c r="B88" s="215" t="s">
        <v>109</v>
      </c>
      <c r="C88" s="216"/>
      <c r="D88" s="16">
        <f>+'Mem Cal  Trad 40h seg a sex'!C97</f>
        <v>0</v>
      </c>
    </row>
    <row r="89" spans="1:5">
      <c r="A89" s="23" t="s">
        <v>10</v>
      </c>
      <c r="B89" s="215" t="s">
        <v>110</v>
      </c>
      <c r="C89" s="216"/>
      <c r="D89" s="16"/>
    </row>
    <row r="90" spans="1:5">
      <c r="A90" s="23" t="s">
        <v>11</v>
      </c>
      <c r="B90" s="215" t="s">
        <v>111</v>
      </c>
      <c r="C90" s="216"/>
      <c r="D90" s="16">
        <f>+'Mem Cal  Trad 40h seg a sex'!C105</f>
        <v>0</v>
      </c>
    </row>
    <row r="91" spans="1:5">
      <c r="A91" s="23" t="s">
        <v>12</v>
      </c>
      <c r="B91" s="215" t="s">
        <v>15</v>
      </c>
      <c r="C91" s="216"/>
      <c r="D91" s="16"/>
    </row>
    <row r="92" spans="1:5">
      <c r="A92" s="23" t="s">
        <v>14</v>
      </c>
      <c r="B92" s="215" t="s">
        <v>112</v>
      </c>
      <c r="C92" s="216"/>
      <c r="D92" s="113">
        <v>0</v>
      </c>
      <c r="E92" t="s">
        <v>246</v>
      </c>
    </row>
    <row r="93" spans="1:5">
      <c r="A93" s="204" t="s">
        <v>26</v>
      </c>
      <c r="B93" s="204"/>
      <c r="C93" s="204"/>
      <c r="D93" s="18">
        <f>SUM(D85:D92)</f>
        <v>0</v>
      </c>
    </row>
    <row r="94" spans="1:5">
      <c r="D94" s="43"/>
    </row>
    <row r="95" spans="1:5">
      <c r="A95" s="50" t="s">
        <v>113</v>
      </c>
      <c r="B95" s="211" t="s">
        <v>114</v>
      </c>
      <c r="C95" s="214"/>
      <c r="D95" s="9" t="s">
        <v>5</v>
      </c>
    </row>
    <row r="96" spans="1:5">
      <c r="A96" s="23" t="s">
        <v>6</v>
      </c>
      <c r="B96" s="221" t="s">
        <v>115</v>
      </c>
      <c r="C96" s="222"/>
      <c r="D96" s="16">
        <f>+'Mem Cal  Trad 40h seg a sex'!C116</f>
        <v>0</v>
      </c>
    </row>
    <row r="97" spans="1:5">
      <c r="A97" s="23" t="s">
        <v>7</v>
      </c>
      <c r="B97" s="219" t="s">
        <v>116</v>
      </c>
      <c r="C97" s="220"/>
      <c r="D97" s="113">
        <v>0</v>
      </c>
      <c r="E97" t="s">
        <v>246</v>
      </c>
    </row>
    <row r="98" spans="1:5">
      <c r="A98" s="23" t="s">
        <v>8</v>
      </c>
      <c r="B98" s="219" t="s">
        <v>117</v>
      </c>
      <c r="C98" s="220"/>
      <c r="D98" s="113">
        <f>+'Mem Cal  Trad 40h seg a sex'!C126</f>
        <v>0</v>
      </c>
      <c r="E98" t="s">
        <v>246</v>
      </c>
    </row>
    <row r="99" spans="1:5">
      <c r="A99" s="23" t="s">
        <v>9</v>
      </c>
      <c r="B99" s="215" t="s">
        <v>15</v>
      </c>
      <c r="C99" s="216"/>
      <c r="D99" s="16"/>
    </row>
    <row r="100" spans="1:5">
      <c r="A100" s="204" t="s">
        <v>26</v>
      </c>
      <c r="B100" s="204"/>
      <c r="C100" s="204"/>
      <c r="D100" s="18">
        <f>SUM(D96:D99)</f>
        <v>0</v>
      </c>
    </row>
    <row r="101" spans="1:5">
      <c r="D101" s="43"/>
    </row>
    <row r="102" spans="1:5">
      <c r="A102" s="50" t="s">
        <v>27</v>
      </c>
      <c r="B102" s="204" t="s">
        <v>13</v>
      </c>
      <c r="C102" s="204"/>
      <c r="D102" s="9" t="s">
        <v>5</v>
      </c>
    </row>
    <row r="103" spans="1:5" s="55" customFormat="1">
      <c r="A103" s="11" t="s">
        <v>6</v>
      </c>
      <c r="B103" s="217" t="s">
        <v>118</v>
      </c>
      <c r="C103" s="217"/>
      <c r="D103" s="54"/>
    </row>
    <row r="104" spans="1:5">
      <c r="A104" s="204" t="s">
        <v>26</v>
      </c>
      <c r="B104" s="204"/>
      <c r="C104" s="204"/>
      <c r="D104" s="18">
        <f>SUM(D103:D103)</f>
        <v>0</v>
      </c>
    </row>
    <row r="106" spans="1:5">
      <c r="A106" s="56" t="s">
        <v>119</v>
      </c>
      <c r="B106" s="56"/>
      <c r="C106" s="56"/>
      <c r="D106" s="56"/>
    </row>
    <row r="107" spans="1:5">
      <c r="A107" s="23" t="s">
        <v>19</v>
      </c>
      <c r="B107" s="215" t="s">
        <v>107</v>
      </c>
      <c r="C107" s="216"/>
      <c r="D107" s="33">
        <f>+D93</f>
        <v>0</v>
      </c>
    </row>
    <row r="108" spans="1:5">
      <c r="A108" s="23" t="s">
        <v>113</v>
      </c>
      <c r="B108" s="215" t="s">
        <v>114</v>
      </c>
      <c r="C108" s="216"/>
      <c r="D108" s="33">
        <f>+D100</f>
        <v>0</v>
      </c>
    </row>
    <row r="109" spans="1:5">
      <c r="A109" s="57"/>
      <c r="B109" s="179" t="s">
        <v>120</v>
      </c>
      <c r="C109" s="180"/>
      <c r="D109" s="58">
        <f>+D108+D107</f>
        <v>0</v>
      </c>
    </row>
    <row r="110" spans="1:5">
      <c r="A110" s="23" t="s">
        <v>27</v>
      </c>
      <c r="B110" s="215" t="s">
        <v>13</v>
      </c>
      <c r="C110" s="216"/>
      <c r="D110" s="33">
        <f>+D104</f>
        <v>0</v>
      </c>
    </row>
    <row r="111" spans="1:5">
      <c r="A111" s="218" t="s">
        <v>26</v>
      </c>
      <c r="B111" s="218"/>
      <c r="C111" s="218"/>
      <c r="D111" s="59">
        <f>+D110+D109</f>
        <v>0</v>
      </c>
    </row>
    <row r="113" spans="1:4">
      <c r="A113" s="198" t="s">
        <v>121</v>
      </c>
      <c r="B113" s="199"/>
      <c r="C113" s="199"/>
      <c r="D113" s="199"/>
    </row>
    <row r="115" spans="1:4">
      <c r="A115" s="50">
        <v>5</v>
      </c>
      <c r="B115" s="211" t="s">
        <v>3</v>
      </c>
      <c r="C115" s="214"/>
      <c r="D115" s="9" t="s">
        <v>5</v>
      </c>
    </row>
    <row r="116" spans="1:4">
      <c r="A116" s="23" t="s">
        <v>6</v>
      </c>
      <c r="B116" s="203" t="s">
        <v>122</v>
      </c>
      <c r="C116" s="203"/>
      <c r="D116" s="16">
        <f>+Uniforme!F5</f>
        <v>0</v>
      </c>
    </row>
    <row r="117" spans="1:4">
      <c r="A117" s="23" t="s">
        <v>0</v>
      </c>
      <c r="B117" s="23" t="s">
        <v>18</v>
      </c>
      <c r="C117" s="24">
        <f>+$C$135+$C$136</f>
        <v>9.2499999999999999E-2</v>
      </c>
      <c r="D117" s="42">
        <f>+(C117*D116)*-1</f>
        <v>0</v>
      </c>
    </row>
    <row r="118" spans="1:4">
      <c r="A118" s="23" t="s">
        <v>7</v>
      </c>
      <c r="B118" s="203" t="s">
        <v>123</v>
      </c>
      <c r="C118" s="203"/>
      <c r="D118" s="16"/>
    </row>
    <row r="119" spans="1:4">
      <c r="A119" s="23" t="s">
        <v>1</v>
      </c>
      <c r="B119" s="23" t="s">
        <v>18</v>
      </c>
      <c r="C119" s="24">
        <f>+$C$135+$C$136</f>
        <v>9.2499999999999999E-2</v>
      </c>
      <c r="D119" s="42">
        <f>+(C119*D118)*-1</f>
        <v>0</v>
      </c>
    </row>
    <row r="120" spans="1:4">
      <c r="A120" s="23" t="s">
        <v>8</v>
      </c>
      <c r="B120" s="203" t="s">
        <v>124</v>
      </c>
      <c r="C120" s="203"/>
      <c r="D120" s="16"/>
    </row>
    <row r="121" spans="1:4">
      <c r="A121" s="23" t="s">
        <v>2</v>
      </c>
      <c r="B121" s="23" t="s">
        <v>18</v>
      </c>
      <c r="C121" s="24">
        <f>+$C$135+$C$136</f>
        <v>9.2499999999999999E-2</v>
      </c>
      <c r="D121" s="42">
        <f>+(C121*D120)*-1</f>
        <v>0</v>
      </c>
    </row>
    <row r="122" spans="1:4">
      <c r="A122" s="23" t="s">
        <v>9</v>
      </c>
      <c r="B122" s="203" t="s">
        <v>15</v>
      </c>
      <c r="C122" s="203"/>
      <c r="D122" s="16"/>
    </row>
    <row r="123" spans="1:4">
      <c r="A123" s="23" t="s">
        <v>92</v>
      </c>
      <c r="B123" s="23" t="s">
        <v>18</v>
      </c>
      <c r="C123" s="24">
        <f>+$C$135+$C$136</f>
        <v>9.2499999999999999E-2</v>
      </c>
      <c r="D123" s="42">
        <f>+(C123*D122)*-1</f>
        <v>0</v>
      </c>
    </row>
    <row r="124" spans="1:4">
      <c r="A124" s="204" t="s">
        <v>26</v>
      </c>
      <c r="B124" s="204"/>
      <c r="C124" s="204"/>
      <c r="D124" s="18">
        <f>SUM(D116:D122)</f>
        <v>0</v>
      </c>
    </row>
    <row r="126" spans="1:4">
      <c r="A126" s="198" t="s">
        <v>125</v>
      </c>
      <c r="B126" s="199"/>
      <c r="C126" s="199"/>
      <c r="D126" s="199"/>
    </row>
    <row r="128" spans="1:4">
      <c r="A128" s="50">
        <v>6</v>
      </c>
      <c r="B128" s="20" t="s">
        <v>31</v>
      </c>
      <c r="C128" s="60" t="s">
        <v>20</v>
      </c>
      <c r="D128" s="9" t="s">
        <v>5</v>
      </c>
    </row>
    <row r="129" spans="1:7">
      <c r="A129" s="73" t="s">
        <v>6</v>
      </c>
      <c r="B129" s="73" t="s">
        <v>32</v>
      </c>
      <c r="C129" s="74">
        <v>0</v>
      </c>
      <c r="D129" s="107">
        <f>($D$124+$D$111+$D$79+$D$68+$D$23)*C129</f>
        <v>0</v>
      </c>
    </row>
    <row r="130" spans="1:7">
      <c r="A130" s="73" t="s">
        <v>7</v>
      </c>
      <c r="B130" s="73" t="s">
        <v>33</v>
      </c>
      <c r="C130" s="74">
        <v>0</v>
      </c>
      <c r="D130" s="107">
        <f>($D$124+$D$111+$D$79+$D$68+$D$23+D129)*C130</f>
        <v>0</v>
      </c>
    </row>
    <row r="131" spans="1:7" s="62" customFormat="1" ht="12.75">
      <c r="A131" s="205" t="s">
        <v>34</v>
      </c>
      <c r="B131" s="206"/>
      <c r="C131" s="207"/>
      <c r="D131" s="61">
        <f>++D130+D129+D124+D111+D79+D68+D23</f>
        <v>0</v>
      </c>
    </row>
    <row r="132" spans="1:7" s="62" customFormat="1" ht="33" customHeight="1">
      <c r="A132" s="208" t="s">
        <v>35</v>
      </c>
      <c r="B132" s="209"/>
      <c r="C132" s="210"/>
      <c r="D132" s="61">
        <f>ROUND(D131/(1-(C135+C136+C138+C140+C141)),2)</f>
        <v>0</v>
      </c>
    </row>
    <row r="133" spans="1:7">
      <c r="A133" s="23" t="s">
        <v>8</v>
      </c>
      <c r="B133" s="23" t="s">
        <v>36</v>
      </c>
      <c r="C133" s="24"/>
      <c r="D133" s="23"/>
    </row>
    <row r="134" spans="1:7">
      <c r="A134" s="23" t="s">
        <v>2</v>
      </c>
      <c r="B134" s="23" t="s">
        <v>126</v>
      </c>
      <c r="C134" s="24"/>
      <c r="D134" s="23"/>
    </row>
    <row r="135" spans="1:7">
      <c r="A135" s="73" t="s">
        <v>127</v>
      </c>
      <c r="B135" s="73" t="s">
        <v>37</v>
      </c>
      <c r="C135" s="74">
        <v>1.6500000000000001E-2</v>
      </c>
      <c r="D135" s="107">
        <f>ROUND(C135*$D$132,2)</f>
        <v>0</v>
      </c>
      <c r="G135" s="79"/>
    </row>
    <row r="136" spans="1:7">
      <c r="A136" s="73" t="s">
        <v>128</v>
      </c>
      <c r="B136" s="73" t="s">
        <v>38</v>
      </c>
      <c r="C136" s="74">
        <v>7.5999999999999998E-2</v>
      </c>
      <c r="D136" s="107">
        <f>ROUND(C136*$D$132,2)</f>
        <v>0</v>
      </c>
      <c r="G136" s="79"/>
    </row>
    <row r="137" spans="1:7">
      <c r="A137" s="23" t="s">
        <v>129</v>
      </c>
      <c r="B137" s="23" t="s">
        <v>130</v>
      </c>
      <c r="C137" s="24"/>
      <c r="D137" s="33"/>
      <c r="G137" s="79"/>
    </row>
    <row r="138" spans="1:7">
      <c r="A138" s="23" t="s">
        <v>131</v>
      </c>
      <c r="B138" s="23" t="s">
        <v>132</v>
      </c>
      <c r="C138" s="24"/>
      <c r="D138" s="23"/>
      <c r="G138" s="79"/>
    </row>
    <row r="139" spans="1:7">
      <c r="A139" s="23" t="s">
        <v>133</v>
      </c>
      <c r="B139" s="23" t="s">
        <v>134</v>
      </c>
      <c r="C139" s="24"/>
      <c r="D139" s="23"/>
    </row>
    <row r="140" spans="1:7">
      <c r="A140" s="73" t="s">
        <v>135</v>
      </c>
      <c r="B140" s="73" t="s">
        <v>136</v>
      </c>
      <c r="C140" s="74">
        <v>0.05</v>
      </c>
      <c r="D140" s="107">
        <f>ROUND(C140*$D$132,2)</f>
        <v>0</v>
      </c>
    </row>
    <row r="141" spans="1:7">
      <c r="A141" s="23" t="s">
        <v>137</v>
      </c>
      <c r="B141" s="23" t="s">
        <v>138</v>
      </c>
      <c r="C141" s="24"/>
      <c r="D141" s="23"/>
    </row>
    <row r="142" spans="1:7">
      <c r="A142" s="211" t="s">
        <v>26</v>
      </c>
      <c r="B142" s="212"/>
      <c r="C142" s="63">
        <f>+C141+C140+C138+C136+C135+C130+C129</f>
        <v>0.14250000000000002</v>
      </c>
      <c r="D142" s="18">
        <f>+D140+D138+D136+D135+D130+D129</f>
        <v>0</v>
      </c>
    </row>
    <row r="144" spans="1:7">
      <c r="A144" s="213" t="s">
        <v>139</v>
      </c>
      <c r="B144" s="213"/>
      <c r="C144" s="213"/>
      <c r="D144" s="213"/>
    </row>
    <row r="145" spans="1:4">
      <c r="A145" s="23" t="s">
        <v>6</v>
      </c>
      <c r="B145" s="201" t="s">
        <v>140</v>
      </c>
      <c r="C145" s="201"/>
      <c r="D145" s="16">
        <f>+D23</f>
        <v>0</v>
      </c>
    </row>
    <row r="146" spans="1:4">
      <c r="A146" s="23" t="s">
        <v>141</v>
      </c>
      <c r="B146" s="201" t="s">
        <v>142</v>
      </c>
      <c r="C146" s="201"/>
      <c r="D146" s="16">
        <f>+D68</f>
        <v>0</v>
      </c>
    </row>
    <row r="147" spans="1:4">
      <c r="A147" s="23" t="s">
        <v>8</v>
      </c>
      <c r="B147" s="201" t="s">
        <v>143</v>
      </c>
      <c r="C147" s="201"/>
      <c r="D147" s="16">
        <f>+D79</f>
        <v>0</v>
      </c>
    </row>
    <row r="148" spans="1:4">
      <c r="A148" s="23" t="s">
        <v>9</v>
      </c>
      <c r="B148" s="201" t="s">
        <v>144</v>
      </c>
      <c r="C148" s="201"/>
      <c r="D148" s="16">
        <f>+D111</f>
        <v>0</v>
      </c>
    </row>
    <row r="149" spans="1:4">
      <c r="A149" s="23" t="s">
        <v>10</v>
      </c>
      <c r="B149" s="201" t="s">
        <v>145</v>
      </c>
      <c r="C149" s="201"/>
      <c r="D149" s="16">
        <f>+D124</f>
        <v>0</v>
      </c>
    </row>
    <row r="150" spans="1:4">
      <c r="B150" s="202" t="s">
        <v>146</v>
      </c>
      <c r="C150" s="202"/>
      <c r="D150" s="64">
        <f>SUM(D145:D149)</f>
        <v>0</v>
      </c>
    </row>
    <row r="151" spans="1:4">
      <c r="A151" s="23" t="s">
        <v>11</v>
      </c>
      <c r="B151" s="201" t="s">
        <v>147</v>
      </c>
      <c r="C151" s="201"/>
      <c r="D151" s="16">
        <f>+D142</f>
        <v>0</v>
      </c>
    </row>
    <row r="153" spans="1:4">
      <c r="A153" s="195" t="s">
        <v>148</v>
      </c>
      <c r="B153" s="195"/>
      <c r="C153" s="195"/>
      <c r="D153" s="65">
        <f>ROUND(+D151+D150,2)</f>
        <v>0</v>
      </c>
    </row>
    <row r="155" spans="1:4">
      <c r="A155" s="196" t="s">
        <v>149</v>
      </c>
      <c r="B155" s="196"/>
      <c r="C155" s="196"/>
      <c r="D155" s="196"/>
    </row>
    <row r="157" spans="1:4">
      <c r="A157" s="23" t="s">
        <v>6</v>
      </c>
      <c r="B157" s="23" t="s">
        <v>51</v>
      </c>
      <c r="C157" s="66" t="e">
        <f>+C29</f>
        <v>#DIV/0!</v>
      </c>
      <c r="D157" s="16">
        <f>+D29</f>
        <v>0</v>
      </c>
    </row>
    <row r="158" spans="1:4">
      <c r="A158" s="23" t="s">
        <v>7</v>
      </c>
      <c r="B158" s="23" t="s">
        <v>79</v>
      </c>
      <c r="C158" s="66" t="e">
        <f>+C31</f>
        <v>#DIV/0!</v>
      </c>
      <c r="D158" s="16">
        <f>+D31</f>
        <v>0</v>
      </c>
    </row>
    <row r="159" spans="1:4">
      <c r="A159" s="23" t="s">
        <v>8</v>
      </c>
      <c r="B159" s="23" t="s">
        <v>28</v>
      </c>
      <c r="C159" s="66" t="e">
        <f>+C32</f>
        <v>#DIV/0!</v>
      </c>
      <c r="D159" s="16">
        <f>+D32</f>
        <v>0</v>
      </c>
    </row>
    <row r="160" spans="1:4" ht="30">
      <c r="A160" s="23" t="s">
        <v>9</v>
      </c>
      <c r="B160" s="52" t="s">
        <v>101</v>
      </c>
      <c r="C160" s="24" t="e">
        <f>+C75</f>
        <v>#DIV/0!</v>
      </c>
      <c r="D160" s="16">
        <f>+D75</f>
        <v>0</v>
      </c>
    </row>
    <row r="161" spans="1:4" ht="30">
      <c r="A161" s="23" t="s">
        <v>10</v>
      </c>
      <c r="B161" s="52" t="s">
        <v>104</v>
      </c>
      <c r="C161" s="66" t="e">
        <f>+C78</f>
        <v>#DIV/0!</v>
      </c>
      <c r="D161" s="33">
        <f>+D78</f>
        <v>0</v>
      </c>
    </row>
    <row r="162" spans="1:4">
      <c r="A162" s="23" t="s">
        <v>95</v>
      </c>
      <c r="B162" s="23" t="s">
        <v>150</v>
      </c>
      <c r="C162" s="197" t="e">
        <f>+(D162+D163+D164)/D23</f>
        <v>#DIV/0!</v>
      </c>
      <c r="D162" s="16">
        <f>ROUND(D29*(SUM($C$37:$C$44)),2)</f>
        <v>0</v>
      </c>
    </row>
    <row r="163" spans="1:4">
      <c r="A163" s="23" t="s">
        <v>151</v>
      </c>
      <c r="B163" s="23" t="s">
        <v>152</v>
      </c>
      <c r="C163" s="197"/>
      <c r="D163" s="16">
        <f>ROUND(D31*(SUM($C$37:$C$44)),2)</f>
        <v>0</v>
      </c>
    </row>
    <row r="164" spans="1:4">
      <c r="A164" s="23" t="s">
        <v>153</v>
      </c>
      <c r="B164" s="23" t="s">
        <v>154</v>
      </c>
      <c r="C164" s="197"/>
      <c r="D164" s="16">
        <f>ROUND(D32*(SUM($C$37:$C$44)),2)</f>
        <v>0</v>
      </c>
    </row>
    <row r="165" spans="1:4">
      <c r="A165" s="198" t="s">
        <v>26</v>
      </c>
      <c r="B165" s="199"/>
      <c r="C165" s="200"/>
      <c r="D165" s="67">
        <f>SUM(D157:D164)</f>
        <v>0</v>
      </c>
    </row>
    <row r="166" spans="1:4">
      <c r="B166" s="68"/>
      <c r="C166" s="68"/>
      <c r="D166" s="68"/>
    </row>
  </sheetData>
  <mergeCells count="81">
    <mergeCell ref="B17:C17"/>
    <mergeCell ref="A1:D1"/>
    <mergeCell ref="A3:D3"/>
    <mergeCell ref="C4:D4"/>
    <mergeCell ref="C5:D5"/>
    <mergeCell ref="C6:D6"/>
    <mergeCell ref="C7:D7"/>
    <mergeCell ref="C8:D8"/>
    <mergeCell ref="A10:D10"/>
    <mergeCell ref="B12:C12"/>
    <mergeCell ref="B15:C15"/>
    <mergeCell ref="B16:C16"/>
    <mergeCell ref="A61:B61"/>
    <mergeCell ref="B18:C18"/>
    <mergeCell ref="B19:C19"/>
    <mergeCell ref="B21:C21"/>
    <mergeCell ref="B22:C22"/>
    <mergeCell ref="A23:C23"/>
    <mergeCell ref="A25:D25"/>
    <mergeCell ref="A27:D27"/>
    <mergeCell ref="A33:C33"/>
    <mergeCell ref="A35:D35"/>
    <mergeCell ref="A47:D47"/>
    <mergeCell ref="B59:C59"/>
    <mergeCell ref="B85:C85"/>
    <mergeCell ref="A63:D63"/>
    <mergeCell ref="B64:C64"/>
    <mergeCell ref="B65:C65"/>
    <mergeCell ref="B66:C66"/>
    <mergeCell ref="B67:C67"/>
    <mergeCell ref="A68:C68"/>
    <mergeCell ref="A70:D70"/>
    <mergeCell ref="A79:C79"/>
    <mergeCell ref="A81:D81"/>
    <mergeCell ref="A83:D83"/>
    <mergeCell ref="B84:C84"/>
    <mergeCell ref="B98:C98"/>
    <mergeCell ref="B86:C86"/>
    <mergeCell ref="B87:C87"/>
    <mergeCell ref="B88:C88"/>
    <mergeCell ref="B89:C89"/>
    <mergeCell ref="B90:C90"/>
    <mergeCell ref="B91:C91"/>
    <mergeCell ref="B92:C92"/>
    <mergeCell ref="A93:C93"/>
    <mergeCell ref="B95:C95"/>
    <mergeCell ref="B96:C96"/>
    <mergeCell ref="B97:C97"/>
    <mergeCell ref="B115:C115"/>
    <mergeCell ref="B99:C99"/>
    <mergeCell ref="A100:C100"/>
    <mergeCell ref="B102:C102"/>
    <mergeCell ref="B103:C103"/>
    <mergeCell ref="A104:C104"/>
    <mergeCell ref="B107:C107"/>
    <mergeCell ref="B108:C108"/>
    <mergeCell ref="B109:C109"/>
    <mergeCell ref="B110:C110"/>
    <mergeCell ref="A111:C111"/>
    <mergeCell ref="A113:D113"/>
    <mergeCell ref="B146:C146"/>
    <mergeCell ref="B116:C116"/>
    <mergeCell ref="B118:C118"/>
    <mergeCell ref="B120:C120"/>
    <mergeCell ref="B122:C122"/>
    <mergeCell ref="A124:C124"/>
    <mergeCell ref="A126:D126"/>
    <mergeCell ref="A131:C131"/>
    <mergeCell ref="A132:C132"/>
    <mergeCell ref="A142:B142"/>
    <mergeCell ref="A144:D144"/>
    <mergeCell ref="B145:C145"/>
    <mergeCell ref="A153:C153"/>
    <mergeCell ref="A155:D155"/>
    <mergeCell ref="C162:C164"/>
    <mergeCell ref="A165:C165"/>
    <mergeCell ref="B147:C147"/>
    <mergeCell ref="B148:C148"/>
    <mergeCell ref="B149:C149"/>
    <mergeCell ref="B150:C150"/>
    <mergeCell ref="B151:C151"/>
  </mergeCells>
  <printOptions horizontalCentered="1"/>
  <pageMargins left="1.1023622047244095" right="7.874015748031496E-2" top="0.43307086614173229" bottom="0.39370078740157483" header="0.31496062992125984" footer="0.19685039370078741"/>
  <pageSetup paperSize="9" scale="73" orientation="portrait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APRESENTACAO</vt:lpstr>
      <vt:lpstr>Uniforme</vt:lpstr>
      <vt:lpstr>Mem Cal  Trad 40h seg a sex</vt:lpstr>
      <vt:lpstr>Tradutor 40h seg a sex</vt:lpstr>
      <vt:lpstr>APRESENTACAO!Area_de_impressao</vt:lpstr>
      <vt:lpstr>'Mem Cal  Trad 40h seg a sex'!Area_de_impressao</vt:lpstr>
      <vt:lpstr>'Tradutor 40h seg a sex'!Area_de_impressao</vt:lpstr>
      <vt:lpstr>Uniforme!Area_de_impressao</vt:lpstr>
    </vt:vector>
  </TitlesOfParts>
  <Company>UFRJ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Marcelao da Silva Gonçalves</dc:creator>
  <cp:lastModifiedBy>elainebarros</cp:lastModifiedBy>
  <cp:lastPrinted>2019-06-03T20:01:24Z</cp:lastPrinted>
  <dcterms:created xsi:type="dcterms:W3CDTF">2013-03-06T14:15:05Z</dcterms:created>
  <dcterms:modified xsi:type="dcterms:W3CDTF">2019-06-19T20:13:36Z</dcterms:modified>
</cp:coreProperties>
</file>