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45" windowWidth="27900" windowHeight="14445"/>
  </bookViews>
  <sheets>
    <sheet name="Apresentação" sheetId="1" r:id="rId1"/>
    <sheet name="Estimativa" sheetId="2" r:id="rId2"/>
    <sheet name="PASSEIOVAN 44H RIO" sheetId="3" r:id="rId3"/>
    <sheet name="MEN CAL PASS 44H RIO" sheetId="4" r:id="rId4"/>
    <sheet name="CAMINHAO DIURNO 1236 RIO" sheetId="6" r:id="rId5"/>
    <sheet name="MEM CAL DIURNO CAMINHAO 1236RIO" sheetId="7" r:id="rId6"/>
    <sheet name="CAMINHAO NOTURNO 1236 RIO" sheetId="8" r:id="rId7"/>
    <sheet name="MEM CAL NOTURN CAMINHAO 1236RIO" sheetId="9" r:id="rId8"/>
    <sheet name="ONIBUS 44 RIO" sheetId="10" r:id="rId9"/>
    <sheet name="MEN CAL ONIBUS 44 RIO" sheetId="11" r:id="rId10"/>
    <sheet name="PASSEIO VAN 44H MACAE" sheetId="12" r:id="rId11"/>
    <sheet name="MEM CAL PASSEIO VAN 44H MACAE" sheetId="13" r:id="rId12"/>
    <sheet name="Uniforme" sheetId="5" r:id="rId13"/>
  </sheets>
  <definedNames>
    <definedName name="_xlnm.Print_Area" localSheetId="0">Apresentação!$A$1:$G$52</definedName>
    <definedName name="_xlnm.Print_Area" localSheetId="6">'CAMINHAO NOTURNO 1236 RIO'!$A$1:$D$165</definedName>
    <definedName name="_xlnm.Print_Area" localSheetId="1">Estimativa!$A$1:$J$28</definedName>
    <definedName name="_xlnm.Print_Area" localSheetId="5">'MEM CAL DIURNO CAMINHAO 1236RIO'!$A$1:$C$128</definedName>
    <definedName name="_xlnm.Print_Area" localSheetId="7">'MEM CAL NOTURN CAMINHAO 1236RIO'!$A$1:$C$165</definedName>
    <definedName name="_xlnm.Print_Area" localSheetId="11">'MEM CAL PASSEIO VAN 44H MACAE'!$A$1:$C$130</definedName>
    <definedName name="_xlnm.Print_Area" localSheetId="9">'MEN CAL ONIBUS 44 RIO'!$A$1:$C$130</definedName>
    <definedName name="_xlnm.Print_Area" localSheetId="3">'MEN CAL PASS 44H RIO'!$A$1:$C$128</definedName>
    <definedName name="_xlnm.Print_Area" localSheetId="8">'ONIBUS 44 RIO'!$A$1:$D$165</definedName>
    <definedName name="_xlnm.Print_Area" localSheetId="10">'PASSEIO VAN 44H MACAE'!$A$1:$D$165</definedName>
    <definedName name="_xlnm.Print_Area" localSheetId="12">Uniforme!$A$1:$F$9</definedName>
  </definedNames>
  <calcPr calcId="125725" iterateDelta="1E-4"/>
</workbook>
</file>

<file path=xl/calcChain.xml><?xml version="1.0" encoding="utf-8"?>
<calcChain xmlns="http://schemas.openxmlformats.org/spreadsheetml/2006/main">
  <c r="B124" i="13"/>
  <c r="B123"/>
  <c r="B124" i="11"/>
  <c r="B123"/>
  <c r="B160" i="9"/>
  <c r="B159"/>
  <c r="B124" i="7"/>
  <c r="B123"/>
  <c r="B124" i="4"/>
  <c r="B123"/>
  <c r="B125" i="13" l="1"/>
  <c r="B63"/>
  <c r="B41"/>
  <c r="C6" i="12"/>
  <c r="D12" s="1"/>
  <c r="D14" s="1"/>
  <c r="B56" i="13"/>
  <c r="B34"/>
  <c r="B19"/>
  <c r="B10"/>
  <c r="B5"/>
  <c r="B22" s="1"/>
  <c r="C25" s="1"/>
  <c r="D51" i="12" s="1"/>
  <c r="C142"/>
  <c r="D123"/>
  <c r="C123"/>
  <c r="D121"/>
  <c r="C121"/>
  <c r="D119"/>
  <c r="C119"/>
  <c r="C117"/>
  <c r="D110"/>
  <c r="D104"/>
  <c r="D60"/>
  <c r="C60"/>
  <c r="D58"/>
  <c r="C58"/>
  <c r="C56"/>
  <c r="D56" s="1"/>
  <c r="D54"/>
  <c r="C54"/>
  <c r="C52"/>
  <c r="C50"/>
  <c r="C39"/>
  <c r="C45" s="1"/>
  <c r="G21" i="2"/>
  <c r="C142" i="10"/>
  <c r="D52" i="12" l="1"/>
  <c r="B6" i="13"/>
  <c r="B13"/>
  <c r="D23" i="12"/>
  <c r="C16" i="13" l="1"/>
  <c r="D49" i="12" s="1"/>
  <c r="D50" s="1"/>
  <c r="D61" s="1"/>
  <c r="D67" s="1"/>
  <c r="B7" i="13"/>
  <c r="B118"/>
  <c r="B57"/>
  <c r="B35"/>
  <c r="D29" i="12"/>
  <c r="D145"/>
  <c r="D31"/>
  <c r="D32"/>
  <c r="B59" i="13" l="1"/>
  <c r="B37"/>
  <c r="B38"/>
  <c r="B60"/>
  <c r="B76"/>
  <c r="C80" s="1"/>
  <c r="D86" i="12" s="1"/>
  <c r="B83" i="13"/>
  <c r="C89" s="1"/>
  <c r="D87" i="12" s="1"/>
  <c r="B28" i="13"/>
  <c r="C31" s="1"/>
  <c r="D73" i="12" s="1"/>
  <c r="B109" i="13"/>
  <c r="B100"/>
  <c r="C105" s="1"/>
  <c r="D90" i="12" s="1"/>
  <c r="B92" i="13"/>
  <c r="C97" s="1"/>
  <c r="D88" i="12" s="1"/>
  <c r="B48" i="13"/>
  <c r="C53" s="1"/>
  <c r="D76" i="12" s="1"/>
  <c r="C76" s="1"/>
  <c r="B58" i="13"/>
  <c r="B36"/>
  <c r="B119"/>
  <c r="B120" s="1"/>
  <c r="C126" s="1"/>
  <c r="D162" i="12"/>
  <c r="D157"/>
  <c r="C29"/>
  <c r="C157" s="1"/>
  <c r="C32"/>
  <c r="C159" s="1"/>
  <c r="D164"/>
  <c r="D159"/>
  <c r="C31"/>
  <c r="C158" s="1"/>
  <c r="D30"/>
  <c r="D158"/>
  <c r="D163"/>
  <c r="B39" i="13" l="1"/>
  <c r="C42" s="1"/>
  <c r="B61"/>
  <c r="C64" s="1"/>
  <c r="B110"/>
  <c r="B111" s="1"/>
  <c r="C116" s="1"/>
  <c r="D96" i="12" s="1"/>
  <c r="D100" s="1"/>
  <c r="D108" s="1"/>
  <c r="D74"/>
  <c r="C73"/>
  <c r="D93"/>
  <c r="D107" s="1"/>
  <c r="C162"/>
  <c r="C30"/>
  <c r="D33"/>
  <c r="C44" i="13" l="1"/>
  <c r="C45" s="1"/>
  <c r="D75" i="12" s="1"/>
  <c r="C66" i="13"/>
  <c r="C67" s="1"/>
  <c r="D78" i="12" s="1"/>
  <c r="C78" s="1"/>
  <c r="C161" s="1"/>
  <c r="D109"/>
  <c r="D111" s="1"/>
  <c r="D148" s="1"/>
  <c r="D65"/>
  <c r="D37"/>
  <c r="D41"/>
  <c r="D44"/>
  <c r="D40"/>
  <c r="D38"/>
  <c r="D43"/>
  <c r="D39"/>
  <c r="D42"/>
  <c r="D161" l="1"/>
  <c r="D79"/>
  <c r="D147" s="1"/>
  <c r="D160"/>
  <c r="C75"/>
  <c r="C160" s="1"/>
  <c r="D45"/>
  <c r="D66" s="1"/>
  <c r="D68" s="1"/>
  <c r="D165" l="1"/>
  <c r="D146"/>
  <c r="D56" i="10" l="1"/>
  <c r="B125" i="11"/>
  <c r="B63"/>
  <c r="B41"/>
  <c r="C6" i="10"/>
  <c r="D12" s="1"/>
  <c r="B6" i="11" s="1"/>
  <c r="C16" s="1"/>
  <c r="D49" i="10" s="1"/>
  <c r="B56" i="11"/>
  <c r="B34"/>
  <c r="B22"/>
  <c r="C25" s="1"/>
  <c r="D51" i="10" s="1"/>
  <c r="B19" i="11"/>
  <c r="B13"/>
  <c r="B10"/>
  <c r="B5"/>
  <c r="D123" i="10"/>
  <c r="C123"/>
  <c r="D121"/>
  <c r="C121"/>
  <c r="C119"/>
  <c r="D119" s="1"/>
  <c r="C117"/>
  <c r="D110"/>
  <c r="D104"/>
  <c r="C60"/>
  <c r="D60" s="1"/>
  <c r="D58"/>
  <c r="C58"/>
  <c r="C56"/>
  <c r="C54"/>
  <c r="D54" s="1"/>
  <c r="C52"/>
  <c r="C50"/>
  <c r="C39"/>
  <c r="C45" s="1"/>
  <c r="B21" i="9"/>
  <c r="B18"/>
  <c r="C15"/>
  <c r="B35"/>
  <c r="C32"/>
  <c r="B40"/>
  <c r="B29"/>
  <c r="B30" s="1"/>
  <c r="B41" s="1"/>
  <c r="B42" s="1"/>
  <c r="B25"/>
  <c r="B161"/>
  <c r="B99"/>
  <c r="B77"/>
  <c r="B92"/>
  <c r="B70"/>
  <c r="B55"/>
  <c r="B46"/>
  <c r="B5"/>
  <c r="B49" s="1"/>
  <c r="C142" i="8"/>
  <c r="D123"/>
  <c r="C123"/>
  <c r="D121"/>
  <c r="C121"/>
  <c r="D119"/>
  <c r="C119"/>
  <c r="C117"/>
  <c r="D110"/>
  <c r="D104"/>
  <c r="D60"/>
  <c r="C60"/>
  <c r="D58"/>
  <c r="C58"/>
  <c r="D56"/>
  <c r="C56"/>
  <c r="D54"/>
  <c r="C54"/>
  <c r="C52"/>
  <c r="C50"/>
  <c r="C39"/>
  <c r="C45" s="1"/>
  <c r="C6"/>
  <c r="D12" s="1"/>
  <c r="D52" i="10" l="1"/>
  <c r="B6" i="9"/>
  <c r="C31" s="1"/>
  <c r="D14" i="8"/>
  <c r="C33" i="9" s="1"/>
  <c r="C14"/>
  <c r="D50" i="10"/>
  <c r="D14"/>
  <c r="D23" s="1"/>
  <c r="B58" i="9"/>
  <c r="C61" s="1"/>
  <c r="D51" i="8" s="1"/>
  <c r="D52" s="1"/>
  <c r="D61" i="10" l="1"/>
  <c r="D67" s="1"/>
  <c r="C34" i="9"/>
  <c r="C37" s="1"/>
  <c r="C43" s="1"/>
  <c r="D16" i="8" s="1"/>
  <c r="C52" i="9"/>
  <c r="D49" i="8" s="1"/>
  <c r="D50" s="1"/>
  <c r="C17" i="9"/>
  <c r="C20" s="1"/>
  <c r="C22" s="1"/>
  <c r="D15" i="8" s="1"/>
  <c r="C16" i="9"/>
  <c r="B118" i="11"/>
  <c r="B57"/>
  <c r="B7"/>
  <c r="B35"/>
  <c r="D32" i="10"/>
  <c r="D29"/>
  <c r="D31"/>
  <c r="D163" s="1"/>
  <c r="D145"/>
  <c r="D23" i="8" l="1"/>
  <c r="D31" s="1"/>
  <c r="D158" s="1"/>
  <c r="D61"/>
  <c r="D67" s="1"/>
  <c r="B92" i="11"/>
  <c r="C97" s="1"/>
  <c r="D88" i="10" s="1"/>
  <c r="B76" i="11"/>
  <c r="C80" s="1"/>
  <c r="D86" i="10" s="1"/>
  <c r="B28" i="11"/>
  <c r="C31" s="1"/>
  <c r="D73" i="10" s="1"/>
  <c r="B48" i="11"/>
  <c r="C53" s="1"/>
  <c r="D76" i="10" s="1"/>
  <c r="C76" s="1"/>
  <c r="B83" i="11"/>
  <c r="C89" s="1"/>
  <c r="D87" i="10" s="1"/>
  <c r="B109" i="11"/>
  <c r="B100"/>
  <c r="C105" s="1"/>
  <c r="D90" i="10" s="1"/>
  <c r="C31"/>
  <c r="C158" s="1"/>
  <c r="B37" i="11"/>
  <c r="B59"/>
  <c r="C29" i="10"/>
  <c r="C157" s="1"/>
  <c r="B58" i="11"/>
  <c r="B119"/>
  <c r="B120" s="1"/>
  <c r="C126" s="1"/>
  <c r="B36"/>
  <c r="D159" i="10"/>
  <c r="B38" i="11"/>
  <c r="B60"/>
  <c r="D158" i="10"/>
  <c r="D164"/>
  <c r="D162"/>
  <c r="C32"/>
  <c r="C159" s="1"/>
  <c r="D30"/>
  <c r="D33" s="1"/>
  <c r="D157"/>
  <c r="C31" i="8" l="1"/>
  <c r="C158" s="1"/>
  <c r="B73" i="9"/>
  <c r="B71"/>
  <c r="B154"/>
  <c r="B95"/>
  <c r="D163" i="8"/>
  <c r="D32"/>
  <c r="D30" s="1"/>
  <c r="B7" i="9"/>
  <c r="B145" s="1"/>
  <c r="B93"/>
  <c r="D145" i="8"/>
  <c r="D29"/>
  <c r="B39" i="11"/>
  <c r="C44" s="1"/>
  <c r="C30" i="8"/>
  <c r="B136" i="9"/>
  <c r="C141" s="1"/>
  <c r="D90" i="8" s="1"/>
  <c r="B84" i="9"/>
  <c r="C89" s="1"/>
  <c r="D76" i="8" s="1"/>
  <c r="C76" s="1"/>
  <c r="B61" i="11"/>
  <c r="C66" s="1"/>
  <c r="B64" i="9"/>
  <c r="C67" s="1"/>
  <c r="D73" i="8" s="1"/>
  <c r="D74" s="1"/>
  <c r="D164"/>
  <c r="B96" i="9"/>
  <c r="B74"/>
  <c r="D159" i="8"/>
  <c r="B112" i="9"/>
  <c r="C116" s="1"/>
  <c r="D86" i="8" s="1"/>
  <c r="B119" i="9"/>
  <c r="C125" s="1"/>
  <c r="D87" i="8" s="1"/>
  <c r="D93" i="10"/>
  <c r="D107" s="1"/>
  <c r="D74"/>
  <c r="C73"/>
  <c r="B110" i="11"/>
  <c r="B111" s="1"/>
  <c r="C116" s="1"/>
  <c r="D96" i="10" s="1"/>
  <c r="D100" s="1"/>
  <c r="D108" s="1"/>
  <c r="C162"/>
  <c r="C30"/>
  <c r="D65"/>
  <c r="D43"/>
  <c r="D41"/>
  <c r="D37"/>
  <c r="D42"/>
  <c r="D44"/>
  <c r="D38"/>
  <c r="D39"/>
  <c r="D40"/>
  <c r="B146" i="9"/>
  <c r="B147" s="1"/>
  <c r="C152" s="1"/>
  <c r="D96" i="8" s="1"/>
  <c r="D100" s="1"/>
  <c r="D108" s="1"/>
  <c r="B128" i="9" l="1"/>
  <c r="C133" s="1"/>
  <c r="D88" i="8" s="1"/>
  <c r="D93" s="1"/>
  <c r="D107" s="1"/>
  <c r="D109" s="1"/>
  <c r="D111" s="1"/>
  <c r="D148" s="1"/>
  <c r="B97" i="9"/>
  <c r="C100" s="1"/>
  <c r="B94"/>
  <c r="D157" i="8"/>
  <c r="B72" i="9"/>
  <c r="B75" s="1"/>
  <c r="C78" s="1"/>
  <c r="C29" i="8"/>
  <c r="C157" s="1"/>
  <c r="D162"/>
  <c r="C162" s="1"/>
  <c r="B155" i="9"/>
  <c r="B156" s="1"/>
  <c r="C162" s="1"/>
  <c r="D33" i="8"/>
  <c r="D42" s="1"/>
  <c r="C32"/>
  <c r="C159" s="1"/>
  <c r="C64" i="11"/>
  <c r="C67" s="1"/>
  <c r="D78" i="10" s="1"/>
  <c r="C78" s="1"/>
  <c r="C161" s="1"/>
  <c r="C42" i="11"/>
  <c r="C45" s="1"/>
  <c r="D75" i="10" s="1"/>
  <c r="C73" i="8"/>
  <c r="D109" i="10"/>
  <c r="D111" s="1"/>
  <c r="D148" s="1"/>
  <c r="D45"/>
  <c r="D66" s="1"/>
  <c r="D68" s="1"/>
  <c r="D65" i="8" l="1"/>
  <c r="C80" i="9"/>
  <c r="C81" s="1"/>
  <c r="D75" i="8" s="1"/>
  <c r="D39"/>
  <c r="D38"/>
  <c r="D40"/>
  <c r="D44"/>
  <c r="D41"/>
  <c r="C102" i="9"/>
  <c r="C103" s="1"/>
  <c r="D78" i="8" s="1"/>
  <c r="D43"/>
  <c r="D37"/>
  <c r="D79" i="10"/>
  <c r="D147" s="1"/>
  <c r="C75"/>
  <c r="C160" s="1"/>
  <c r="D160"/>
  <c r="D165" s="1"/>
  <c r="D161"/>
  <c r="D146"/>
  <c r="D45" i="8" l="1"/>
  <c r="D66" s="1"/>
  <c r="D68" s="1"/>
  <c r="D146" s="1"/>
  <c r="D161"/>
  <c r="C78"/>
  <c r="C161" s="1"/>
  <c r="C75"/>
  <c r="C160" s="1"/>
  <c r="D79"/>
  <c r="D160"/>
  <c r="D147" l="1"/>
  <c r="D165"/>
  <c r="B125" i="7" l="1"/>
  <c r="B63"/>
  <c r="B41"/>
  <c r="B5"/>
  <c r="B13" s="1"/>
  <c r="B56"/>
  <c r="B34"/>
  <c r="B19"/>
  <c r="B10"/>
  <c r="C142" i="6"/>
  <c r="D123"/>
  <c r="C123"/>
  <c r="C121"/>
  <c r="D121" s="1"/>
  <c r="D119"/>
  <c r="C119"/>
  <c r="C117"/>
  <c r="D104"/>
  <c r="D110" s="1"/>
  <c r="D60"/>
  <c r="C60"/>
  <c r="D58"/>
  <c r="C58"/>
  <c r="C56"/>
  <c r="D56"/>
  <c r="D54"/>
  <c r="C54"/>
  <c r="C52"/>
  <c r="C50"/>
  <c r="C39"/>
  <c r="C45" s="1"/>
  <c r="C6"/>
  <c r="D12" s="1"/>
  <c r="B6" i="7" s="1"/>
  <c r="E6" i="5"/>
  <c r="F6" s="1"/>
  <c r="E5"/>
  <c r="F5" s="1"/>
  <c r="E4"/>
  <c r="F4" s="1"/>
  <c r="E3"/>
  <c r="F3" s="1"/>
  <c r="F2"/>
  <c r="E2"/>
  <c r="C16" i="7" l="1"/>
  <c r="D49" i="6" s="1"/>
  <c r="D50" s="1"/>
  <c r="B22" i="7"/>
  <c r="C25" s="1"/>
  <c r="D51" i="6" s="1"/>
  <c r="D52" s="1"/>
  <c r="D14"/>
  <c r="D23" s="1"/>
  <c r="F7" i="5"/>
  <c r="D116" i="3" l="1"/>
  <c r="D116" i="12"/>
  <c r="D117" s="1"/>
  <c r="D124" s="1"/>
  <c r="D116" i="10"/>
  <c r="D116" i="8"/>
  <c r="D117" s="1"/>
  <c r="D124" s="1"/>
  <c r="D116" i="6"/>
  <c r="B7" i="7"/>
  <c r="B35"/>
  <c r="B118"/>
  <c r="B57"/>
  <c r="D61" i="6"/>
  <c r="D67" s="1"/>
  <c r="D31"/>
  <c r="D32"/>
  <c r="D145"/>
  <c r="D29"/>
  <c r="D149" i="8" l="1"/>
  <c r="D150" s="1"/>
  <c r="D129"/>
  <c r="D130" s="1"/>
  <c r="D131" s="1"/>
  <c r="D132" s="1"/>
  <c r="D149" i="12"/>
  <c r="D150" s="1"/>
  <c r="D129"/>
  <c r="D130" s="1"/>
  <c r="D131" s="1"/>
  <c r="D132" s="1"/>
  <c r="D117" i="10"/>
  <c r="D124" s="1"/>
  <c r="D124" i="6"/>
  <c r="D149" s="1"/>
  <c r="D117"/>
  <c r="B60" i="7"/>
  <c r="B38"/>
  <c r="B59"/>
  <c r="B37"/>
  <c r="B76"/>
  <c r="C80" s="1"/>
  <c r="D86" i="6" s="1"/>
  <c r="B92" i="7"/>
  <c r="C97" s="1"/>
  <c r="D88" i="6" s="1"/>
  <c r="B100" i="7"/>
  <c r="C105" s="1"/>
  <c r="D90" i="6" s="1"/>
  <c r="B48" i="7"/>
  <c r="C53" s="1"/>
  <c r="D76" i="6" s="1"/>
  <c r="C76" s="1"/>
  <c r="B109" i="7"/>
  <c r="B28"/>
  <c r="C31" s="1"/>
  <c r="D73" i="6" s="1"/>
  <c r="B83" i="7"/>
  <c r="C89" s="1"/>
  <c r="D87" i="6" s="1"/>
  <c r="B119" i="7"/>
  <c r="B120" s="1"/>
  <c r="C126" s="1"/>
  <c r="B36"/>
  <c r="B58"/>
  <c r="D158" i="6"/>
  <c r="D163"/>
  <c r="C31"/>
  <c r="C158" s="1"/>
  <c r="D30"/>
  <c r="D162"/>
  <c r="C29"/>
  <c r="C157" s="1"/>
  <c r="D157"/>
  <c r="C32"/>
  <c r="C159" s="1"/>
  <c r="D164"/>
  <c r="D159"/>
  <c r="D149" i="10" l="1"/>
  <c r="D150" s="1"/>
  <c r="D129"/>
  <c r="D130" s="1"/>
  <c r="D131" s="1"/>
  <c r="D132" s="1"/>
  <c r="D140" i="12"/>
  <c r="D136"/>
  <c r="D135"/>
  <c r="D136" i="8"/>
  <c r="D135"/>
  <c r="D140"/>
  <c r="B39" i="7"/>
  <c r="C42" s="1"/>
  <c r="B61"/>
  <c r="C64" s="1"/>
  <c r="B110"/>
  <c r="B111" s="1"/>
  <c r="C116" s="1"/>
  <c r="D96" i="6" s="1"/>
  <c r="D100" s="1"/>
  <c r="D108" s="1"/>
  <c r="D74"/>
  <c r="C73"/>
  <c r="D93"/>
  <c r="D107" s="1"/>
  <c r="D33"/>
  <c r="C30"/>
  <c r="C162"/>
  <c r="D142" i="12" l="1"/>
  <c r="D151" s="1"/>
  <c r="D153" s="1"/>
  <c r="D50" i="1" s="1"/>
  <c r="F50" s="1"/>
  <c r="G50" s="1"/>
  <c r="D135" i="10"/>
  <c r="D136"/>
  <c r="D140"/>
  <c r="D142" i="8"/>
  <c r="D151" s="1"/>
  <c r="D153" s="1"/>
  <c r="D109" i="6"/>
  <c r="D111" s="1"/>
  <c r="D148" s="1"/>
  <c r="C66" i="7"/>
  <c r="C67" s="1"/>
  <c r="D78" i="6" s="1"/>
  <c r="D161" s="1"/>
  <c r="C44" i="7"/>
  <c r="C45" s="1"/>
  <c r="D75" i="6" s="1"/>
  <c r="D65"/>
  <c r="D37"/>
  <c r="D39"/>
  <c r="D38"/>
  <c r="D41"/>
  <c r="D40"/>
  <c r="D44"/>
  <c r="D43"/>
  <c r="D42"/>
  <c r="G25" i="2" l="1"/>
  <c r="I26" s="1"/>
  <c r="J26" s="1"/>
  <c r="D28" i="1"/>
  <c r="G15" i="2"/>
  <c r="D142" i="10"/>
  <c r="D151" s="1"/>
  <c r="D153" s="1"/>
  <c r="D79" i="6"/>
  <c r="D147" s="1"/>
  <c r="C78"/>
  <c r="C161" s="1"/>
  <c r="C75"/>
  <c r="C160" s="1"/>
  <c r="D160"/>
  <c r="D165" s="1"/>
  <c r="D45"/>
  <c r="D66" s="1"/>
  <c r="D68" s="1"/>
  <c r="H25" i="2" l="1"/>
  <c r="D38" i="1"/>
  <c r="G19" i="2"/>
  <c r="D146" i="6"/>
  <c r="D150" s="1"/>
  <c r="D129"/>
  <c r="D130" s="1"/>
  <c r="D131" s="1"/>
  <c r="D132" s="1"/>
  <c r="D135" l="1"/>
  <c r="D136"/>
  <c r="D140"/>
  <c r="D142" l="1"/>
  <c r="D151" s="1"/>
  <c r="D153" s="1"/>
  <c r="G14" i="2" l="1"/>
  <c r="I16" s="1"/>
  <c r="J16" s="1"/>
  <c r="D27" i="1"/>
  <c r="D56" i="3"/>
  <c r="C6"/>
  <c r="D12" s="1"/>
  <c r="B125" i="4"/>
  <c r="B63"/>
  <c r="B41"/>
  <c r="B56"/>
  <c r="B34"/>
  <c r="B22"/>
  <c r="C25" s="1"/>
  <c r="D51" i="3" s="1"/>
  <c r="B19" i="4"/>
  <c r="B10"/>
  <c r="B5"/>
  <c r="B13" s="1"/>
  <c r="C142" i="3"/>
  <c r="D123"/>
  <c r="C123"/>
  <c r="D121"/>
  <c r="C121"/>
  <c r="C119"/>
  <c r="D119" s="1"/>
  <c r="C117"/>
  <c r="D117" s="1"/>
  <c r="D110"/>
  <c r="D104"/>
  <c r="D60"/>
  <c r="C60"/>
  <c r="D58"/>
  <c r="C58"/>
  <c r="C56"/>
  <c r="C54"/>
  <c r="D54" s="1"/>
  <c r="C52"/>
  <c r="C50"/>
  <c r="C45"/>
  <c r="C39"/>
  <c r="D14" l="1"/>
  <c r="D23" s="1"/>
  <c r="B6" i="4"/>
  <c r="C16" s="1"/>
  <c r="D49" i="3" s="1"/>
  <c r="D50" s="1"/>
  <c r="D52"/>
  <c r="D124"/>
  <c r="E25" i="2"/>
  <c r="E39" i="1"/>
  <c r="E38"/>
  <c r="F38" s="1"/>
  <c r="G38" s="1"/>
  <c r="E28"/>
  <c r="F28" s="1"/>
  <c r="G28" s="1"/>
  <c r="E27"/>
  <c r="F27" s="1"/>
  <c r="G27" s="1"/>
  <c r="E26"/>
  <c r="E10" i="2"/>
  <c r="I19"/>
  <c r="H19"/>
  <c r="E19"/>
  <c r="H15"/>
  <c r="E15"/>
  <c r="H14"/>
  <c r="E14"/>
  <c r="H21" l="1"/>
  <c r="I21" s="1"/>
  <c r="I22" s="1"/>
  <c r="D39" i="1"/>
  <c r="F39" s="1"/>
  <c r="B7" i="4"/>
  <c r="B35"/>
  <c r="B57"/>
  <c r="B118"/>
  <c r="D31" i="3"/>
  <c r="D158" s="1"/>
  <c r="D32"/>
  <c r="D159" s="1"/>
  <c r="D29"/>
  <c r="D145"/>
  <c r="D61"/>
  <c r="D67" s="1"/>
  <c r="D149"/>
  <c r="D164" l="1"/>
  <c r="C31"/>
  <c r="C158" s="1"/>
  <c r="D30"/>
  <c r="D33" s="1"/>
  <c r="G39" i="1"/>
  <c r="J22" i="2"/>
  <c r="B58" i="4"/>
  <c r="B36"/>
  <c r="B119"/>
  <c r="B120" s="1"/>
  <c r="C126" s="1"/>
  <c r="B83"/>
  <c r="C89" s="1"/>
  <c r="D87" i="3" s="1"/>
  <c r="B100" i="4"/>
  <c r="C105" s="1"/>
  <c r="D90" i="3" s="1"/>
  <c r="B48" i="4"/>
  <c r="C53" s="1"/>
  <c r="D76" i="3" s="1"/>
  <c r="C76" s="1"/>
  <c r="B92" i="4"/>
  <c r="C97" s="1"/>
  <c r="D88" i="3" s="1"/>
  <c r="B28" i="4"/>
  <c r="C31" s="1"/>
  <c r="D73" i="3" s="1"/>
  <c r="B109" i="4"/>
  <c r="B76"/>
  <c r="C80" s="1"/>
  <c r="D86" i="3" s="1"/>
  <c r="B59" i="4"/>
  <c r="B37"/>
  <c r="B38"/>
  <c r="B60"/>
  <c r="C29" i="3"/>
  <c r="C157" s="1"/>
  <c r="D163"/>
  <c r="D157"/>
  <c r="D162"/>
  <c r="C32"/>
  <c r="C159" s="1"/>
  <c r="C30" l="1"/>
  <c r="B61" i="4"/>
  <c r="C66" s="1"/>
  <c r="C162" i="3"/>
  <c r="B39" i="4"/>
  <c r="C44" s="1"/>
  <c r="D93" i="3"/>
  <c r="D107" s="1"/>
  <c r="B110" i="4"/>
  <c r="B111" s="1"/>
  <c r="C116" s="1"/>
  <c r="D96" i="3" s="1"/>
  <c r="D100" s="1"/>
  <c r="D108" s="1"/>
  <c r="D74"/>
  <c r="C73"/>
  <c r="D65"/>
  <c r="D39"/>
  <c r="D38"/>
  <c r="D40"/>
  <c r="D43"/>
  <c r="D41"/>
  <c r="D37"/>
  <c r="D44"/>
  <c r="D42"/>
  <c r="C64" i="4" l="1"/>
  <c r="C67" s="1"/>
  <c r="D78" i="3" s="1"/>
  <c r="C42" i="4"/>
  <c r="C45" s="1"/>
  <c r="D75" i="3" s="1"/>
  <c r="D109"/>
  <c r="D111" s="1"/>
  <c r="D148" s="1"/>
  <c r="D45"/>
  <c r="D66" s="1"/>
  <c r="D68" s="1"/>
  <c r="D79" l="1"/>
  <c r="D147" s="1"/>
  <c r="D160"/>
  <c r="C75"/>
  <c r="C160" s="1"/>
  <c r="C78"/>
  <c r="C161" s="1"/>
  <c r="D161"/>
  <c r="D146"/>
  <c r="D150" l="1"/>
  <c r="D129"/>
  <c r="D130" s="1"/>
  <c r="D131" s="1"/>
  <c r="D132" s="1"/>
  <c r="D140" s="1"/>
  <c r="D165"/>
  <c r="D135" l="1"/>
  <c r="D136"/>
  <c r="D142" l="1"/>
  <c r="D151" s="1"/>
  <c r="D153" s="1"/>
  <c r="D26" i="1" s="1"/>
  <c r="F26" s="1"/>
  <c r="G10" i="2" l="1"/>
  <c r="H10" s="1"/>
  <c r="G26" i="1"/>
  <c r="G52" s="1"/>
  <c r="F52"/>
  <c r="I11" i="2" l="1"/>
  <c r="I28" s="1"/>
  <c r="J11" l="1"/>
  <c r="J28" s="1"/>
</calcChain>
</file>

<file path=xl/sharedStrings.xml><?xml version="1.0" encoding="utf-8"?>
<sst xmlns="http://schemas.openxmlformats.org/spreadsheetml/2006/main" count="2017" uniqueCount="324">
  <si>
    <t>Processo Administrativo nº.</t>
  </si>
  <si>
    <t>Licitação nº.</t>
  </si>
  <si>
    <t>Dia ___/___/_____ às ___:___ horas</t>
  </si>
  <si>
    <t> Discriminação dos Serviços (dados referentes à contratação)</t>
  </si>
  <si>
    <t>A</t>
  </si>
  <si>
    <t xml:space="preserve">Data de apresentação da proposta (dia/mês/ano) </t>
  </si>
  <si>
    <t>B</t>
  </si>
  <si>
    <t xml:space="preserve">Município/UF </t>
  </si>
  <si>
    <t>Rio de Janeiro/RJ</t>
  </si>
  <si>
    <t>C</t>
  </si>
  <si>
    <t>Ano Acordo, Convenção ou Sentença Normativa em Dissídio Coletivo</t>
  </si>
  <si>
    <t>D</t>
  </si>
  <si>
    <t>Nº de meses de execução contratual</t>
  </si>
  <si>
    <t>Salários da Categoria</t>
  </si>
  <si>
    <t>23079.044042/2018-81</t>
  </si>
  <si>
    <t>Piso Profissional MOTORISTA VEÍCULO TIPO CAMINHÃO (CBO 7825-10 )</t>
  </si>
  <si>
    <t>Item</t>
  </si>
  <si>
    <t>Descrição</t>
  </si>
  <si>
    <t>Valor Unitário</t>
  </si>
  <si>
    <t>Qts</t>
  </si>
  <si>
    <t>Valor Total Mensal</t>
  </si>
  <si>
    <t>Valor Total Anual</t>
  </si>
  <si>
    <t>Piso Profissional MOTORISTA ÔNIBUS (CBO 7824-05)</t>
  </si>
  <si>
    <t>Piso Profissional MOTORISTA VEÍCULO TIPO VAN / PASSEIO (CBO 7823-10)</t>
  </si>
  <si>
    <t>Lote</t>
  </si>
  <si>
    <t>INDENIZAÇÃO DE DESPESAS COM VIAGENS - Qtd estimada - valor fixado pela administração podendo haver lances para o item</t>
  </si>
  <si>
    <t>PLANILHA RESUMO DO ORÇAMENTO</t>
  </si>
  <si>
    <t>OBJETO: Contratação dos serviços de condução de veículos oficiais de propriedade da Universidade Federal do Rio de Janeiro e de outros órgãos, eventuais participantes e não participantes que atendam aos requisitos do Decreto nº 7.892/2013, destinados ao transporte de servidores, alunos, documentos, materiais e serviços gerais.</t>
  </si>
  <si>
    <t>Grupo</t>
  </si>
  <si>
    <t>ITEM</t>
  </si>
  <si>
    <t>DESCRIÇÃO</t>
  </si>
  <si>
    <t>QUANTIDADE</t>
  </si>
  <si>
    <t>CUSTO (R$)</t>
  </si>
  <si>
    <t>POSTOS ou  INDENIZAÇÃO POR VIAGEM/ ANO</t>
  </si>
  <si>
    <t>PROFISSIONAIS OU VALOR LÍQUIDO DA INDENIZAÇÃO</t>
  </si>
  <si>
    <t>MESES</t>
  </si>
  <si>
    <t>VALOR MENSAL DO POSTO ou VALOR UNITÁRIO PARA A LICITAÇÃO do custo da indenização por viagem (valor com tributos)</t>
  </si>
  <si>
    <t>VALOR UNITÁRIO PARA A LICITAÇÃO para os serviços de motorista (CUSTO DO POSTO ANUAL) ou CUSTO ANUAL das indenizações por viagem</t>
  </si>
  <si>
    <t>(Alíquota de tributos = Lucro Real) - Retirada da planilha de custos apresentada</t>
  </si>
  <si>
    <t>Estimado para o processo..:</t>
  </si>
  <si>
    <t>MOTORISTA- HABILITAÇÃO "D" CARRO DE PASSEIO/UTILITÁRIO PESADO/VAN - RIO DE JANEIRO</t>
  </si>
  <si>
    <t>MOTORISTA- HABILITAÇÃO "D" CAMINHÃO - RIO DE JANEIRO  DIURNO</t>
  </si>
  <si>
    <t>MOTORISTA- HABILITAÇÃO "D" CAMINHÃO - RIO DE JANEIRO  NOTURNO</t>
  </si>
  <si>
    <t>MOTORISTA- HABILITAÇÃO "D" ÕNIBUS - RIO DE JANEIRO</t>
  </si>
  <si>
    <t>Macaé - RJ</t>
  </si>
  <si>
    <t xml:space="preserve">MENSAL </t>
  </si>
  <si>
    <t xml:space="preserve">ANUAL </t>
  </si>
  <si>
    <t>PLANILHA DE CUSTOS E FORMAÇÃO DE PREÇOS - MÃO DE OBRA</t>
  </si>
  <si>
    <t>Dados para composição dos custos referentes a mão de obra</t>
  </si>
  <si>
    <t>Tipo de Serviço:</t>
  </si>
  <si>
    <t>Classificação Brasileira de Ocupações (CBO)</t>
  </si>
  <si>
    <t>Salário Normativo da Categoria Profissional</t>
  </si>
  <si>
    <t xml:space="preserve">Categoria Profissional </t>
  </si>
  <si>
    <t xml:space="preserve">Data-Base da Categoria (dia/mês/ano) </t>
  </si>
  <si>
    <t>Módulo 1 - Composição da Remuneração</t>
  </si>
  <si>
    <t>Composição da Remuneração</t>
  </si>
  <si>
    <t>%</t>
  </si>
  <si>
    <t>Valor (R$)</t>
  </si>
  <si>
    <t>Salário-Base</t>
  </si>
  <si>
    <t>Adicional de Periculosidade</t>
  </si>
  <si>
    <t>Adicional de Insalubridade</t>
  </si>
  <si>
    <t>Adicional Noturno</t>
  </si>
  <si>
    <t>E</t>
  </si>
  <si>
    <t>Adicional de Hora Noturna Reduzida</t>
  </si>
  <si>
    <t>F</t>
  </si>
  <si>
    <t>DSR sobre o Adicional Noturno</t>
  </si>
  <si>
    <t>G</t>
  </si>
  <si>
    <t>Adicional de Hora Extra no Feriado Trabalhado</t>
  </si>
  <si>
    <t>H</t>
  </si>
  <si>
    <t>DSR sobre a Hora Extra no Feriado Trabalhado</t>
  </si>
  <si>
    <t>I</t>
  </si>
  <si>
    <t>Adicional de Liderança / Gratificação de Encarregado</t>
  </si>
  <si>
    <t>J</t>
  </si>
  <si>
    <t>Intervalo Intrajornada (caso o empregado trabalhe no periodo destinado)</t>
  </si>
  <si>
    <t>K</t>
  </si>
  <si>
    <t>Outros (especificar)</t>
  </si>
  <si>
    <t>TOTAL</t>
  </si>
  <si>
    <t>Módulo 2 - Encargos e Benefícios Anuais, Mensais e Diários</t>
  </si>
  <si>
    <t>Sub-Módulo 2.1 - 13º Salário, Férias e Adicional de Férias</t>
  </si>
  <si>
    <t>2.1</t>
  </si>
  <si>
    <t>13º Salário, Férias e Adicional de Férias</t>
  </si>
  <si>
    <t>13º Salário</t>
  </si>
  <si>
    <t>Férias e Adicional de Férias</t>
  </si>
  <si>
    <t>B.1</t>
  </si>
  <si>
    <t xml:space="preserve">Férias </t>
  </si>
  <si>
    <t>B.2</t>
  </si>
  <si>
    <t>Adicional de Férias</t>
  </si>
  <si>
    <t>Sub-Módulo 2.2 - Encargos Previdenciários (GPS), Fundo de Garantia por Tempo de Serviço (FGTS) e outras contribuições</t>
  </si>
  <si>
    <t>2.2</t>
  </si>
  <si>
    <t>GPS, FGTS e outras contribuições</t>
  </si>
  <si>
    <t>INSS</t>
  </si>
  <si>
    <t>Salário Educação</t>
  </si>
  <si>
    <t>SAT (Risco ambiental do trabalho)</t>
  </si>
  <si>
    <t>SESC ou SESI</t>
  </si>
  <si>
    <t>SENAI - SENAC</t>
  </si>
  <si>
    <t>SEBRAE</t>
  </si>
  <si>
    <t>INCRA</t>
  </si>
  <si>
    <t>FGTS</t>
  </si>
  <si>
    <t>Sub-Módulo 2.3 - Benefícios Mensais e Diários</t>
  </si>
  <si>
    <t>2.3</t>
  </si>
  <si>
    <t>Benefícios Mensais e Diários</t>
  </si>
  <si>
    <t>Transporte</t>
  </si>
  <si>
    <t>A.1</t>
  </si>
  <si>
    <t>Crédito PIS/COFINS</t>
  </si>
  <si>
    <t>Auxílio-Refeição/Alimentação</t>
  </si>
  <si>
    <t>Assistência Médica e Familiar</t>
  </si>
  <si>
    <t>C.1</t>
  </si>
  <si>
    <t>D.1</t>
  </si>
  <si>
    <t>E.1</t>
  </si>
  <si>
    <t>Outros (Seguro de Vida / Invalidez / Auxílio Funeral)</t>
  </si>
  <si>
    <t>F.1</t>
  </si>
  <si>
    <t>Quadro Resumo do Módulo 2 - Encargos e Benefícios anuais, mensais e diários</t>
  </si>
  <si>
    <t>Encargos e Benefícios Anuais, Mensais e Diários</t>
  </si>
  <si>
    <t>Módulo 3 - Provisão para Rescisão</t>
  </si>
  <si>
    <t>Provisão para Rescisão</t>
  </si>
  <si>
    <t>Aviso-Prévio Indenizado</t>
  </si>
  <si>
    <t>Incidência do FGTS sobre o Aviso-Prévio Indenizado</t>
  </si>
  <si>
    <t>Multa sobre FGTS e contribuição social sobre o Aviso Prévio Indenizado</t>
  </si>
  <si>
    <t>Aviso-Prévio Trabalhado</t>
  </si>
  <si>
    <t>Incidência dos encargos do módulo 2.2 sobre o Aviso-Prévio Trabalhado</t>
  </si>
  <si>
    <t>Multa do FGTS e contribuição social sobre o Aviso-Prévio Trabalhado</t>
  </si>
  <si>
    <t>Módulo 4 - Custo de Reposição do Profissional Ausente</t>
  </si>
  <si>
    <t>Sub-Módulo 4.1 - Ausências Legais</t>
  </si>
  <si>
    <t>4.1</t>
  </si>
  <si>
    <t>Ausências Legais</t>
  </si>
  <si>
    <t>Férias</t>
  </si>
  <si>
    <t>Licença Paternidade</t>
  </si>
  <si>
    <t xml:space="preserve">Ausência por acidente de trabalho </t>
  </si>
  <si>
    <r>
      <t>Afastamento Maternidade (acima de 120 dias)</t>
    </r>
    <r>
      <rPr>
        <vertAlign val="superscript"/>
        <sz val="9"/>
        <color theme="1"/>
        <rFont val="Spranq eco sans"/>
        <family val="2"/>
      </rPr>
      <t xml:space="preserve"> (1)</t>
    </r>
  </si>
  <si>
    <t>Ausência por Doença</t>
  </si>
  <si>
    <t xml:space="preserve">Incidência dos encargos do módulo 2.2 sobre o Módulo </t>
  </si>
  <si>
    <t>4.1.1</t>
  </si>
  <si>
    <t>Afastamento Maternidade (120 dias)</t>
  </si>
  <si>
    <t>Férias pagas ao Substituto pelos 120 dias de Reposição</t>
  </si>
  <si>
    <t>Incidência dos encargos do módulo 2.2 sobre as Férias pagas ao Subistituto pelos 120 dias de Reposição</t>
  </si>
  <si>
    <t>Incidência dos encargos do módulo 2.2 sobre a Remuneração e o 13 salário proporcionais aos 120 dias de Reposição</t>
  </si>
  <si>
    <t>4.2</t>
  </si>
  <si>
    <t>Intervalo Intrajornada</t>
  </si>
  <si>
    <r>
      <t xml:space="preserve">Intervalo de repouso e alimentação (somente se houver cobertura do profissional no período de intervalo para repouso e alimentação) </t>
    </r>
    <r>
      <rPr>
        <vertAlign val="superscript"/>
        <sz val="10"/>
        <color theme="1"/>
        <rFont val="Spranq eco sans"/>
        <family val="2"/>
      </rPr>
      <t>(2)</t>
    </r>
  </si>
  <si>
    <t>Quadro-Resumo do Módulo 4 - Custo de Reposição do Profissional Ausente</t>
  </si>
  <si>
    <t>Total das Ausências Legais</t>
  </si>
  <si>
    <t>Módulo 5 - Insumos Diversos</t>
  </si>
  <si>
    <t>Insumos Diversos</t>
  </si>
  <si>
    <t>Uniformes</t>
  </si>
  <si>
    <t>Materiais</t>
  </si>
  <si>
    <t>Equipamentos</t>
  </si>
  <si>
    <t>Módulo 6 - Custos Indiretos, Tributos e Lucro</t>
  </si>
  <si>
    <t>Custos Indiretos, Tributos e Lucro</t>
  </si>
  <si>
    <t>Custos Indiretos</t>
  </si>
  <si>
    <t>Lucro</t>
  </si>
  <si>
    <t>Valor líquido mensal dos serviços (sem os tributos)</t>
  </si>
  <si>
    <t>Valor mensal dos serviços (incluindo os tributos) - Base para o cálculo dos tributos</t>
  </si>
  <si>
    <t>Tributos</t>
  </si>
  <si>
    <t>Tributos Federais</t>
  </si>
  <si>
    <t>C.1.1</t>
  </si>
  <si>
    <t>PIS</t>
  </si>
  <si>
    <t>C.1.2</t>
  </si>
  <si>
    <t>COFINS</t>
  </si>
  <si>
    <t>C.2</t>
  </si>
  <si>
    <t>Tributos Estaduais</t>
  </si>
  <si>
    <t>C.2.1</t>
  </si>
  <si>
    <t>ICMS</t>
  </si>
  <si>
    <t>C.3</t>
  </si>
  <si>
    <t>Tributos Municipais</t>
  </si>
  <si>
    <t>C.3.1</t>
  </si>
  <si>
    <t>ISS</t>
  </si>
  <si>
    <t>C.4</t>
  </si>
  <si>
    <t>Outros Tributos (especificar)</t>
  </si>
  <si>
    <t>QUADRO RESUMO DO CUSTO POR EMPREGADO</t>
  </si>
  <si>
    <t>MÓDULO 1 - Composição da Remuneração</t>
  </si>
  <si>
    <t xml:space="preserve">B </t>
  </si>
  <si>
    <t>MÓDULO 2 - Encargos e Benefícios Anuais, Mensais e Diários</t>
  </si>
  <si>
    <t>MÓDULO 3 - Provisão para Rescisão</t>
  </si>
  <si>
    <t>MÓDULO 4 - Custo da Reposição do Profissional Ausente</t>
  </si>
  <si>
    <t>MÓDULO 5 - Insumos Diversos</t>
  </si>
  <si>
    <t>A + B + C + D + E</t>
  </si>
  <si>
    <t>MÓDULO 6 - Custos indiretos, Lucro e Tributos</t>
  </si>
  <si>
    <t>VALOR TOTAL POR EMPREGADO</t>
  </si>
  <si>
    <t>Reserva Mensal para o Pagamento de Encargos Trabalhistas</t>
  </si>
  <si>
    <t>Incidência do Sub-Modulo 2.2 sobre 13º Salário</t>
  </si>
  <si>
    <t>F.2</t>
  </si>
  <si>
    <t>Incidência do Sub-Modulo 2.2 sobre Férias</t>
  </si>
  <si>
    <t>F.3</t>
  </si>
  <si>
    <t>Incidência do Sub-Modulo 2.2 sobre Adicional de Férias</t>
  </si>
  <si>
    <t>Divisor de Horas no mês</t>
  </si>
  <si>
    <t>Total de Dias do Ano</t>
  </si>
  <si>
    <t>Total de Dias Trabalhados no Mês por empregado</t>
  </si>
  <si>
    <t>Total da Remuneração (Módulo 1)</t>
  </si>
  <si>
    <t>Memória de Cálculo Vale Transporte (Módulo 2)</t>
  </si>
  <si>
    <t xml:space="preserve">Total de Dias do Ano </t>
  </si>
  <si>
    <t>Número de Meses</t>
  </si>
  <si>
    <t xml:space="preserve">% de Funcionários Trabalhando </t>
  </si>
  <si>
    <t>Número de Vales Transportes / mês</t>
  </si>
  <si>
    <t>Valor da Tarifa Modal</t>
  </si>
  <si>
    <t>Desconto legal sobre o valor do salário</t>
  </si>
  <si>
    <t>Valor do Vale Transporte</t>
  </si>
  <si>
    <t>Memória de Cálculo Vale Alimentação (Módulo 2)</t>
  </si>
  <si>
    <t>Valor do Vale Alimentação / Refeição</t>
  </si>
  <si>
    <t xml:space="preserve">Desconto legal </t>
  </si>
  <si>
    <t>Memória de Cálculo Aviso Prévio Indenizado (Módulo 3)</t>
  </si>
  <si>
    <t>Total da Remuneração</t>
  </si>
  <si>
    <t>Número de Meses do Ano</t>
  </si>
  <si>
    <t>Porcentagem de dispensa sem justa causa com Aviso Prévio Indenizado</t>
  </si>
  <si>
    <t>Valor do Aviso Prévio Indenizado</t>
  </si>
  <si>
    <t>Memória de Cálculo Multa FGTS e Contribuição Social sobre o Aviso Prévio Indenizado (Módulo 3)</t>
  </si>
  <si>
    <t>Porcentagem de dispensas sem justa Causa Com Aviso Prévio Indenizado</t>
  </si>
  <si>
    <t>Total de Remuneração</t>
  </si>
  <si>
    <t>Base de Cálculo</t>
  </si>
  <si>
    <t>Multa sobre FGTS</t>
  </si>
  <si>
    <t>Alíquiota mensal de Recolhimento do FGTS</t>
  </si>
  <si>
    <t>Valor da Multa FGTS sobre Aviso Prévio Indenizado</t>
  </si>
  <si>
    <t>Multa sobre Contribuição Social</t>
  </si>
  <si>
    <t>Valor da Multa sobre Contribuição Social</t>
  </si>
  <si>
    <t xml:space="preserve">Valor da Multa FGTS e Contribuição Social sobre o Aviso Prévio Indenizado </t>
  </si>
  <si>
    <t>Memória de Cálculo Aviso Prévio Trabalhado (Módulo 3)</t>
  </si>
  <si>
    <t>Dias do Mês</t>
  </si>
  <si>
    <t>Número de dias de redução de jornada</t>
  </si>
  <si>
    <t>Porcentagem de dispensa sem justa causa com Aviso Prévio Trabalhado</t>
  </si>
  <si>
    <t>Valor do Aviso Prévio Trabalhado</t>
  </si>
  <si>
    <t>Memória de Cálculo Multa FGTS e Contribuição Social sobre o Aviso Prévio Trabalhado (Módulo 3)</t>
  </si>
  <si>
    <t>Porcentagem de dispensas sem justa Causa Com Aviso Prévio Trabalhado</t>
  </si>
  <si>
    <t>Valor da Multa FGTS e Contribuição Social sobre o Aviso Prévio Trabalhado</t>
  </si>
  <si>
    <t>Memória de Cálculo Férias (Módulo 4)</t>
  </si>
  <si>
    <t>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custo a ser apontado nesta rubrica.</t>
  </si>
  <si>
    <t>Memória de Cálculo Ausencias Legais (Módulo 4)</t>
  </si>
  <si>
    <t xml:space="preserve">Total de Remuneração </t>
  </si>
  <si>
    <t>Meses do Ano</t>
  </si>
  <si>
    <t xml:space="preserve">Média de Ausencias por Ano </t>
  </si>
  <si>
    <t xml:space="preserve">Valor das Ausencias Legais </t>
  </si>
  <si>
    <t>Memória de Cálculo Licença-Paternidade (Módulo 4)</t>
  </si>
  <si>
    <t xml:space="preserve">Média de Dias de Licença por ano </t>
  </si>
  <si>
    <t>Porcentagem de incidência de ocorrência da Licença-Paternidade</t>
  </si>
  <si>
    <t>Porcentagem de mão de obra masculina contratada</t>
  </si>
  <si>
    <t xml:space="preserve">Valor da Licença-Paternidade </t>
  </si>
  <si>
    <t>Memória de Cálculo Ausencia por Acidente de Trabalho (Módulo 4)</t>
  </si>
  <si>
    <t>Média de dias pagos pela empresa</t>
  </si>
  <si>
    <t xml:space="preserve">Porcentagem de ocorrência de acidentes de trabalho </t>
  </si>
  <si>
    <t>Valor da Ausencia por Acidente de Trabalho</t>
  </si>
  <si>
    <t>Memória de Cálculo Ausencia por Doença (Módulo 4)</t>
  </si>
  <si>
    <t>Porcentagem de ocorrência por doença</t>
  </si>
  <si>
    <t>Valor da Ausencia por Doença</t>
  </si>
  <si>
    <t>Memória de Cálculo Afastamento Maternidade (Módulo 4)</t>
  </si>
  <si>
    <t>Férias pagas ao Substituto pelos 120 dias de reposição</t>
  </si>
  <si>
    <t xml:space="preserve">Terço Constitucional </t>
  </si>
  <si>
    <t xml:space="preserve">Meses de Afastamento </t>
  </si>
  <si>
    <t>Porcentagem de ocorrência do Afastamento Maternidade</t>
  </si>
  <si>
    <t>Porcentagem de mão de obra feminina contratada</t>
  </si>
  <si>
    <t>Valor da Licença-Maternidade - Férias do Substituto</t>
  </si>
  <si>
    <t>Incidência dos encargos (módulo 2.2) - proporcionais 120 dias de Reposição</t>
  </si>
  <si>
    <t xml:space="preserve">Incidência dos encargos (módulo 2.2) </t>
  </si>
  <si>
    <t>Valor da Licença-Maternidade - Incidência de Encargos</t>
  </si>
  <si>
    <t>Plano Odontológico - Cláusula Décima</t>
  </si>
  <si>
    <t>Vestuário</t>
  </si>
  <si>
    <t>Quantidade Anual</t>
  </si>
  <si>
    <t>Quantidade semestral</t>
  </si>
  <si>
    <t>Valor Unitários</t>
  </si>
  <si>
    <t>Valor Anual</t>
  </si>
  <si>
    <t>Valor Mensal</t>
  </si>
  <si>
    <t>Calça comprida social azul marinho ou preta em gabardine santista ou similar, braguilha forrada, cós entretelado, forrado, com passadores no mesmo tecido da calça, 02 bolsos laterais embutidos; 02 bolsos traseiros embutidos, com uma casa vertical e um botão.</t>
  </si>
  <si>
    <t>Camisa Branca de manga curta em tergal grafil santista ou similar; bolso na parte superior do lado esquerdo, sobreposto.</t>
  </si>
  <si>
    <t>Cinto masculino em couro constituído de uma face na cor preta sem costura, fivela em metal, com garra regulável.</t>
  </si>
  <si>
    <t>Sapato social em couro preto tipo mocassim</t>
  </si>
  <si>
    <t>Crachá</t>
  </si>
  <si>
    <t>Custo mensal estimado</t>
  </si>
  <si>
    <t>Valores obtidos no Caderno Técnico do Estado de São Paulo - Transporte de Funcionários - Mai/2018</t>
  </si>
  <si>
    <t>Motorista Passeio / Van 44h Seg a Sex - RIO</t>
  </si>
  <si>
    <t>7823-10</t>
  </si>
  <si>
    <t>7825-10</t>
  </si>
  <si>
    <t>Total de contratações CAGED período Jan 2018 a Jul 2018 - 1.171 contratações - 1.148 ( 98,04%) masculinas e 23 (1,96%) femininas - Consulta realizada em 17/05/2019</t>
  </si>
  <si>
    <t>Total de contratações CAGED período Jan 2018 a Jul 2018 - 5.694 contratações - 5.660 ( 99,40%) masculinas e 34 (0,60%) femininas - Consulta realizada em 21/02/2019</t>
  </si>
  <si>
    <t>MEMORIAL DE CÁLCULO  - CONDUTOR CAMINHÃO 12/36h - NOTURNO - DOM A DOM - RIO</t>
  </si>
  <si>
    <t>Motorista Caminhão 12/36 - Diurno - Dom a Dom - RIO</t>
  </si>
  <si>
    <t>MEMORIAL DE CÁLCULO  - CONDUTOR CAMINHÃO 12/36h - DIURNO -           DOM A DOM - RIO</t>
  </si>
  <si>
    <t>Motorista Caminhão 12/36 - Noturno - Dom a Dom - RIO</t>
  </si>
  <si>
    <t>Memória de Cálculo Adicional de Hora Noturna Reduzida (Módulo 1)</t>
  </si>
  <si>
    <t>Número de Horas Noturnas Trabalhadas ( 22:00 às 05:00 (7 horas)</t>
  </si>
  <si>
    <t xml:space="preserve">Número de dias trabalhado por funcionário no mês </t>
  </si>
  <si>
    <t xml:space="preserve">Numero de horas noturnas trabalhadas no mês </t>
  </si>
  <si>
    <t>Salário Base</t>
  </si>
  <si>
    <t>Custo de Referência</t>
  </si>
  <si>
    <t>% Adicional Noturno</t>
  </si>
  <si>
    <t xml:space="preserve">Valor da Hora Noturna com Adicional </t>
  </si>
  <si>
    <t>Hora Diurna (em minutos)</t>
  </si>
  <si>
    <t>Hora Noturna Equivalente (em minutos)</t>
  </si>
  <si>
    <t xml:space="preserve">Coeficente de horas </t>
  </si>
  <si>
    <t>Hora Noturna Mensal Ajustada</t>
  </si>
  <si>
    <t>Hora Noturna Mensal Ajustada - Hora noturna trabalhada no mês</t>
  </si>
  <si>
    <t>Valor da Hora Noturna Reduzida</t>
  </si>
  <si>
    <t>Número de Horas Noturnas Trabalhadas ( 22:00 às 05:00 (7 horas))</t>
  </si>
  <si>
    <t>Memória de Cálculo Adicional Noturno (Módulo 1)</t>
  </si>
  <si>
    <t>Número de Horas Trabalhadas no mês</t>
  </si>
  <si>
    <t>Valor do Adicional Noturno</t>
  </si>
  <si>
    <t>MEMORIAL DE CÁLCULO  - CONDUTOR ONIBUS 44H - RIO</t>
  </si>
  <si>
    <t>Motorista Onibus 44h Seg a Sex - RIO</t>
  </si>
  <si>
    <t>7824-05</t>
  </si>
  <si>
    <t>Condutores de Veículos</t>
  </si>
  <si>
    <t>Total de contratações CAGED período Jan 2018 a Jul 2018 - 824 contratações - 806 ( 97,82%) masculinas e 18 (2,18%) femininas - Consulta realizada em 17/05/2019</t>
  </si>
  <si>
    <t>Apesar de não existir na CCT previsão para pagamento de vale alimentação, utilizamos como base de cálculo a clausula Nona da CCT RJ002358/2018 - para o valor do vale e o valor do desconto para efeito da estimativa</t>
  </si>
  <si>
    <t>Motorista Passeio / Van 44h Seg a Sex - Macaé</t>
  </si>
  <si>
    <t>Não foi encontrata CCT válida para o município de Macaé, estamos utilizando como salario base o definico pela Alinea III do art 1 da Lei Estadual 8315/2019 com os benefícios elencados pela CCT para o municipio do Rio de Janeiro RJ002358/2018 para fins de estimativa.   Em consulta ao site salarios.org obtivemos o salário médio para a categoria de R$ 1.591,00.</t>
  </si>
  <si>
    <t>MEMORIAL DE CÁLCULO  - CONDUTOR PASSEIO/VAN 44H - MACAÉ</t>
  </si>
  <si>
    <t>MEMORIAL DE CÁLCULO  - CONDUTOR PASSEIO/VAN 44H - RIO</t>
  </si>
  <si>
    <t>Total estimado</t>
  </si>
  <si>
    <t>Processo n.º 23079.044042/2018-81</t>
  </si>
  <si>
    <r>
      <t xml:space="preserve">Serviço de condução de veículos oficiais, mediante Posto de trabalho na escala de </t>
    </r>
    <r>
      <rPr>
        <sz val="8"/>
        <color rgb="FF000000"/>
        <rFont val="Spranq eco sans"/>
        <family val="2"/>
      </rPr>
      <t xml:space="preserve">44 horas semanais, com utilização de um profissional por posto, habilitado na categoria “D”, para condução de ÔNIBUS ACIMA DE 35 PASSAGEIROS, para transporte de servidores, alunos e docentes que poderão circular em trajetos municipais, intermunicipais, interestaduais e internacionais com previsão de pagamento de indenização de viagem, ou pagamento de estadia ao funcionário, caso haja afastamento da sede do </t>
    </r>
    <r>
      <rPr>
        <u/>
        <sz val="8"/>
        <color rgb="FFFF0000"/>
        <rFont val="Spranq eco sans"/>
        <family val="2"/>
      </rPr>
      <t>Município do Rio de Janeiro.</t>
    </r>
  </si>
  <si>
    <t>CATSER</t>
  </si>
  <si>
    <t>15008 - Prestação do Serviços de Motorista</t>
  </si>
  <si>
    <r>
      <t xml:space="preserve">Serviço de condução de veículos oficiais, mediante posto de trabalho na escala de 44 horas semanais, com utilização de um profissional por posto, habilitado na categoria "D", para condução ÔNIBUS ACIMA DE 35 PASSAGEIROS, para transporte de servidores, alunos e docentes que poderão circular em trajetos municipais, intermunicipais, interestaduais e internacionais com previsão pagamento de indenização de viagem, ou pagamento de estadia ao funcionário, caso haja afastamento da sede do Estado do Rio de Janeiro. </t>
    </r>
    <r>
      <rPr>
        <b/>
        <sz val="10"/>
        <color theme="1"/>
        <rFont val="Spranq eco sans"/>
        <family val="2"/>
      </rPr>
      <t>CATSER: 15008</t>
    </r>
  </si>
  <si>
    <r>
      <t xml:space="preserve">IMPORTANTE </t>
    </r>
    <r>
      <rPr>
        <b/>
        <sz val="14"/>
        <color rgb="FFFF0000"/>
        <rFont val="Arial"/>
        <family val="2"/>
      </rPr>
      <t>↓</t>
    </r>
  </si>
  <si>
    <t xml:space="preserve">Seu preenchimento é de responsabilidade da Empresa que enviará a cotação </t>
  </si>
  <si>
    <t>Os itens marcados com a cor</t>
  </si>
  <si>
    <t xml:space="preserve"> em geral são os itens que devem ser preenchidos pela Empresa</t>
  </si>
  <si>
    <t>Caso a Empresa não concorde com o modelo de calculo apresentado, este poderá ser alterado.</t>
  </si>
  <si>
    <t>Esta alteração deve sempre ser feita de forma aberta, auditável e de clara compreensão.</t>
  </si>
  <si>
    <t>A Empresa deverá sempre demonstrar seus cálculos na aba correspondente a memória de cálculo do cargo.</t>
  </si>
  <si>
    <t>Empresa:</t>
  </si>
  <si>
    <t>Data:</t>
  </si>
  <si>
    <t>Serviço de condução de veículos oficiais, mediante posto de trabalho na escala de 44 horas semanais, com utilização de um profissional por posto, habilitado na categoria "D", para condução e transporte de servidores, alunos, documentos, materiais e serviços gerais e administrativos no Município do Rio de Janeiro em veculo de PASSEIO E TIPO VAN</t>
  </si>
  <si>
    <t>Serviço de condução de veículos oficiais, mediante posto de trabalho na escala de 12x36 DE DOMINGO A DOMINGO, habilitado na categoria "D", para condução DE CAMINHÃO para transporte de plantonistas e materiais das Seções de hidráulica e elétrica no Município do Rio de Janeiro</t>
  </si>
  <si>
    <t>Serviço de condução de veículos oficiais, mediante posto de trabalho na escala de 44 horas semanais, com utilização de um profissional por posto, habilitado na categoria "D", para condução e transporte de servidores, alunos, documentos, materiais e serviços gerais e administrativos no Município de Macaé em veculo de PASSEIO E TIPO VAN</t>
  </si>
  <si>
    <r>
      <t xml:space="preserve">Serviço de condução de veículos oficiais, mediante posto de trabalho na escala de 12x36 DE DOMINGO A DOMINGO NOTURNO, habilitado na categoria "D", para condução DE CAMINHÃO para transporte de plantonistas e materiais das Seções de hidráulica e elétrica no Município do Rio de Janeiro                    </t>
    </r>
    <r>
      <rPr>
        <b/>
        <sz val="10"/>
        <color theme="1"/>
        <rFont val="Spranq eco sans"/>
        <family val="2"/>
      </rPr>
      <t>CATSER: 15008</t>
    </r>
  </si>
  <si>
    <r>
      <t xml:space="preserve">Serviço de condução de veículos oficiais, mediante posto de trabalho na escala de 12x36 DE DOMINGO A DOMINGO DIURNO, habilitado na categoria "D", para condução DE CAMINH+A1ÃO para transporte de plantonistas e materiais das Seções de hidráulica e elétrica no Município do Rio de Janeiro                    </t>
    </r>
    <r>
      <rPr>
        <b/>
        <sz val="10"/>
        <color theme="1"/>
        <rFont val="Spranq eco sans"/>
        <family val="2"/>
      </rPr>
      <t>CATSER: 15008</t>
    </r>
  </si>
  <si>
    <r>
      <t xml:space="preserve">Serviço de condução de veículos oficiais, mediante posto de trabalho na escala de 44 horas semanais, com utilização de um profissional por posto, ha+A42bilitado na categoria "D", para condução e transporte de servidores, alunos, documentos, materiais e serviços gerais e administrativos no Município do Rio de Janeiro em veículo de PASSEIO E TIPO VAN  </t>
    </r>
    <r>
      <rPr>
        <b/>
        <sz val="10"/>
        <color theme="1"/>
        <rFont val="Spranq eco sans"/>
        <family val="2"/>
      </rPr>
      <t>CATSER: 15008</t>
    </r>
  </si>
  <si>
    <r>
      <t xml:space="preserve">Serviço de condução de veículos oficiais, mediante posto de trabalho na escala de 44 horas semanais, com utilização de um profissional por posto, habilitado na categoria "D", para condução e transporte de servidores, alunos, documentos, materiais e serviços gerais e administrativos no Município de Macaé em veículo de PASSEIO E TIPO VAN </t>
    </r>
    <r>
      <rPr>
        <b/>
        <sz val="10"/>
        <color theme="1"/>
        <rFont val="Spranq eco sans"/>
        <family val="2"/>
      </rPr>
      <t>CATSER: 15008</t>
    </r>
  </si>
</sst>
</file>

<file path=xl/styles.xml><?xml version="1.0" encoding="utf-8"?>
<styleSheet xmlns="http://schemas.openxmlformats.org/spreadsheetml/2006/main">
  <numFmts count="5">
    <numFmt numFmtId="8" formatCode="&quot;R$&quot;\ #,##0.00;[Red]\-&quot;R$&quot;\ #,##0.00"/>
    <numFmt numFmtId="44" formatCode="_-&quot;R$&quot;\ * #,##0.00_-;\-&quot;R$&quot;\ * #,##0.00_-;_-&quot;R$&quot;\ * &quot;-&quot;??_-;_-@_-"/>
    <numFmt numFmtId="164" formatCode="_(&quot;R$ &quot;* #,##0.00_);_(&quot;R$ &quot;* \(#,##0.00\);_(&quot;R$ &quot;* &quot;-&quot;??_);_(@_)"/>
    <numFmt numFmtId="165" formatCode="&quot;R$ &quot;#,##0.00_);\(&quot;R$ &quot;#,##0.00\)"/>
    <numFmt numFmtId="166" formatCode="#,##0_ ;\-#,##0\ "/>
  </numFmts>
  <fonts count="35">
    <font>
      <sz val="10"/>
      <color theme="1"/>
      <name val="Spranq eco sans"/>
      <family val="2"/>
    </font>
    <font>
      <sz val="10"/>
      <color theme="1"/>
      <name val="Spranq eco sans"/>
      <family val="2"/>
    </font>
    <font>
      <b/>
      <sz val="10"/>
      <color theme="0"/>
      <name val="Spranq eco sans"/>
      <family val="2"/>
    </font>
    <font>
      <sz val="10"/>
      <color rgb="FFFF0000"/>
      <name val="Spranq eco sans"/>
      <family val="2"/>
    </font>
    <font>
      <b/>
      <sz val="10"/>
      <color theme="1"/>
      <name val="Spranq eco sans"/>
      <family val="2"/>
    </font>
    <font>
      <sz val="10"/>
      <color theme="0"/>
      <name val="Spranq eco sans"/>
      <family val="2"/>
    </font>
    <font>
      <sz val="8"/>
      <name val="Spranq eco sans"/>
      <family val="2"/>
    </font>
    <font>
      <sz val="12"/>
      <name val="Spranq eco sans"/>
      <family val="2"/>
    </font>
    <font>
      <sz val="11"/>
      <color theme="1"/>
      <name val="Spranq eco sans"/>
      <family val="2"/>
    </font>
    <font>
      <b/>
      <sz val="8"/>
      <name val="Spranq eco sans"/>
      <family val="2"/>
    </font>
    <font>
      <sz val="11"/>
      <color theme="1"/>
      <name val="Calibri"/>
      <family val="2"/>
      <scheme val="minor"/>
    </font>
    <font>
      <b/>
      <sz val="9"/>
      <color theme="0"/>
      <name val="Spranq eco sans"/>
      <family val="2"/>
    </font>
    <font>
      <sz val="8"/>
      <name val="Verdana"/>
      <family val="2"/>
    </font>
    <font>
      <b/>
      <sz val="9"/>
      <name val="Spranq eco sans"/>
      <family val="2"/>
    </font>
    <font>
      <sz val="9"/>
      <name val="Spranq eco sans"/>
      <family val="2"/>
    </font>
    <font>
      <b/>
      <sz val="11"/>
      <name val="Spranq eco sans"/>
      <family val="2"/>
    </font>
    <font>
      <b/>
      <sz val="6"/>
      <name val="Spranq eco sans"/>
      <family val="2"/>
    </font>
    <font>
      <b/>
      <sz val="8"/>
      <name val="Verdana"/>
      <family val="2"/>
    </font>
    <font>
      <sz val="8"/>
      <color theme="1"/>
      <name val="Spranq eco sans"/>
      <family val="2"/>
    </font>
    <font>
      <sz val="11"/>
      <color theme="1"/>
      <name val="Verdana"/>
      <family val="2"/>
    </font>
    <font>
      <sz val="8"/>
      <color rgb="FF000000"/>
      <name val="Spranq eco sans"/>
      <family val="2"/>
    </font>
    <font>
      <sz val="8"/>
      <color theme="0"/>
      <name val="Verdana"/>
      <family val="2"/>
    </font>
    <font>
      <i/>
      <sz val="10"/>
      <color theme="1"/>
      <name val="Spranq eco sans"/>
      <family val="2"/>
    </font>
    <font>
      <b/>
      <sz val="10.5"/>
      <color theme="1"/>
      <name val="Arial"/>
      <family val="2"/>
    </font>
    <font>
      <sz val="10"/>
      <name val="Spranq eco sans"/>
      <family val="2"/>
    </font>
    <font>
      <vertAlign val="superscript"/>
      <sz val="9"/>
      <color theme="1"/>
      <name val="Spranq eco sans"/>
      <family val="2"/>
    </font>
    <font>
      <vertAlign val="superscript"/>
      <sz val="10"/>
      <color theme="1"/>
      <name val="Spranq eco sans"/>
      <family val="2"/>
    </font>
    <font>
      <b/>
      <sz val="13"/>
      <color theme="1"/>
      <name val="Spranq eco sans"/>
      <family val="2"/>
    </font>
    <font>
      <sz val="10"/>
      <color theme="1"/>
      <name val="Verdana"/>
      <family val="2"/>
    </font>
    <font>
      <sz val="9"/>
      <name val="Verdana"/>
      <family val="2"/>
    </font>
    <font>
      <b/>
      <i/>
      <sz val="10"/>
      <color theme="0"/>
      <name val="Spranq eco sans"/>
      <family val="2"/>
    </font>
    <font>
      <u/>
      <sz val="8"/>
      <color rgb="FFFF0000"/>
      <name val="Spranq eco sans"/>
      <family val="2"/>
    </font>
    <font>
      <b/>
      <sz val="14"/>
      <color rgb="FFFF0000"/>
      <name val="Spranq eco sans"/>
      <family val="2"/>
    </font>
    <font>
      <b/>
      <sz val="14"/>
      <color rgb="FFFF0000"/>
      <name val="Arial"/>
      <family val="2"/>
    </font>
    <font>
      <sz val="10"/>
      <color rgb="FF000000"/>
      <name val="Spranq eco sans"/>
      <family val="2"/>
    </font>
  </fonts>
  <fills count="18">
    <fill>
      <patternFill patternType="none"/>
    </fill>
    <fill>
      <patternFill patternType="gray125"/>
    </fill>
    <fill>
      <patternFill patternType="solid">
        <fgColor theme="5" tint="-0.499984740745262"/>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4" tint="-0.249977111117893"/>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1" tint="4.9989318521683403E-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hair">
        <color indexed="64"/>
      </left>
      <right style="hair">
        <color indexed="64"/>
      </right>
      <top style="medium">
        <color indexed="64"/>
      </top>
      <bottom/>
      <diagonal/>
    </border>
    <border>
      <left/>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thin">
        <color indexed="64"/>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66">
    <xf numFmtId="0" fontId="0" fillId="0" borderId="0" xfId="0"/>
    <xf numFmtId="0" fontId="8" fillId="0" borderId="0" xfId="0" applyFont="1"/>
    <xf numFmtId="0" fontId="9" fillId="0" borderId="1" xfId="0" applyFont="1" applyFill="1" applyBorder="1" applyAlignment="1">
      <alignment horizontal="center" vertical="center" wrapText="1"/>
    </xf>
    <xf numFmtId="0" fontId="0" fillId="0" borderId="0" xfId="0" applyAlignment="1">
      <alignment vertical="center"/>
    </xf>
    <xf numFmtId="0" fontId="2" fillId="2" borderId="0" xfId="0" applyFont="1" applyFill="1" applyAlignment="1">
      <alignment horizontal="center" vertical="center" wrapText="1"/>
    </xf>
    <xf numFmtId="0" fontId="0" fillId="0" borderId="0" xfId="0" applyAlignment="1">
      <alignment horizontal="center" vertical="center" wrapText="1"/>
    </xf>
    <xf numFmtId="0" fontId="12" fillId="3" borderId="1" xfId="0" applyFont="1" applyFill="1" applyBorder="1" applyAlignment="1">
      <alignment wrapText="1"/>
    </xf>
    <xf numFmtId="0" fontId="14" fillId="0" borderId="0" xfId="0" applyFont="1"/>
    <xf numFmtId="0" fontId="9" fillId="0" borderId="12" xfId="0" applyFont="1" applyBorder="1" applyAlignment="1">
      <alignment horizontal="center" vertical="center" wrapText="1"/>
    </xf>
    <xf numFmtId="0" fontId="15" fillId="0" borderId="0" xfId="0" applyFont="1"/>
    <xf numFmtId="0" fontId="17" fillId="0" borderId="1" xfId="0" applyFont="1" applyBorder="1" applyAlignment="1">
      <alignment horizontal="center" vertical="center"/>
    </xf>
    <xf numFmtId="0" fontId="12" fillId="0" borderId="1" xfId="0" applyFont="1" applyBorder="1"/>
    <xf numFmtId="164" fontId="12" fillId="0" borderId="1" xfId="1" applyNumberFormat="1" applyFont="1" applyBorder="1"/>
    <xf numFmtId="164" fontId="12" fillId="0" borderId="21" xfId="1" applyNumberFormat="1" applyFont="1" applyBorder="1"/>
    <xf numFmtId="164" fontId="17" fillId="0" borderId="22" xfId="1" applyNumberFormat="1" applyFont="1" applyBorder="1"/>
    <xf numFmtId="0" fontId="17" fillId="0" borderId="1" xfId="0" applyFont="1" applyBorder="1" applyAlignment="1">
      <alignment horizontal="center"/>
    </xf>
    <xf numFmtId="164" fontId="12" fillId="0" borderId="23" xfId="1" applyNumberFormat="1" applyFont="1" applyBorder="1"/>
    <xf numFmtId="164" fontId="17" fillId="0" borderId="24" xfId="1" applyNumberFormat="1" applyFont="1" applyBorder="1"/>
    <xf numFmtId="0" fontId="17" fillId="0" borderId="25" xfId="0" applyFont="1" applyBorder="1" applyAlignment="1">
      <alignment horizontal="center"/>
    </xf>
    <xf numFmtId="0" fontId="12" fillId="0" borderId="25" xfId="0" applyFont="1" applyBorder="1"/>
    <xf numFmtId="164" fontId="12" fillId="0" borderId="25" xfId="1" applyNumberFormat="1" applyFont="1" applyBorder="1"/>
    <xf numFmtId="164" fontId="12" fillId="0" borderId="26" xfId="1" applyNumberFormat="1" applyFont="1" applyBorder="1"/>
    <xf numFmtId="164" fontId="17" fillId="0" borderId="27" xfId="1" applyNumberFormat="1" applyFont="1" applyBorder="1"/>
    <xf numFmtId="164" fontId="17" fillId="0" borderId="28" xfId="1" applyNumberFormat="1" applyFont="1" applyBorder="1"/>
    <xf numFmtId="0" fontId="17" fillId="0" borderId="0" xfId="0" applyFont="1" applyBorder="1" applyAlignment="1">
      <alignment horizontal="center"/>
    </xf>
    <xf numFmtId="0" fontId="12" fillId="0" borderId="0" xfId="0" applyFont="1" applyBorder="1"/>
    <xf numFmtId="164" fontId="12" fillId="0" borderId="0" xfId="1" applyNumberFormat="1" applyFont="1" applyBorder="1"/>
    <xf numFmtId="164" fontId="17" fillId="0" borderId="0" xfId="1" applyNumberFormat="1" applyFont="1" applyBorder="1"/>
    <xf numFmtId="0" fontId="17" fillId="0" borderId="30" xfId="0" applyFont="1" applyBorder="1" applyAlignment="1">
      <alignment horizontal="center" vertical="center"/>
    </xf>
    <xf numFmtId="0" fontId="18" fillId="0" borderId="14" xfId="0" applyFont="1" applyBorder="1" applyAlignment="1">
      <alignment horizontal="justify" wrapText="1"/>
    </xf>
    <xf numFmtId="0" fontId="19" fillId="0" borderId="31" xfId="0" applyNumberFormat="1" applyFont="1" applyBorder="1"/>
    <xf numFmtId="0" fontId="12" fillId="0" borderId="30" xfId="0" applyFont="1" applyBorder="1"/>
    <xf numFmtId="164" fontId="12" fillId="0" borderId="30" xfId="1" applyNumberFormat="1" applyFont="1" applyBorder="1"/>
    <xf numFmtId="164" fontId="12" fillId="0" borderId="32" xfId="1" applyNumberFormat="1" applyFont="1" applyBorder="1"/>
    <xf numFmtId="164" fontId="17" fillId="0" borderId="33" xfId="1" applyNumberFormat="1" applyFont="1" applyBorder="1"/>
    <xf numFmtId="0" fontId="17" fillId="3" borderId="1" xfId="0" applyFont="1" applyFill="1" applyBorder="1" applyAlignment="1">
      <alignment horizontal="center"/>
    </xf>
    <xf numFmtId="0" fontId="12" fillId="3" borderId="1" xfId="0" applyFont="1" applyFill="1" applyBorder="1"/>
    <xf numFmtId="164" fontId="12" fillId="0" borderId="27" xfId="1" applyNumberFormat="1" applyFont="1" applyBorder="1"/>
    <xf numFmtId="0" fontId="0" fillId="0" borderId="0" xfId="0" applyFont="1"/>
    <xf numFmtId="164" fontId="4" fillId="0" borderId="1" xfId="0" applyNumberFormat="1" applyFont="1" applyBorder="1"/>
    <xf numFmtId="0" fontId="18" fillId="0" borderId="0" xfId="0" applyNumberFormat="1" applyFont="1" applyAlignment="1">
      <alignment wrapText="1"/>
    </xf>
    <xf numFmtId="0" fontId="9" fillId="0" borderId="0" xfId="0" applyFont="1" applyBorder="1" applyAlignment="1">
      <alignment horizontal="center" vertical="distributed" textRotation="90" wrapText="1"/>
    </xf>
    <xf numFmtId="0" fontId="9" fillId="0" borderId="0" xfId="0" applyFont="1" applyBorder="1" applyAlignment="1">
      <alignment horizontal="center" vertical="center"/>
    </xf>
    <xf numFmtId="0" fontId="16" fillId="0" borderId="0" xfId="0" applyFont="1" applyBorder="1" applyAlignment="1">
      <alignment horizontal="center" vertical="center" wrapText="1"/>
    </xf>
    <xf numFmtId="0" fontId="9" fillId="0" borderId="0" xfId="0" applyFont="1" applyBorder="1" applyAlignment="1">
      <alignment horizontal="center" vertical="center" wrapText="1"/>
    </xf>
    <xf numFmtId="0" fontId="0" fillId="0" borderId="0" xfId="0" applyBorder="1"/>
    <xf numFmtId="0" fontId="19" fillId="0" borderId="1" xfId="0" applyFont="1" applyBorder="1"/>
    <xf numFmtId="164" fontId="17" fillId="0" borderId="1" xfId="1" applyNumberFormat="1" applyFont="1" applyBorder="1"/>
    <xf numFmtId="0" fontId="12" fillId="0" borderId="1" xfId="0" applyFont="1" applyBorder="1" applyAlignment="1">
      <alignment wrapText="1"/>
    </xf>
    <xf numFmtId="0" fontId="11" fillId="2" borderId="34" xfId="0" applyFont="1" applyFill="1" applyBorder="1" applyAlignment="1">
      <alignment horizontal="center" vertical="center" wrapText="1"/>
    </xf>
    <xf numFmtId="0" fontId="0" fillId="0" borderId="1" xfId="0" applyBorder="1" applyAlignment="1">
      <alignment vertical="center"/>
    </xf>
    <xf numFmtId="0" fontId="0" fillId="0" borderId="1" xfId="0" applyNumberFormat="1" applyBorder="1" applyAlignment="1">
      <alignment wrapText="1"/>
    </xf>
    <xf numFmtId="0" fontId="0" fillId="0" borderId="1" xfId="0" applyBorder="1"/>
    <xf numFmtId="0" fontId="0" fillId="0" borderId="1" xfId="0" applyBorder="1" applyAlignment="1">
      <alignment horizontal="center" vertical="center"/>
    </xf>
    <xf numFmtId="0" fontId="5" fillId="3" borderId="1" xfId="0" applyFont="1" applyFill="1" applyBorder="1" applyAlignment="1">
      <alignment vertical="center"/>
    </xf>
    <xf numFmtId="0" fontId="21" fillId="3" borderId="1" xfId="0" applyFont="1" applyFill="1" applyBorder="1" applyAlignment="1">
      <alignment wrapText="1"/>
    </xf>
    <xf numFmtId="0" fontId="5" fillId="3" borderId="1" xfId="0" applyFont="1" applyFill="1" applyBorder="1"/>
    <xf numFmtId="0" fontId="11" fillId="6" borderId="34" xfId="0" applyFont="1" applyFill="1" applyBorder="1" applyAlignment="1">
      <alignment horizontal="center" vertical="center" wrapText="1"/>
    </xf>
    <xf numFmtId="0" fontId="2" fillId="6" borderId="0" xfId="0" applyFont="1" applyFill="1" applyAlignment="1">
      <alignment horizontal="center" vertical="center" wrapText="1"/>
    </xf>
    <xf numFmtId="0" fontId="4" fillId="0" borderId="0" xfId="0" applyFont="1" applyFill="1" applyBorder="1" applyAlignment="1"/>
    <xf numFmtId="0" fontId="0" fillId="8" borderId="1" xfId="0" applyFill="1" applyBorder="1" applyAlignment="1">
      <alignment horizontal="left" vertical="center"/>
    </xf>
    <xf numFmtId="0" fontId="0" fillId="8" borderId="1" xfId="0" applyFill="1" applyBorder="1" applyAlignment="1">
      <alignment vertical="center"/>
    </xf>
    <xf numFmtId="0" fontId="3" fillId="0" borderId="0" xfId="0" applyFont="1" applyFill="1" applyAlignment="1">
      <alignment horizontal="center" vertical="center" wrapText="1"/>
    </xf>
    <xf numFmtId="0" fontId="0" fillId="7" borderId="1" xfId="0" applyFill="1" applyBorder="1" applyAlignment="1">
      <alignment horizontal="right" vertical="center"/>
    </xf>
    <xf numFmtId="0" fontId="0" fillId="7" borderId="9" xfId="0" applyFill="1" applyBorder="1" applyAlignment="1">
      <alignment vertical="center"/>
    </xf>
    <xf numFmtId="0" fontId="4" fillId="7" borderId="1" xfId="0" applyFont="1" applyFill="1" applyBorder="1" applyAlignment="1">
      <alignment horizontal="center" vertical="center"/>
    </xf>
    <xf numFmtId="0" fontId="0" fillId="7" borderId="1" xfId="0" applyFill="1" applyBorder="1" applyAlignment="1">
      <alignment horizontal="center" vertical="center"/>
    </xf>
    <xf numFmtId="0" fontId="0" fillId="0" borderId="1" xfId="0" applyBorder="1" applyAlignment="1">
      <alignment horizontal="left" vertical="center"/>
    </xf>
    <xf numFmtId="44" fontId="0" fillId="0" borderId="1" xfId="1" applyNumberFormat="1" applyFont="1" applyBorder="1" applyAlignment="1">
      <alignment horizontal="right" vertical="center"/>
    </xf>
    <xf numFmtId="0" fontId="0" fillId="0" borderId="9" xfId="0" applyBorder="1" applyAlignment="1">
      <alignment vertical="center"/>
    </xf>
    <xf numFmtId="9" fontId="0" fillId="0" borderId="1" xfId="2" applyFont="1" applyBorder="1" applyAlignment="1">
      <alignment vertical="center"/>
    </xf>
    <xf numFmtId="44" fontId="0" fillId="0" borderId="0" xfId="0" applyNumberFormat="1"/>
    <xf numFmtId="44" fontId="0" fillId="0" borderId="1" xfId="1" applyNumberFormat="1" applyFont="1" applyFill="1" applyBorder="1" applyAlignment="1">
      <alignment horizontal="right" vertical="center"/>
    </xf>
    <xf numFmtId="44" fontId="0" fillId="0" borderId="1" xfId="1" applyNumberFormat="1" applyFont="1" applyBorder="1"/>
    <xf numFmtId="39" fontId="18" fillId="0" borderId="0" xfId="1" quotePrefix="1" applyNumberFormat="1" applyFont="1" applyBorder="1"/>
    <xf numFmtId="44" fontId="4" fillId="7" borderId="1" xfId="1" applyNumberFormat="1" applyFont="1" applyFill="1" applyBorder="1"/>
    <xf numFmtId="0" fontId="4" fillId="7" borderId="19" xfId="0" applyFont="1" applyFill="1" applyBorder="1"/>
    <xf numFmtId="0" fontId="4" fillId="7" borderId="1" xfId="0" applyFont="1" applyFill="1" applyBorder="1" applyAlignment="1">
      <alignment vertical="center"/>
    </xf>
    <xf numFmtId="0" fontId="4" fillId="7" borderId="7" xfId="0" applyFont="1" applyFill="1" applyBorder="1" applyAlignment="1">
      <alignment horizontal="center" vertical="center"/>
    </xf>
    <xf numFmtId="0" fontId="4" fillId="7" borderId="19" xfId="0" applyFont="1" applyFill="1" applyBorder="1" applyAlignment="1">
      <alignment horizontal="center" vertical="center"/>
    </xf>
    <xf numFmtId="10" fontId="0" fillId="0" borderId="1" xfId="2" applyNumberFormat="1" applyFont="1" applyFill="1" applyBorder="1"/>
    <xf numFmtId="0" fontId="22" fillId="9" borderId="1" xfId="0" applyFont="1" applyFill="1" applyBorder="1" applyAlignment="1">
      <alignment horizontal="left" vertical="center"/>
    </xf>
    <xf numFmtId="0" fontId="0" fillId="9" borderId="1" xfId="0" applyFont="1" applyFill="1" applyBorder="1"/>
    <xf numFmtId="10" fontId="1" fillId="9" borderId="1" xfId="2" applyNumberFormat="1" applyFont="1" applyFill="1" applyBorder="1"/>
    <xf numFmtId="44" fontId="1" fillId="9" borderId="1" xfId="1" applyNumberFormat="1" applyFont="1" applyFill="1" applyBorder="1"/>
    <xf numFmtId="0" fontId="22" fillId="0" borderId="1" xfId="0" applyFont="1" applyBorder="1"/>
    <xf numFmtId="10" fontId="22" fillId="0" borderId="1" xfId="2" applyNumberFormat="1" applyFont="1" applyFill="1" applyBorder="1"/>
    <xf numFmtId="44" fontId="22" fillId="0" borderId="1" xfId="1" applyNumberFormat="1" applyFont="1" applyBorder="1"/>
    <xf numFmtId="0" fontId="4" fillId="7" borderId="19" xfId="0" applyFont="1" applyFill="1" applyBorder="1" applyAlignment="1">
      <alignment vertical="center"/>
    </xf>
    <xf numFmtId="10" fontId="0" fillId="0" borderId="1" xfId="2" applyNumberFormat="1" applyFont="1" applyBorder="1"/>
    <xf numFmtId="44" fontId="0" fillId="0" borderId="1" xfId="0" applyNumberFormat="1" applyBorder="1"/>
    <xf numFmtId="0" fontId="4" fillId="7" borderId="9" xfId="0" applyFont="1" applyFill="1" applyBorder="1" applyAlignment="1">
      <alignment horizontal="left" vertical="center"/>
    </xf>
    <xf numFmtId="0" fontId="4" fillId="7" borderId="11" xfId="0" applyFont="1" applyFill="1" applyBorder="1" applyAlignment="1">
      <alignment horizontal="left" vertical="center"/>
    </xf>
    <xf numFmtId="10" fontId="4" fillId="7" borderId="1" xfId="2" applyNumberFormat="1" applyFont="1" applyFill="1" applyBorder="1" applyAlignment="1">
      <alignment horizontal="left" vertical="center"/>
    </xf>
    <xf numFmtId="44" fontId="4" fillId="7" borderId="1" xfId="1" applyNumberFormat="1" applyFont="1" applyFill="1" applyBorder="1" applyAlignment="1">
      <alignment horizontal="left"/>
    </xf>
    <xf numFmtId="0" fontId="0" fillId="0" borderId="0" xfId="0" applyAlignment="1">
      <alignment horizontal="left"/>
    </xf>
    <xf numFmtId="0" fontId="0" fillId="0" borderId="34" xfId="0" applyBorder="1" applyAlignment="1">
      <alignment horizontal="left" vertical="center"/>
    </xf>
    <xf numFmtId="10" fontId="0" fillId="10" borderId="1" xfId="2" applyNumberFormat="1" applyFont="1" applyFill="1" applyBorder="1"/>
    <xf numFmtId="0" fontId="0" fillId="0" borderId="17" xfId="0" applyFill="1" applyBorder="1" applyAlignment="1">
      <alignment horizontal="left" vertical="center"/>
    </xf>
    <xf numFmtId="0" fontId="0" fillId="0" borderId="1" xfId="0" applyFill="1" applyBorder="1"/>
    <xf numFmtId="8" fontId="0" fillId="0" borderId="1" xfId="0" applyNumberFormat="1" applyFill="1" applyBorder="1"/>
    <xf numFmtId="0" fontId="0" fillId="0" borderId="0" xfId="0" applyFill="1"/>
    <xf numFmtId="0" fontId="0" fillId="0" borderId="0" xfId="0" applyFill="1" applyBorder="1"/>
    <xf numFmtId="10" fontId="0" fillId="0" borderId="0" xfId="2" applyNumberFormat="1" applyFont="1" applyFill="1" applyBorder="1"/>
    <xf numFmtId="0" fontId="23" fillId="0" borderId="0" xfId="0" applyFont="1"/>
    <xf numFmtId="0" fontId="0" fillId="0" borderId="1" xfId="0" applyBorder="1" applyAlignment="1">
      <alignment wrapText="1"/>
    </xf>
    <xf numFmtId="165" fontId="6" fillId="0" borderId="0" xfId="0" applyNumberFormat="1" applyFont="1" applyBorder="1" applyAlignment="1">
      <alignment vertical="center" wrapText="1"/>
    </xf>
    <xf numFmtId="10" fontId="4" fillId="7" borderId="1" xfId="2" applyNumberFormat="1" applyFont="1" applyFill="1" applyBorder="1" applyAlignment="1">
      <alignment vertical="center"/>
    </xf>
    <xf numFmtId="8" fontId="4" fillId="7" borderId="1" xfId="1" applyNumberFormat="1" applyFont="1" applyFill="1" applyBorder="1"/>
    <xf numFmtId="0" fontId="4" fillId="4" borderId="1" xfId="0" applyFont="1" applyFill="1" applyBorder="1"/>
    <xf numFmtId="0" fontId="4" fillId="4" borderId="1" xfId="0" applyFont="1" applyFill="1" applyBorder="1" applyAlignment="1">
      <alignment horizontal="center" vertical="center"/>
    </xf>
    <xf numFmtId="0" fontId="0" fillId="0" borderId="1" xfId="0" applyFont="1" applyFill="1" applyBorder="1"/>
    <xf numFmtId="8" fontId="0" fillId="0" borderId="1" xfId="0" applyNumberFormat="1" applyBorder="1"/>
    <xf numFmtId="44" fontId="4" fillId="4" borderId="1" xfId="1" applyNumberFormat="1" applyFont="1" applyFill="1" applyBorder="1" applyAlignment="1">
      <alignment horizontal="center" vertical="center"/>
    </xf>
    <xf numFmtId="0" fontId="4" fillId="7" borderId="1" xfId="0" applyFont="1" applyFill="1" applyBorder="1"/>
    <xf numFmtId="44" fontId="0" fillId="0" borderId="1" xfId="0" applyNumberFormat="1" applyFill="1" applyBorder="1"/>
    <xf numFmtId="0" fontId="0" fillId="10" borderId="1" xfId="0" applyFill="1" applyBorder="1"/>
    <xf numFmtId="0" fontId="0" fillId="0" borderId="1" xfId="0" applyFill="1" applyBorder="1" applyAlignment="1">
      <alignment horizontal="left" vertical="center"/>
    </xf>
    <xf numFmtId="44" fontId="0" fillId="10" borderId="1" xfId="1" applyNumberFormat="1" applyFont="1" applyFill="1" applyBorder="1"/>
    <xf numFmtId="44" fontId="4" fillId="7" borderId="1" xfId="0" applyNumberFormat="1" applyFont="1" applyFill="1" applyBorder="1"/>
    <xf numFmtId="44" fontId="0" fillId="0" borderId="1" xfId="1" applyNumberFormat="1" applyFont="1" applyFill="1" applyBorder="1"/>
    <xf numFmtId="10" fontId="0" fillId="0" borderId="0" xfId="2" applyNumberFormat="1" applyFont="1"/>
    <xf numFmtId="44" fontId="0" fillId="0" borderId="1" xfId="1" applyNumberFormat="1" applyFont="1" applyFill="1" applyBorder="1" applyAlignment="1">
      <alignment horizontal="left" vertical="center"/>
    </xf>
    <xf numFmtId="0" fontId="0" fillId="0" borderId="0" xfId="0" applyAlignment="1">
      <alignment horizontal="left" vertical="center"/>
    </xf>
    <xf numFmtId="0" fontId="4" fillId="4" borderId="1" xfId="0" applyFont="1" applyFill="1" applyBorder="1" applyAlignment="1">
      <alignment horizontal="left"/>
    </xf>
    <xf numFmtId="0" fontId="0" fillId="11" borderId="1" xfId="0" applyFill="1" applyBorder="1"/>
    <xf numFmtId="44" fontId="4" fillId="11" borderId="1" xfId="1" applyNumberFormat="1" applyFont="1" applyFill="1" applyBorder="1"/>
    <xf numFmtId="44" fontId="4" fillId="4" borderId="1" xfId="0" applyNumberFormat="1" applyFont="1" applyFill="1" applyBorder="1"/>
    <xf numFmtId="0" fontId="4" fillId="7" borderId="11" xfId="0" applyFont="1" applyFill="1" applyBorder="1" applyAlignment="1">
      <alignment horizontal="center" vertical="center"/>
    </xf>
    <xf numFmtId="44" fontId="4" fillId="11" borderId="1" xfId="0" applyNumberFormat="1" applyFont="1" applyFill="1" applyBorder="1" applyAlignment="1">
      <alignment horizontal="left" vertical="center"/>
    </xf>
    <xf numFmtId="0" fontId="4" fillId="0" borderId="0" xfId="0" applyFont="1" applyAlignment="1">
      <alignment horizontal="left" vertical="center"/>
    </xf>
    <xf numFmtId="10" fontId="6" fillId="0" borderId="0" xfId="0" applyNumberFormat="1" applyFont="1" applyBorder="1" applyAlignment="1">
      <alignment horizontal="center" vertical="center" wrapText="1"/>
    </xf>
    <xf numFmtId="10" fontId="4" fillId="7" borderId="11" xfId="0" applyNumberFormat="1" applyFont="1" applyFill="1" applyBorder="1" applyAlignment="1">
      <alignment vertical="center"/>
    </xf>
    <xf numFmtId="44" fontId="4" fillId="0" borderId="1" xfId="1" applyNumberFormat="1" applyFont="1" applyBorder="1"/>
    <xf numFmtId="44" fontId="2" fillId="12" borderId="1" xfId="0" applyNumberFormat="1" applyFont="1" applyFill="1" applyBorder="1"/>
    <xf numFmtId="10" fontId="0" fillId="0" borderId="1" xfId="0" applyNumberFormat="1" applyBorder="1"/>
    <xf numFmtId="44" fontId="4" fillId="4" borderId="1" xfId="1" applyNumberFormat="1" applyFont="1" applyFill="1" applyBorder="1"/>
    <xf numFmtId="0" fontId="0" fillId="0" borderId="3" xfId="0" applyBorder="1" applyAlignment="1"/>
    <xf numFmtId="0" fontId="0" fillId="0" borderId="0" xfId="0" applyBorder="1" applyAlignment="1"/>
    <xf numFmtId="39" fontId="1" fillId="0" borderId="1" xfId="1" applyNumberFormat="1" applyFont="1" applyBorder="1"/>
    <xf numFmtId="39" fontId="0" fillId="0" borderId="1" xfId="0" applyNumberFormat="1" applyBorder="1"/>
    <xf numFmtId="0" fontId="0" fillId="13" borderId="1" xfId="0" applyFill="1" applyBorder="1"/>
    <xf numFmtId="44" fontId="0" fillId="13" borderId="1" xfId="1" applyNumberFormat="1" applyFont="1" applyFill="1" applyBorder="1"/>
    <xf numFmtId="0" fontId="0" fillId="14" borderId="1" xfId="0" applyFill="1" applyBorder="1"/>
    <xf numFmtId="10" fontId="0" fillId="14" borderId="1" xfId="2" applyNumberFormat="1" applyFont="1" applyFill="1" applyBorder="1"/>
    <xf numFmtId="0" fontId="0" fillId="14" borderId="1" xfId="0" applyFont="1" applyFill="1" applyBorder="1" applyAlignment="1">
      <alignment horizontal="left" wrapText="1"/>
    </xf>
    <xf numFmtId="0" fontId="0" fillId="0" borderId="1" xfId="0" applyFont="1" applyBorder="1"/>
    <xf numFmtId="0" fontId="22" fillId="0" borderId="1" xfId="0" applyFont="1" applyFill="1" applyBorder="1"/>
    <xf numFmtId="44" fontId="22" fillId="0" borderId="1" xfId="0" applyNumberFormat="1" applyFont="1" applyBorder="1"/>
    <xf numFmtId="44" fontId="4" fillId="11" borderId="1" xfId="0" applyNumberFormat="1" applyFont="1" applyFill="1" applyBorder="1"/>
    <xf numFmtId="166" fontId="0" fillId="0" borderId="1" xfId="0" applyNumberFormat="1" applyBorder="1"/>
    <xf numFmtId="0" fontId="0" fillId="14" borderId="1" xfId="0" applyFill="1" applyBorder="1" applyAlignment="1">
      <alignment horizontal="left" wrapText="1"/>
    </xf>
    <xf numFmtId="0" fontId="0" fillId="0" borderId="0" xfId="0" applyAlignment="1">
      <alignment vertical="top" wrapText="1"/>
    </xf>
    <xf numFmtId="44" fontId="0" fillId="14" borderId="1" xfId="0" applyNumberFormat="1" applyFill="1" applyBorder="1"/>
    <xf numFmtId="0" fontId="0" fillId="14" borderId="1" xfId="0" applyFill="1" applyBorder="1" applyAlignment="1">
      <alignment wrapText="1"/>
    </xf>
    <xf numFmtId="165" fontId="24" fillId="14" borderId="1" xfId="0" applyNumberFormat="1" applyFont="1" applyFill="1" applyBorder="1" applyAlignment="1">
      <alignment vertical="center" wrapText="1"/>
    </xf>
    <xf numFmtId="0" fontId="28" fillId="0" borderId="1" xfId="0" applyFont="1" applyBorder="1" applyAlignment="1">
      <alignment horizontal="center" wrapText="1"/>
    </xf>
    <xf numFmtId="164" fontId="10" fillId="0" borderId="1" xfId="1" applyNumberFormat="1" applyFont="1" applyBorder="1" applyAlignment="1">
      <alignment horizontal="center" wrapText="1"/>
    </xf>
    <xf numFmtId="164" fontId="0" fillId="0" borderId="1" xfId="1" applyNumberFormat="1" applyFont="1" applyBorder="1" applyAlignment="1">
      <alignment horizontal="center" vertical="center" wrapText="1"/>
    </xf>
    <xf numFmtId="0" fontId="29" fillId="0" borderId="1" xfId="0" applyFont="1" applyBorder="1" applyAlignment="1">
      <alignment vertical="center" wrapText="1"/>
    </xf>
    <xf numFmtId="0" fontId="0" fillId="0" borderId="1" xfId="0" applyFont="1" applyBorder="1" applyAlignment="1">
      <alignment horizontal="center" vertical="center" wrapText="1"/>
    </xf>
    <xf numFmtId="0" fontId="28" fillId="0" borderId="1" xfId="0" applyFont="1" applyBorder="1" applyAlignment="1">
      <alignment horizontal="right" vertical="center" wrapText="1"/>
    </xf>
    <xf numFmtId="164" fontId="0" fillId="0" borderId="1" xfId="1" applyNumberFormat="1" applyFont="1" applyBorder="1" applyAlignment="1">
      <alignment horizontal="right" vertical="center" wrapText="1"/>
    </xf>
    <xf numFmtId="0" fontId="0" fillId="0" borderId="1" xfId="0" applyFont="1" applyBorder="1" applyAlignment="1">
      <alignment vertical="center" wrapText="1"/>
    </xf>
    <xf numFmtId="0" fontId="28" fillId="0" borderId="1" xfId="0" applyFont="1" applyFill="1" applyBorder="1" applyAlignment="1">
      <alignment horizontal="right" vertical="center" wrapText="1"/>
    </xf>
    <xf numFmtId="164" fontId="0" fillId="0" borderId="1" xfId="1" applyNumberFormat="1" applyFont="1" applyBorder="1" applyAlignment="1">
      <alignment horizontal="right" vertical="center"/>
    </xf>
    <xf numFmtId="44" fontId="0" fillId="0" borderId="1" xfId="1" applyFont="1" applyBorder="1"/>
    <xf numFmtId="0" fontId="0" fillId="0" borderId="0" xfId="0" applyAlignment="1">
      <alignment wrapText="1"/>
    </xf>
    <xf numFmtId="0" fontId="0" fillId="15" borderId="1" xfId="0" applyFill="1" applyBorder="1" applyAlignment="1">
      <alignment horizontal="left" vertical="center"/>
    </xf>
    <xf numFmtId="0" fontId="0" fillId="15" borderId="1" xfId="0" applyFill="1" applyBorder="1" applyAlignment="1">
      <alignment vertical="center"/>
    </xf>
    <xf numFmtId="0" fontId="0" fillId="16" borderId="1" xfId="0" applyFill="1" applyBorder="1" applyAlignment="1">
      <alignment horizontal="left" vertical="center"/>
    </xf>
    <xf numFmtId="0" fontId="0" fillId="16" borderId="1" xfId="0" applyFill="1" applyBorder="1" applyAlignment="1">
      <alignment vertical="center"/>
    </xf>
    <xf numFmtId="0" fontId="0" fillId="0" borderId="1" xfId="0" applyFill="1" applyBorder="1" applyAlignment="1">
      <alignment wrapText="1"/>
    </xf>
    <xf numFmtId="0" fontId="0" fillId="0" borderId="1" xfId="0" applyFont="1" applyFill="1" applyBorder="1" applyAlignment="1">
      <alignment horizontal="right"/>
    </xf>
    <xf numFmtId="44" fontId="0" fillId="10" borderId="1" xfId="0" applyNumberFormat="1" applyFill="1" applyBorder="1"/>
    <xf numFmtId="0" fontId="0" fillId="5" borderId="1" xfId="0" applyFill="1" applyBorder="1" applyAlignment="1">
      <alignment horizontal="left" vertical="center"/>
    </xf>
    <xf numFmtId="0" fontId="0" fillId="5" borderId="1" xfId="0" applyFill="1" applyBorder="1" applyAlignment="1">
      <alignment vertical="center"/>
    </xf>
    <xf numFmtId="44" fontId="5" fillId="3" borderId="1" xfId="1" applyFont="1" applyFill="1" applyBorder="1"/>
    <xf numFmtId="44" fontId="5" fillId="3" borderId="1" xfId="0" applyNumberFormat="1" applyFont="1" applyFill="1" applyBorder="1"/>
    <xf numFmtId="10" fontId="0" fillId="0" borderId="0" xfId="0" applyNumberFormat="1"/>
    <xf numFmtId="44" fontId="30" fillId="17" borderId="0" xfId="0" applyNumberFormat="1" applyFont="1" applyFill="1"/>
    <xf numFmtId="0" fontId="9" fillId="0" borderId="9" xfId="0" applyFont="1" applyBorder="1" applyAlignment="1">
      <alignment vertical="center" wrapText="1"/>
    </xf>
    <xf numFmtId="0" fontId="9" fillId="0" borderId="9" xfId="0" applyFont="1" applyBorder="1" applyAlignment="1">
      <alignment vertical="top" wrapText="1"/>
    </xf>
    <xf numFmtId="164" fontId="17" fillId="0" borderId="18" xfId="1" applyNumberFormat="1" applyFont="1" applyBorder="1"/>
    <xf numFmtId="0" fontId="12" fillId="0" borderId="27" xfId="0" applyFont="1" applyBorder="1"/>
    <xf numFmtId="0" fontId="17" fillId="0" borderId="14" xfId="0" applyFont="1" applyBorder="1" applyAlignment="1">
      <alignment horizontal="center" vertical="center"/>
    </xf>
    <xf numFmtId="0" fontId="18" fillId="0" borderId="14" xfId="0" applyNumberFormat="1" applyFont="1" applyBorder="1" applyAlignment="1">
      <alignment wrapText="1"/>
    </xf>
    <xf numFmtId="0" fontId="19" fillId="0" borderId="14" xfId="0" applyFont="1" applyBorder="1"/>
    <xf numFmtId="0" fontId="12" fillId="0" borderId="14" xfId="0" applyFont="1" applyBorder="1"/>
    <xf numFmtId="164" fontId="12" fillId="0" borderId="14" xfId="1" applyNumberFormat="1" applyFont="1" applyBorder="1"/>
    <xf numFmtId="164" fontId="17" fillId="0" borderId="15" xfId="1" applyNumberFormat="1" applyFont="1" applyBorder="1"/>
    <xf numFmtId="0" fontId="18" fillId="0" borderId="31" xfId="0" applyNumberFormat="1" applyFont="1" applyBorder="1" applyAlignment="1">
      <alignment wrapText="1"/>
    </xf>
    <xf numFmtId="0" fontId="17" fillId="0" borderId="1" xfId="0" applyFont="1" applyBorder="1"/>
    <xf numFmtId="0" fontId="34" fillId="0" borderId="0" xfId="0" applyFont="1" applyBorder="1" applyAlignment="1">
      <alignment vertical="center"/>
    </xf>
    <xf numFmtId="0" fontId="0" fillId="14" borderId="10" xfId="0" applyFill="1" applyBorder="1" applyAlignment="1">
      <alignment horizontal="left" vertical="center" wrapText="1"/>
    </xf>
    <xf numFmtId="0" fontId="0" fillId="0" borderId="0" xfId="0" applyBorder="1" applyAlignment="1">
      <alignment vertical="center" wrapText="1"/>
    </xf>
    <xf numFmtId="0" fontId="34" fillId="0" borderId="0" xfId="0" applyFont="1" applyBorder="1" applyAlignment="1">
      <alignment vertical="center" wrapText="1"/>
    </xf>
    <xf numFmtId="164" fontId="9" fillId="14" borderId="1" xfId="1" applyNumberFormat="1" applyFont="1" applyFill="1" applyBorder="1" applyAlignment="1">
      <alignment vertical="center" wrapText="1"/>
    </xf>
    <xf numFmtId="164" fontId="9" fillId="14" borderId="1" xfId="1" applyNumberFormat="1" applyFont="1" applyFill="1" applyBorder="1" applyAlignment="1">
      <alignment horizontal="left" vertical="center" wrapText="1"/>
    </xf>
    <xf numFmtId="164" fontId="10" fillId="14" borderId="1" xfId="1" applyNumberFormat="1" applyFont="1" applyFill="1" applyBorder="1" applyAlignment="1">
      <alignment vertical="center" wrapText="1"/>
    </xf>
    <xf numFmtId="164" fontId="10" fillId="14" borderId="1" xfId="1" applyNumberFormat="1" applyFont="1" applyFill="1" applyBorder="1" applyAlignment="1">
      <alignment wrapText="1"/>
    </xf>
    <xf numFmtId="0" fontId="9" fillId="0" borderId="1" xfId="0" applyFont="1" applyBorder="1" applyAlignment="1">
      <alignment horizontal="left" vertical="top" wrapText="1"/>
    </xf>
    <xf numFmtId="0" fontId="9" fillId="0" borderId="9" xfId="0" applyFont="1" applyBorder="1" applyAlignment="1">
      <alignment horizontal="center"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6" fillId="0" borderId="1" xfId="0" applyFont="1" applyBorder="1" applyAlignment="1">
      <alignment horizontal="lef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6" fillId="0" borderId="1" xfId="0" applyFont="1" applyBorder="1" applyAlignment="1">
      <alignment horizontal="center" vertical="center" wrapText="1"/>
    </xf>
    <xf numFmtId="0" fontId="9" fillId="0" borderId="8" xfId="0" applyFont="1" applyBorder="1" applyAlignment="1">
      <alignment horizontal="center"/>
    </xf>
    <xf numFmtId="0" fontId="9" fillId="0" borderId="0" xfId="0" applyFont="1" applyBorder="1" applyAlignment="1">
      <alignment horizontal="center"/>
    </xf>
    <xf numFmtId="0" fontId="32" fillId="0" borderId="0" xfId="0" applyFont="1" applyBorder="1" applyAlignment="1">
      <alignment horizontal="center"/>
    </xf>
    <xf numFmtId="0" fontId="34" fillId="0" borderId="9" xfId="0" applyFont="1" applyBorder="1" applyAlignment="1">
      <alignment horizontal="left" vertical="center"/>
    </xf>
    <xf numFmtId="0" fontId="34" fillId="0" borderId="10" xfId="0" applyFont="1" applyBorder="1" applyAlignment="1">
      <alignment horizontal="left" vertical="center"/>
    </xf>
    <xf numFmtId="0" fontId="34" fillId="0" borderId="11" xfId="0" applyFont="1" applyBorder="1" applyAlignment="1">
      <alignment horizontal="left" vertical="center"/>
    </xf>
    <xf numFmtId="0" fontId="34" fillId="0" borderId="9" xfId="0" applyFont="1" applyBorder="1" applyAlignment="1">
      <alignment horizontal="left" vertical="center" wrapText="1"/>
    </xf>
    <xf numFmtId="0" fontId="34" fillId="0" borderId="10" xfId="0" applyFont="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34" fillId="0" borderId="11" xfId="0" applyFont="1" applyBorder="1" applyAlignment="1">
      <alignment horizontal="left" vertical="center" wrapText="1"/>
    </xf>
    <xf numFmtId="0" fontId="6" fillId="14" borderId="2" xfId="0" applyFont="1" applyFill="1" applyBorder="1" applyAlignment="1" applyProtection="1">
      <alignment horizontal="left" vertical="center" wrapText="1"/>
      <protection locked="0"/>
    </xf>
    <xf numFmtId="0" fontId="6" fillId="14" borderId="3" xfId="0" applyFont="1" applyFill="1" applyBorder="1" applyAlignment="1" applyProtection="1">
      <alignment horizontal="left" vertical="center" wrapText="1"/>
      <protection locked="0"/>
    </xf>
    <xf numFmtId="0" fontId="6" fillId="14" borderId="4" xfId="0" applyFont="1" applyFill="1" applyBorder="1" applyAlignment="1" applyProtection="1">
      <alignment horizontal="left" vertical="center" wrapText="1"/>
      <protection locked="0"/>
    </xf>
    <xf numFmtId="0" fontId="6" fillId="14" borderId="5" xfId="0" applyFont="1" applyFill="1" applyBorder="1" applyAlignment="1" applyProtection="1">
      <alignment horizontal="left" vertical="center" wrapText="1"/>
      <protection locked="0"/>
    </xf>
    <xf numFmtId="0" fontId="6" fillId="14" borderId="6" xfId="0" applyFont="1" applyFill="1" applyBorder="1" applyAlignment="1" applyProtection="1">
      <alignment horizontal="left" vertical="center" wrapText="1"/>
      <protection locked="0"/>
    </xf>
    <xf numFmtId="0" fontId="6" fillId="14" borderId="7" xfId="0" applyFont="1" applyFill="1" applyBorder="1" applyAlignment="1" applyProtection="1">
      <alignment horizontal="left" vertical="center" wrapText="1"/>
      <protection locked="0"/>
    </xf>
    <xf numFmtId="0" fontId="6" fillId="14" borderId="1" xfId="0" applyFont="1" applyFill="1" applyBorder="1" applyAlignment="1" applyProtection="1">
      <alignment horizontal="left" vertical="center" wrapText="1"/>
      <protection locked="0"/>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0" fillId="0" borderId="1" xfId="0" applyBorder="1" applyAlignment="1">
      <alignment horizontal="center" vertical="center"/>
    </xf>
    <xf numFmtId="0" fontId="30" fillId="17" borderId="0" xfId="0" applyFont="1" applyFill="1" applyAlignment="1">
      <alignment horizontal="center"/>
    </xf>
    <xf numFmtId="0" fontId="9" fillId="14" borderId="9" xfId="0" applyFont="1" applyFill="1" applyBorder="1" applyAlignment="1">
      <alignment horizontal="left" vertical="center" wrapText="1"/>
    </xf>
    <xf numFmtId="0" fontId="9" fillId="14" borderId="10" xfId="0" applyFont="1" applyFill="1" applyBorder="1" applyAlignment="1">
      <alignment horizontal="left" vertical="center" wrapText="1"/>
    </xf>
    <xf numFmtId="0" fontId="9" fillId="14" borderId="11"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 xfId="0" applyFont="1" applyBorder="1" applyAlignment="1">
      <alignment horizontal="center" vertical="center" wrapText="1"/>
    </xf>
    <xf numFmtId="0" fontId="13" fillId="0" borderId="0" xfId="0" applyFont="1" applyAlignment="1">
      <alignment horizontal="center" vertical="distributed" wrapText="1" shrinkToFit="1" readingOrder="1"/>
    </xf>
    <xf numFmtId="0" fontId="14" fillId="0" borderId="0" xfId="0" applyFont="1" applyAlignment="1">
      <alignment horizontal="center" vertical="center" wrapText="1"/>
    </xf>
    <xf numFmtId="0" fontId="13" fillId="0" borderId="0" xfId="0" applyFont="1" applyAlignment="1">
      <alignment horizontal="center"/>
    </xf>
    <xf numFmtId="0" fontId="9" fillId="0" borderId="1" xfId="0" applyFont="1" applyBorder="1" applyAlignment="1">
      <alignment horizontal="center" vertical="distributed" textRotation="90" wrapText="1"/>
    </xf>
    <xf numFmtId="0" fontId="9" fillId="0" borderId="1" xfId="0" applyFont="1" applyBorder="1" applyAlignment="1">
      <alignment horizontal="center" vertical="center"/>
    </xf>
    <xf numFmtId="0" fontId="16" fillId="0" borderId="1" xfId="0" applyFont="1" applyBorder="1" applyAlignment="1">
      <alignment horizontal="center" vertical="center" wrapText="1"/>
    </xf>
    <xf numFmtId="0" fontId="4" fillId="0" borderId="1" xfId="0" applyFont="1" applyBorder="1" applyAlignment="1">
      <alignment horizontal="left"/>
    </xf>
    <xf numFmtId="0" fontId="17" fillId="0" borderId="13" xfId="0" applyFont="1" applyBorder="1" applyAlignment="1">
      <alignment horizontal="center" vertical="center"/>
    </xf>
    <xf numFmtId="0" fontId="17" fillId="0" borderId="16" xfId="0" applyFont="1" applyBorder="1" applyAlignment="1">
      <alignment horizontal="center" vertical="center"/>
    </xf>
    <xf numFmtId="0" fontId="17" fillId="0" borderId="36" xfId="0" applyFont="1" applyBorder="1" applyAlignment="1">
      <alignment horizontal="center" vertical="center"/>
    </xf>
    <xf numFmtId="0" fontId="17" fillId="0" borderId="29" xfId="0" applyFont="1" applyBorder="1" applyAlignment="1">
      <alignment horizontal="center" vertical="center"/>
    </xf>
    <xf numFmtId="0" fontId="17" fillId="0" borderId="20" xfId="0" applyFont="1" applyBorder="1" applyAlignment="1">
      <alignment horizontal="center" vertical="center"/>
    </xf>
    <xf numFmtId="0" fontId="17" fillId="0" borderId="37" xfId="0" applyFont="1" applyBorder="1" applyAlignment="1">
      <alignment horizontal="center" vertical="center"/>
    </xf>
    <xf numFmtId="0" fontId="17" fillId="0" borderId="34" xfId="0" applyFont="1" applyBorder="1" applyAlignment="1">
      <alignment horizontal="center" vertical="center"/>
    </xf>
    <xf numFmtId="0" fontId="17" fillId="0" borderId="17" xfId="0" applyFont="1" applyBorder="1" applyAlignment="1">
      <alignment horizontal="center" vertical="center"/>
    </xf>
    <xf numFmtId="0" fontId="17" fillId="0" borderId="19" xfId="0" applyFont="1" applyBorder="1" applyAlignment="1">
      <alignment horizontal="center" vertical="center"/>
    </xf>
    <xf numFmtId="0" fontId="0" fillId="0" borderId="9" xfId="0" applyBorder="1" applyAlignment="1">
      <alignment horizontal="left" vertical="center"/>
    </xf>
    <xf numFmtId="0" fontId="0" fillId="0" borderId="11" xfId="0" applyBorder="1" applyAlignment="1">
      <alignment horizontal="left" vertical="center"/>
    </xf>
    <xf numFmtId="0" fontId="4" fillId="7" borderId="9" xfId="0" applyFont="1" applyFill="1" applyBorder="1" applyAlignment="1">
      <alignment horizontal="center" vertical="center"/>
    </xf>
    <xf numFmtId="0" fontId="4" fillId="7" borderId="10"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9" xfId="0" applyFont="1" applyFill="1" applyBorder="1" applyAlignment="1">
      <alignment horizontal="left" vertical="center"/>
    </xf>
    <xf numFmtId="0" fontId="4" fillId="7" borderId="10" xfId="0" applyFont="1" applyFill="1" applyBorder="1" applyAlignment="1">
      <alignment horizontal="left" vertical="center"/>
    </xf>
    <xf numFmtId="0" fontId="4" fillId="7" borderId="11" xfId="0" applyFont="1" applyFill="1" applyBorder="1" applyAlignment="1">
      <alignment horizontal="left" vertical="center"/>
    </xf>
    <xf numFmtId="0" fontId="4" fillId="8" borderId="9" xfId="0" applyFont="1" applyFill="1" applyBorder="1" applyAlignment="1">
      <alignment horizontal="center" vertical="center" wrapText="1"/>
    </xf>
    <xf numFmtId="0" fontId="4" fillId="8" borderId="11" xfId="0" applyFont="1" applyFill="1" applyBorder="1" applyAlignment="1">
      <alignment horizontal="center" vertical="center" wrapText="1"/>
    </xf>
    <xf numFmtId="0" fontId="0" fillId="8" borderId="9" xfId="0" applyFill="1" applyBorder="1" applyAlignment="1">
      <alignment horizontal="right" vertical="center"/>
    </xf>
    <xf numFmtId="0" fontId="0" fillId="8" borderId="11" xfId="0" applyFill="1" applyBorder="1" applyAlignment="1">
      <alignment horizontal="right" vertical="center"/>
    </xf>
    <xf numFmtId="44" fontId="0" fillId="8" borderId="1" xfId="1" applyNumberFormat="1" applyFont="1" applyFill="1" applyBorder="1" applyAlignment="1">
      <alignment horizontal="left" vertical="center"/>
    </xf>
    <xf numFmtId="0" fontId="0" fillId="8" borderId="9" xfId="0" applyFill="1" applyBorder="1" applyAlignment="1">
      <alignment horizontal="left" vertical="center" wrapText="1"/>
    </xf>
    <xf numFmtId="0" fontId="0" fillId="8" borderId="11" xfId="0" applyFill="1" applyBorder="1" applyAlignment="1">
      <alignment horizontal="left" vertical="center" wrapText="1"/>
    </xf>
    <xf numFmtId="17" fontId="0" fillId="8" borderId="9" xfId="0" applyNumberFormat="1" applyFill="1" applyBorder="1" applyAlignment="1">
      <alignment horizontal="right" vertical="center"/>
    </xf>
    <xf numFmtId="0" fontId="4" fillId="4" borderId="9" xfId="0" applyFont="1" applyFill="1" applyBorder="1" applyAlignment="1">
      <alignment horizontal="left" vertical="center"/>
    </xf>
    <xf numFmtId="0" fontId="4" fillId="4" borderId="10" xfId="0" applyFont="1" applyFill="1" applyBorder="1" applyAlignment="1">
      <alignment horizontal="left" vertical="center"/>
    </xf>
    <xf numFmtId="0" fontId="0" fillId="0" borderId="1" xfId="0" applyBorder="1" applyAlignment="1">
      <alignment horizontal="left" vertical="center"/>
    </xf>
    <xf numFmtId="0" fontId="4" fillId="7" borderId="1" xfId="0" applyFont="1" applyFill="1" applyBorder="1" applyAlignment="1">
      <alignment horizontal="left" vertical="center"/>
    </xf>
    <xf numFmtId="0" fontId="4" fillId="4" borderId="9"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0" fillId="14" borderId="1" xfId="0" applyFill="1" applyBorder="1" applyAlignment="1">
      <alignment horizontal="left" vertical="center"/>
    </xf>
    <xf numFmtId="0" fontId="0" fillId="0" borderId="9" xfId="0" applyBorder="1" applyAlignment="1">
      <alignment horizontal="left"/>
    </xf>
    <xf numFmtId="0" fontId="0" fillId="0" borderId="11" xfId="0" applyBorder="1" applyAlignment="1">
      <alignment horizontal="left"/>
    </xf>
    <xf numFmtId="0" fontId="4" fillId="4" borderId="1" xfId="0" applyFont="1" applyFill="1" applyBorder="1" applyAlignment="1">
      <alignment horizontal="left" vertical="center"/>
    </xf>
    <xf numFmtId="0" fontId="0" fillId="0" borderId="1" xfId="0" applyFont="1" applyFill="1" applyBorder="1" applyAlignment="1">
      <alignment horizontal="left" vertical="center"/>
    </xf>
    <xf numFmtId="0" fontId="4" fillId="4" borderId="1" xfId="0" applyFont="1" applyFill="1" applyBorder="1" applyAlignment="1">
      <alignment horizontal="left" vertical="center" wrapText="1"/>
    </xf>
    <xf numFmtId="0" fontId="0" fillId="0" borderId="9" xfId="0" applyFill="1" applyBorder="1" applyAlignment="1">
      <alignment horizontal="left" vertical="center" wrapText="1"/>
    </xf>
    <xf numFmtId="0" fontId="0" fillId="0" borderId="11" xfId="0" applyFill="1" applyBorder="1" applyAlignment="1">
      <alignment horizontal="left" vertical="center" wrapText="1"/>
    </xf>
    <xf numFmtId="0" fontId="0" fillId="0" borderId="9" xfId="0" applyFill="1" applyBorder="1" applyAlignment="1">
      <alignment horizontal="left"/>
    </xf>
    <xf numFmtId="0" fontId="0" fillId="0" borderId="11" xfId="0" applyFill="1" applyBorder="1" applyAlignment="1">
      <alignment horizontal="left"/>
    </xf>
    <xf numFmtId="0" fontId="0" fillId="0" borderId="9" xfId="0" applyFill="1" applyBorder="1" applyAlignment="1">
      <alignment horizontal="left" vertical="center"/>
    </xf>
    <xf numFmtId="0" fontId="0" fillId="0" borderId="11" xfId="0" applyFill="1" applyBorder="1" applyAlignment="1">
      <alignment horizontal="left" vertical="center"/>
    </xf>
    <xf numFmtId="0" fontId="0" fillId="0" borderId="1" xfId="0" applyFill="1" applyBorder="1" applyAlignment="1">
      <alignment horizontal="left" vertical="center" wrapText="1"/>
    </xf>
    <xf numFmtId="0" fontId="4" fillId="11" borderId="9" xfId="0" applyFont="1" applyFill="1" applyBorder="1" applyAlignment="1">
      <alignment horizontal="left"/>
    </xf>
    <xf numFmtId="0" fontId="4" fillId="11" borderId="11" xfId="0" applyFont="1" applyFill="1" applyBorder="1" applyAlignment="1">
      <alignment horizontal="left"/>
    </xf>
    <xf numFmtId="0" fontId="4" fillId="4" borderId="1" xfId="0" applyFont="1" applyFill="1" applyBorder="1" applyAlignment="1">
      <alignment horizontal="left"/>
    </xf>
    <xf numFmtId="0" fontId="0" fillId="0" borderId="1" xfId="0" applyBorder="1" applyAlignment="1">
      <alignment horizontal="left"/>
    </xf>
    <xf numFmtId="0" fontId="4" fillId="11" borderId="9" xfId="0" applyFont="1" applyFill="1" applyBorder="1" applyAlignment="1">
      <alignment horizontal="left" vertical="center"/>
    </xf>
    <xf numFmtId="0" fontId="4" fillId="11" borderId="10" xfId="0" applyFont="1" applyFill="1" applyBorder="1" applyAlignment="1">
      <alignment horizontal="left" vertical="center"/>
    </xf>
    <xf numFmtId="0" fontId="4" fillId="11" borderId="11" xfId="0" applyFont="1" applyFill="1" applyBorder="1" applyAlignment="1">
      <alignment horizontal="left" vertical="center"/>
    </xf>
    <xf numFmtId="0" fontId="4" fillId="11" borderId="9" xfId="0" applyFont="1" applyFill="1" applyBorder="1" applyAlignment="1">
      <alignment horizontal="left" vertical="center" wrapText="1"/>
    </xf>
    <xf numFmtId="0" fontId="4" fillId="11" borderId="10" xfId="0" applyFont="1" applyFill="1" applyBorder="1" applyAlignment="1">
      <alignment horizontal="left" vertical="center" wrapText="1"/>
    </xf>
    <xf numFmtId="0" fontId="4" fillId="11" borderId="11" xfId="0" applyFont="1" applyFill="1" applyBorder="1" applyAlignment="1">
      <alignment horizontal="left" vertical="center" wrapText="1"/>
    </xf>
    <xf numFmtId="0" fontId="4" fillId="3" borderId="0" xfId="0" applyFont="1" applyFill="1" applyAlignment="1">
      <alignment horizontal="center"/>
    </xf>
    <xf numFmtId="0" fontId="4" fillId="4" borderId="1" xfId="0" applyFont="1" applyFill="1" applyBorder="1" applyAlignment="1">
      <alignment horizontal="center"/>
    </xf>
    <xf numFmtId="10" fontId="0" fillId="0" borderId="1" xfId="2" applyNumberFormat="1" applyFont="1" applyBorder="1" applyAlignment="1">
      <alignment horizontal="right" vertical="center"/>
    </xf>
    <xf numFmtId="0" fontId="4" fillId="4" borderId="11" xfId="0" applyFont="1" applyFill="1" applyBorder="1" applyAlignment="1">
      <alignment horizontal="left" vertical="center"/>
    </xf>
    <xf numFmtId="0" fontId="2" fillId="12" borderId="0" xfId="0" applyFont="1" applyFill="1" applyAlignment="1">
      <alignment horizontal="left"/>
    </xf>
    <xf numFmtId="0" fontId="4" fillId="4" borderId="9" xfId="0" applyFont="1" applyFill="1" applyBorder="1" applyAlignment="1">
      <alignment horizontal="center"/>
    </xf>
    <xf numFmtId="0" fontId="4" fillId="4" borderId="10" xfId="0" applyFont="1" applyFill="1" applyBorder="1" applyAlignment="1">
      <alignment horizontal="center"/>
    </xf>
    <xf numFmtId="0" fontId="4" fillId="4" borderId="11" xfId="0" applyFont="1" applyFill="1" applyBorder="1" applyAlignment="1">
      <alignment horizontal="center"/>
    </xf>
    <xf numFmtId="0" fontId="27" fillId="8" borderId="0" xfId="0" applyFont="1" applyFill="1" applyAlignment="1">
      <alignment horizontal="center"/>
    </xf>
    <xf numFmtId="0" fontId="4" fillId="4" borderId="9" xfId="0" applyFont="1" applyFill="1" applyBorder="1" applyAlignment="1">
      <alignment horizontal="left"/>
    </xf>
    <xf numFmtId="0" fontId="4" fillId="4" borderId="11" xfId="0" applyFont="1" applyFill="1" applyBorder="1" applyAlignment="1">
      <alignment horizontal="left"/>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4" borderId="11" xfId="0" applyFont="1" applyFill="1" applyBorder="1" applyAlignment="1">
      <alignment horizontal="center"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35"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4" fillId="4" borderId="10" xfId="0" applyFont="1" applyFill="1" applyBorder="1" applyAlignment="1">
      <alignment horizontal="left"/>
    </xf>
    <xf numFmtId="0" fontId="0" fillId="0" borderId="0" xfId="0" applyAlignment="1">
      <alignment horizontal="left" vertical="center" wrapText="1"/>
    </xf>
    <xf numFmtId="0" fontId="4" fillId="4" borderId="9" xfId="0" applyFont="1" applyFill="1" applyBorder="1" applyAlignment="1">
      <alignment horizontal="left" wrapText="1"/>
    </xf>
    <xf numFmtId="0" fontId="4" fillId="4" borderId="10" xfId="0" applyFont="1" applyFill="1" applyBorder="1" applyAlignment="1">
      <alignment horizontal="left" wrapText="1"/>
    </xf>
    <xf numFmtId="0" fontId="4" fillId="4" borderId="11" xfId="0" applyFont="1" applyFill="1" applyBorder="1" applyAlignment="1">
      <alignment horizontal="left" wrapText="1"/>
    </xf>
    <xf numFmtId="0" fontId="4" fillId="15" borderId="9" xfId="0" applyFont="1" applyFill="1" applyBorder="1" applyAlignment="1">
      <alignment horizontal="center" vertical="center" wrapText="1"/>
    </xf>
    <xf numFmtId="0" fontId="4" fillId="15" borderId="11" xfId="0" applyFont="1" applyFill="1" applyBorder="1" applyAlignment="1">
      <alignment horizontal="center" vertical="center" wrapText="1"/>
    </xf>
    <xf numFmtId="0" fontId="0" fillId="15" borderId="9" xfId="0" applyFill="1" applyBorder="1" applyAlignment="1">
      <alignment horizontal="right" vertical="center"/>
    </xf>
    <xf numFmtId="0" fontId="0" fillId="15" borderId="11" xfId="0" applyFill="1" applyBorder="1" applyAlignment="1">
      <alignment horizontal="right" vertical="center"/>
    </xf>
    <xf numFmtId="44" fontId="0" fillId="15" borderId="1" xfId="1" applyNumberFormat="1" applyFont="1" applyFill="1" applyBorder="1" applyAlignment="1">
      <alignment horizontal="left" vertical="center"/>
    </xf>
    <xf numFmtId="0" fontId="0" fillId="15" borderId="9" xfId="0" applyFill="1" applyBorder="1" applyAlignment="1">
      <alignment horizontal="left" vertical="center" wrapText="1"/>
    </xf>
    <xf numFmtId="0" fontId="0" fillId="15" borderId="11" xfId="0" applyFill="1" applyBorder="1" applyAlignment="1">
      <alignment horizontal="left" vertical="center" wrapText="1"/>
    </xf>
    <xf numFmtId="17" fontId="0" fillId="15" borderId="9" xfId="0" applyNumberFormat="1" applyFill="1" applyBorder="1" applyAlignment="1">
      <alignment horizontal="right" vertical="center"/>
    </xf>
    <xf numFmtId="0" fontId="27" fillId="15" borderId="0" xfId="0" applyFont="1" applyFill="1" applyAlignment="1">
      <alignment horizontal="center" wrapText="1"/>
    </xf>
    <xf numFmtId="0" fontId="4" fillId="16" borderId="9" xfId="0" applyFont="1" applyFill="1" applyBorder="1" applyAlignment="1">
      <alignment horizontal="center" vertical="center" wrapText="1"/>
    </xf>
    <xf numFmtId="0" fontId="4" fillId="16" borderId="11" xfId="0" applyFont="1" applyFill="1" applyBorder="1" applyAlignment="1">
      <alignment horizontal="center" vertical="center" wrapText="1"/>
    </xf>
    <xf numFmtId="0" fontId="0" fillId="16" borderId="9" xfId="0" applyFill="1" applyBorder="1" applyAlignment="1">
      <alignment horizontal="right" vertical="center"/>
    </xf>
    <xf numFmtId="0" fontId="0" fillId="16" borderId="11" xfId="0" applyFill="1" applyBorder="1" applyAlignment="1">
      <alignment horizontal="right" vertical="center"/>
    </xf>
    <xf numFmtId="44" fontId="0" fillId="16" borderId="1" xfId="1" applyNumberFormat="1" applyFont="1" applyFill="1" applyBorder="1" applyAlignment="1">
      <alignment horizontal="left" vertical="center"/>
    </xf>
    <xf numFmtId="0" fontId="0" fillId="16" borderId="9" xfId="0" applyFill="1" applyBorder="1" applyAlignment="1">
      <alignment horizontal="left" vertical="center" wrapText="1"/>
    </xf>
    <xf numFmtId="0" fontId="0" fillId="16" borderId="11" xfId="0" applyFill="1" applyBorder="1" applyAlignment="1">
      <alignment horizontal="left" vertical="center" wrapText="1"/>
    </xf>
    <xf numFmtId="17" fontId="0" fillId="16" borderId="9" xfId="0" applyNumberFormat="1" applyFill="1" applyBorder="1" applyAlignment="1">
      <alignment horizontal="right" vertical="center"/>
    </xf>
    <xf numFmtId="0" fontId="27" fillId="16" borderId="0" xfId="0" applyFont="1" applyFill="1" applyAlignment="1">
      <alignment horizontal="center" wrapText="1"/>
    </xf>
    <xf numFmtId="0" fontId="4" fillId="7" borderId="1" xfId="0" applyFont="1" applyFill="1" applyBorder="1" applyAlignment="1">
      <alignment horizontal="left"/>
    </xf>
    <xf numFmtId="0" fontId="4" fillId="5" borderId="9"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0" fillId="5" borderId="9" xfId="0" applyFill="1" applyBorder="1" applyAlignment="1">
      <alignment horizontal="right" vertical="center"/>
    </xf>
    <xf numFmtId="0" fontId="0" fillId="5" borderId="11" xfId="0" applyFill="1" applyBorder="1" applyAlignment="1">
      <alignment horizontal="right" vertical="center"/>
    </xf>
    <xf numFmtId="44" fontId="0" fillId="5" borderId="1" xfId="1" applyNumberFormat="1" applyFont="1" applyFill="1" applyBorder="1" applyAlignment="1">
      <alignment horizontal="left" vertical="center"/>
    </xf>
    <xf numFmtId="0" fontId="0" fillId="5" borderId="9" xfId="0" applyFill="1" applyBorder="1" applyAlignment="1">
      <alignment horizontal="left" vertical="center" wrapText="1"/>
    </xf>
    <xf numFmtId="0" fontId="0" fillId="5" borderId="11" xfId="0" applyFill="1" applyBorder="1" applyAlignment="1">
      <alignment horizontal="left" vertical="center" wrapText="1"/>
    </xf>
    <xf numFmtId="17" fontId="0" fillId="5" borderId="9" xfId="0" applyNumberFormat="1" applyFill="1" applyBorder="1" applyAlignment="1">
      <alignment horizontal="right" vertical="center"/>
    </xf>
    <xf numFmtId="0" fontId="27" fillId="5" borderId="0" xfId="0" applyFont="1" applyFill="1" applyAlignment="1">
      <alignment horizontal="center"/>
    </xf>
    <xf numFmtId="0" fontId="27" fillId="16" borderId="0" xfId="0" applyFont="1" applyFill="1" applyAlignment="1">
      <alignment horizontal="center"/>
    </xf>
    <xf numFmtId="164" fontId="0" fillId="0" borderId="3" xfId="1" applyNumberFormat="1" applyFont="1" applyBorder="1" applyAlignment="1">
      <alignment horizontal="left"/>
    </xf>
    <xf numFmtId="164" fontId="0" fillId="0" borderId="4" xfId="1" applyNumberFormat="1" applyFont="1" applyBorder="1" applyAlignment="1">
      <alignment horizontal="left"/>
    </xf>
  </cellXfs>
  <cellStyles count="3">
    <cellStyle name="Moeda" xfId="1" builtinId="4"/>
    <cellStyle name="Normal" xfId="0" builtinId="0"/>
    <cellStyle name="Porcentagem"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N52"/>
  <sheetViews>
    <sheetView tabSelected="1" workbookViewId="0">
      <selection activeCell="A10" sqref="A10:G10"/>
    </sheetView>
  </sheetViews>
  <sheetFormatPr defaultRowHeight="12.75"/>
  <cols>
    <col min="1" max="1" width="4.625" customWidth="1"/>
    <col min="2" max="2" width="5.875" customWidth="1"/>
    <col min="3" max="3" width="38.625" customWidth="1"/>
    <col min="4" max="4" width="13.25" customWidth="1"/>
    <col min="5" max="5" width="9.875" customWidth="1"/>
    <col min="6" max="6" width="16.375" customWidth="1"/>
    <col min="7" max="7" width="17.875" customWidth="1"/>
    <col min="9" max="9" width="13.875" bestFit="1" customWidth="1"/>
  </cols>
  <sheetData>
    <row r="1" spans="1:8">
      <c r="A1" s="205" t="s">
        <v>0</v>
      </c>
      <c r="B1" s="205"/>
      <c r="C1" s="205"/>
      <c r="D1" s="205"/>
      <c r="E1" s="206" t="s">
        <v>14</v>
      </c>
      <c r="F1" s="207"/>
      <c r="G1" s="208"/>
    </row>
    <row r="2" spans="1:8">
      <c r="A2" s="205" t="s">
        <v>1</v>
      </c>
      <c r="B2" s="205"/>
      <c r="C2" s="205"/>
      <c r="D2" s="205"/>
      <c r="E2" s="209"/>
      <c r="F2" s="210"/>
      <c r="G2" s="211"/>
    </row>
    <row r="3" spans="1:8">
      <c r="A3" s="212" t="s">
        <v>2</v>
      </c>
      <c r="B3" s="212"/>
      <c r="C3" s="212"/>
      <c r="D3" s="212"/>
      <c r="E3" s="212"/>
      <c r="F3" s="212"/>
      <c r="G3" s="212"/>
    </row>
    <row r="4" spans="1:8" ht="15">
      <c r="A4" s="1"/>
      <c r="B4" s="1"/>
      <c r="C4" s="1"/>
      <c r="D4" s="1"/>
      <c r="E4" s="1"/>
      <c r="F4" s="1"/>
      <c r="G4" s="1"/>
    </row>
    <row r="5" spans="1:8" ht="18">
      <c r="A5" s="215" t="s">
        <v>308</v>
      </c>
      <c r="B5" s="215"/>
      <c r="C5" s="215"/>
      <c r="D5" s="215"/>
      <c r="E5" s="215"/>
      <c r="F5" s="215"/>
      <c r="G5" s="215"/>
      <c r="H5" s="215"/>
    </row>
    <row r="6" spans="1:8">
      <c r="A6" s="216" t="s">
        <v>309</v>
      </c>
      <c r="B6" s="217"/>
      <c r="C6" s="217"/>
      <c r="D6" s="217"/>
      <c r="E6" s="217"/>
      <c r="F6" s="217"/>
      <c r="G6" s="218"/>
      <c r="H6" s="193"/>
    </row>
    <row r="7" spans="1:8">
      <c r="A7" s="219" t="s">
        <v>310</v>
      </c>
      <c r="B7" s="220"/>
      <c r="C7" s="220"/>
      <c r="D7" s="194"/>
      <c r="E7" s="221" t="s">
        <v>311</v>
      </c>
      <c r="F7" s="221"/>
      <c r="G7" s="222"/>
      <c r="H7" s="195"/>
    </row>
    <row r="8" spans="1:8">
      <c r="A8" s="216" t="s">
        <v>312</v>
      </c>
      <c r="B8" s="217"/>
      <c r="C8" s="217"/>
      <c r="D8" s="217"/>
      <c r="E8" s="217"/>
      <c r="F8" s="217"/>
      <c r="G8" s="218"/>
      <c r="H8" s="193"/>
    </row>
    <row r="9" spans="1:8">
      <c r="A9" s="216" t="s">
        <v>313</v>
      </c>
      <c r="B9" s="217"/>
      <c r="C9" s="217"/>
      <c r="D9" s="217"/>
      <c r="E9" s="217"/>
      <c r="F9" s="217"/>
      <c r="G9" s="218"/>
      <c r="H9" s="193"/>
    </row>
    <row r="10" spans="1:8">
      <c r="A10" s="219" t="s">
        <v>314</v>
      </c>
      <c r="B10" s="220"/>
      <c r="C10" s="220"/>
      <c r="D10" s="220"/>
      <c r="E10" s="220"/>
      <c r="F10" s="220"/>
      <c r="G10" s="223"/>
      <c r="H10" s="196"/>
    </row>
    <row r="11" spans="1:8" ht="15">
      <c r="A11" s="1"/>
      <c r="B11" s="1"/>
      <c r="C11" s="1"/>
      <c r="D11" s="1"/>
      <c r="E11" s="1"/>
      <c r="F11" s="1"/>
      <c r="G11" s="1"/>
      <c r="H11" s="1"/>
    </row>
    <row r="12" spans="1:8" ht="15">
      <c r="A12" s="224" t="s">
        <v>315</v>
      </c>
      <c r="B12" s="225"/>
      <c r="C12" s="225"/>
      <c r="D12" s="225"/>
      <c r="E12" s="225"/>
      <c r="F12" s="225"/>
      <c r="G12" s="226"/>
      <c r="H12" s="1"/>
    </row>
    <row r="13" spans="1:8" ht="15">
      <c r="A13" s="227"/>
      <c r="B13" s="228"/>
      <c r="C13" s="228"/>
      <c r="D13" s="228"/>
      <c r="E13" s="228"/>
      <c r="F13" s="228"/>
      <c r="G13" s="229"/>
      <c r="H13" s="1"/>
    </row>
    <row r="14" spans="1:8" ht="15">
      <c r="A14" s="230" t="s">
        <v>316</v>
      </c>
      <c r="B14" s="230"/>
      <c r="C14" s="230"/>
      <c r="D14" s="230"/>
      <c r="E14" s="230"/>
      <c r="F14" s="230"/>
      <c r="G14" s="230"/>
      <c r="H14" s="1"/>
    </row>
    <row r="15" spans="1:8" ht="15">
      <c r="A15" s="1"/>
      <c r="B15" s="1"/>
      <c r="C15" s="1"/>
      <c r="D15" s="1"/>
      <c r="E15" s="1"/>
      <c r="F15" s="1"/>
      <c r="G15" s="1"/>
    </row>
    <row r="16" spans="1:8" ht="15">
      <c r="A16" s="1"/>
      <c r="B16" s="1"/>
      <c r="C16" s="1"/>
      <c r="D16" s="1"/>
      <c r="E16" s="1"/>
      <c r="F16" s="1"/>
      <c r="G16" s="1"/>
    </row>
    <row r="17" spans="1:14">
      <c r="A17" s="213" t="s">
        <v>3</v>
      </c>
      <c r="B17" s="214"/>
      <c r="C17" s="214"/>
      <c r="D17" s="214"/>
      <c r="E17" s="214"/>
      <c r="F17" s="214"/>
      <c r="G17" s="214"/>
    </row>
    <row r="18" spans="1:14">
      <c r="A18" s="201" t="s">
        <v>4</v>
      </c>
      <c r="B18" s="201"/>
      <c r="C18" s="201"/>
      <c r="D18" s="202" t="s">
        <v>5</v>
      </c>
      <c r="E18" s="203"/>
      <c r="F18" s="203"/>
      <c r="G18" s="204"/>
    </row>
    <row r="19" spans="1:14" ht="15" customHeight="1">
      <c r="A19" s="182" t="s">
        <v>6</v>
      </c>
      <c r="B19" s="202" t="s">
        <v>7</v>
      </c>
      <c r="C19" s="204"/>
      <c r="D19" s="202" t="s">
        <v>8</v>
      </c>
      <c r="E19" s="203"/>
      <c r="F19" s="203"/>
      <c r="G19" s="204"/>
    </row>
    <row r="20" spans="1:14" ht="123.75" customHeight="1">
      <c r="A20" s="181" t="s">
        <v>9</v>
      </c>
      <c r="B20" s="232" t="s">
        <v>10</v>
      </c>
      <c r="C20" s="232"/>
      <c r="D20" s="240"/>
      <c r="E20" s="241"/>
      <c r="F20" s="241"/>
      <c r="G20" s="242"/>
      <c r="L20" s="233"/>
      <c r="M20" s="233"/>
      <c r="N20" s="233"/>
    </row>
    <row r="21" spans="1:14">
      <c r="A21" s="201" t="s">
        <v>11</v>
      </c>
      <c r="B21" s="201"/>
      <c r="C21" s="201"/>
      <c r="D21" s="234" t="s">
        <v>12</v>
      </c>
      <c r="E21" s="234"/>
      <c r="F21" s="234"/>
      <c r="G21" s="2">
        <v>12</v>
      </c>
    </row>
    <row r="22" spans="1:14" ht="30" customHeight="1">
      <c r="A22" s="231" t="s">
        <v>13</v>
      </c>
      <c r="B22" s="231"/>
      <c r="C22" s="231"/>
      <c r="D22" s="232" t="s">
        <v>23</v>
      </c>
      <c r="E22" s="232"/>
      <c r="F22" s="232"/>
      <c r="G22" s="197"/>
    </row>
    <row r="23" spans="1:14" ht="30" customHeight="1">
      <c r="A23" s="231"/>
      <c r="B23" s="231"/>
      <c r="C23" s="231"/>
      <c r="D23" s="232" t="s">
        <v>15</v>
      </c>
      <c r="E23" s="232"/>
      <c r="F23" s="232"/>
      <c r="G23" s="198"/>
    </row>
    <row r="25" spans="1:14" s="5" customFormat="1" ht="25.5">
      <c r="A25" s="49" t="s">
        <v>24</v>
      </c>
      <c r="B25" s="49" t="s">
        <v>16</v>
      </c>
      <c r="C25" s="49" t="s">
        <v>17</v>
      </c>
      <c r="D25" s="4" t="s">
        <v>18</v>
      </c>
      <c r="E25" s="4" t="s">
        <v>19</v>
      </c>
      <c r="F25" s="4" t="s">
        <v>20</v>
      </c>
      <c r="G25" s="4" t="s">
        <v>21</v>
      </c>
    </row>
    <row r="26" spans="1:14" ht="114.75">
      <c r="A26" s="53"/>
      <c r="B26" s="53">
        <v>1</v>
      </c>
      <c r="C26" s="51" t="s">
        <v>322</v>
      </c>
      <c r="D26" s="166">
        <f>+'PASSEIOVAN 44H RIO'!D153</f>
        <v>0</v>
      </c>
      <c r="E26" s="52">
        <f>+Estimativa!D10</f>
        <v>24</v>
      </c>
      <c r="F26" s="166">
        <f>+E26*D26</f>
        <v>0</v>
      </c>
      <c r="G26" s="166">
        <f>+F26*12</f>
        <v>0</v>
      </c>
    </row>
    <row r="27" spans="1:14" ht="103.5" customHeight="1">
      <c r="A27" s="238">
        <v>1</v>
      </c>
      <c r="B27" s="53">
        <v>2</v>
      </c>
      <c r="C27" s="51" t="s">
        <v>321</v>
      </c>
      <c r="D27" s="90">
        <f>+'CAMINHAO DIURNO 1236 RIO'!D153</f>
        <v>0</v>
      </c>
      <c r="E27" s="52">
        <f>+Estimativa!D14</f>
        <v>2</v>
      </c>
      <c r="F27" s="166">
        <f>+E27*D27</f>
        <v>0</v>
      </c>
      <c r="G27" s="166">
        <f>+F27*12</f>
        <v>0</v>
      </c>
      <c r="I27" s="71"/>
    </row>
    <row r="28" spans="1:14" ht="102">
      <c r="A28" s="238"/>
      <c r="B28" s="53">
        <v>3</v>
      </c>
      <c r="C28" s="51" t="s">
        <v>320</v>
      </c>
      <c r="D28" s="90">
        <f>+'CAMINHAO NOTURNO 1236 RIO'!D153</f>
        <v>0</v>
      </c>
      <c r="E28" s="52">
        <f>+Estimativa!D15</f>
        <v>2</v>
      </c>
      <c r="F28" s="166">
        <f>+E28*D28</f>
        <v>0</v>
      </c>
      <c r="G28" s="166">
        <f>+F28*12</f>
        <v>0</v>
      </c>
    </row>
    <row r="30" spans="1:14">
      <c r="A30" s="213" t="s">
        <v>3</v>
      </c>
      <c r="B30" s="214"/>
      <c r="C30" s="214"/>
      <c r="D30" s="214"/>
      <c r="E30" s="214"/>
      <c r="F30" s="214"/>
      <c r="G30" s="214"/>
    </row>
    <row r="31" spans="1:14">
      <c r="A31" s="201" t="s">
        <v>4</v>
      </c>
      <c r="B31" s="201"/>
      <c r="C31" s="201"/>
      <c r="D31" s="202" t="s">
        <v>5</v>
      </c>
      <c r="E31" s="203"/>
      <c r="F31" s="203"/>
      <c r="G31" s="204"/>
    </row>
    <row r="32" spans="1:14" ht="18" customHeight="1">
      <c r="A32" s="182" t="s">
        <v>6</v>
      </c>
      <c r="B32" s="202" t="s">
        <v>7</v>
      </c>
      <c r="C32" s="204"/>
      <c r="D32" s="202" t="s">
        <v>8</v>
      </c>
      <c r="E32" s="203"/>
      <c r="F32" s="203"/>
      <c r="G32" s="204"/>
    </row>
    <row r="33" spans="1:9" ht="122.25" customHeight="1">
      <c r="A33" s="181" t="s">
        <v>9</v>
      </c>
      <c r="B33" s="243" t="s">
        <v>10</v>
      </c>
      <c r="C33" s="244"/>
      <c r="D33" s="240"/>
      <c r="E33" s="241"/>
      <c r="F33" s="241"/>
      <c r="G33" s="242"/>
    </row>
    <row r="34" spans="1:9">
      <c r="A34" s="201" t="s">
        <v>11</v>
      </c>
      <c r="B34" s="201"/>
      <c r="C34" s="201"/>
      <c r="D34" s="234" t="s">
        <v>12</v>
      </c>
      <c r="E34" s="234"/>
      <c r="F34" s="234"/>
      <c r="G34" s="2">
        <v>12</v>
      </c>
    </row>
    <row r="35" spans="1:9" ht="30" customHeight="1">
      <c r="A35" s="231" t="s">
        <v>13</v>
      </c>
      <c r="B35" s="231"/>
      <c r="C35" s="231"/>
      <c r="D35" s="235" t="s">
        <v>22</v>
      </c>
      <c r="E35" s="236"/>
      <c r="F35" s="237"/>
      <c r="G35" s="197"/>
    </row>
    <row r="37" spans="1:9" ht="25.5">
      <c r="A37" s="49" t="s">
        <v>24</v>
      </c>
      <c r="B37" s="49" t="s">
        <v>16</v>
      </c>
      <c r="C37" s="49" t="s">
        <v>17</v>
      </c>
      <c r="D37" s="4" t="s">
        <v>18</v>
      </c>
      <c r="E37" s="4" t="s">
        <v>19</v>
      </c>
      <c r="F37" s="4" t="s">
        <v>20</v>
      </c>
      <c r="G37" s="4" t="s">
        <v>21</v>
      </c>
    </row>
    <row r="38" spans="1:9" ht="178.5">
      <c r="A38" s="238">
        <v>2</v>
      </c>
      <c r="B38" s="50">
        <v>4</v>
      </c>
      <c r="C38" s="51" t="s">
        <v>307</v>
      </c>
      <c r="D38" s="90">
        <f>+'ONIBUS 44 RIO'!D153</f>
        <v>0</v>
      </c>
      <c r="E38" s="52">
        <f>+Estimativa!D19</f>
        <v>8</v>
      </c>
      <c r="F38" s="166">
        <f>+E38*D38</f>
        <v>0</v>
      </c>
      <c r="G38" s="166">
        <f>+F38*12</f>
        <v>0</v>
      </c>
    </row>
    <row r="39" spans="1:9" ht="32.25">
      <c r="A39" s="238"/>
      <c r="B39" s="54">
        <v>5</v>
      </c>
      <c r="C39" s="55" t="s">
        <v>25</v>
      </c>
      <c r="D39" s="177">
        <f>+Estimativa!G21</f>
        <v>140.70000000000002</v>
      </c>
      <c r="E39" s="56">
        <f>+Estimativa!D21/12</f>
        <v>100</v>
      </c>
      <c r="F39" s="178">
        <f>+E39*D39</f>
        <v>14070.000000000002</v>
      </c>
      <c r="G39" s="177">
        <f>+F39*12</f>
        <v>168840.00000000003</v>
      </c>
      <c r="I39" s="71"/>
    </row>
    <row r="42" spans="1:9">
      <c r="A42" s="213" t="s">
        <v>3</v>
      </c>
      <c r="B42" s="214"/>
      <c r="C42" s="214"/>
      <c r="D42" s="214"/>
      <c r="E42" s="214"/>
      <c r="F42" s="214"/>
      <c r="G42" s="214"/>
    </row>
    <row r="43" spans="1:9">
      <c r="A43" s="201" t="s">
        <v>4</v>
      </c>
      <c r="B43" s="201"/>
      <c r="C43" s="201"/>
      <c r="D43" s="202" t="s">
        <v>5</v>
      </c>
      <c r="E43" s="203"/>
      <c r="F43" s="203"/>
      <c r="G43" s="204"/>
    </row>
    <row r="44" spans="1:9" ht="15" customHeight="1">
      <c r="A44" s="182" t="s">
        <v>6</v>
      </c>
      <c r="B44" s="202" t="s">
        <v>7</v>
      </c>
      <c r="C44" s="204"/>
      <c r="D44" s="202" t="s">
        <v>44</v>
      </c>
      <c r="E44" s="203"/>
      <c r="F44" s="203"/>
      <c r="G44" s="204"/>
    </row>
    <row r="45" spans="1:9" ht="188.25" customHeight="1">
      <c r="A45" s="181" t="s">
        <v>9</v>
      </c>
      <c r="B45" s="243" t="s">
        <v>10</v>
      </c>
      <c r="C45" s="244"/>
      <c r="D45" s="240"/>
      <c r="E45" s="241"/>
      <c r="F45" s="241"/>
      <c r="G45" s="242"/>
    </row>
    <row r="46" spans="1:9">
      <c r="A46" s="201" t="s">
        <v>11</v>
      </c>
      <c r="B46" s="201"/>
      <c r="C46" s="201"/>
      <c r="D46" s="234" t="s">
        <v>12</v>
      </c>
      <c r="E46" s="234"/>
      <c r="F46" s="234"/>
      <c r="G46" s="2">
        <v>12</v>
      </c>
    </row>
    <row r="47" spans="1:9" ht="29.25" customHeight="1">
      <c r="A47" s="231" t="s">
        <v>13</v>
      </c>
      <c r="B47" s="231"/>
      <c r="C47" s="231"/>
      <c r="D47" s="232" t="s">
        <v>23</v>
      </c>
      <c r="E47" s="232"/>
      <c r="F47" s="232"/>
      <c r="G47" s="197"/>
    </row>
    <row r="49" spans="1:7" ht="25.5">
      <c r="A49" s="57" t="s">
        <v>24</v>
      </c>
      <c r="B49" s="57" t="s">
        <v>16</v>
      </c>
      <c r="C49" s="57" t="s">
        <v>17</v>
      </c>
      <c r="D49" s="58" t="s">
        <v>18</v>
      </c>
      <c r="E49" s="58" t="s">
        <v>19</v>
      </c>
      <c r="F49" s="58" t="s">
        <v>20</v>
      </c>
      <c r="G49" s="58" t="s">
        <v>21</v>
      </c>
    </row>
    <row r="50" spans="1:7" ht="114.75">
      <c r="A50" s="53"/>
      <c r="B50" s="50">
        <v>6</v>
      </c>
      <c r="C50" s="51" t="s">
        <v>323</v>
      </c>
      <c r="D50" s="90">
        <f>+'PASSEIO VAN 44H MACAE'!D153</f>
        <v>0</v>
      </c>
      <c r="E50" s="52">
        <v>1</v>
      </c>
      <c r="F50" s="90">
        <f>+E50*D50</f>
        <v>0</v>
      </c>
      <c r="G50" s="166">
        <f>+F50*12</f>
        <v>0</v>
      </c>
    </row>
    <row r="52" spans="1:7">
      <c r="D52" s="239" t="s">
        <v>302</v>
      </c>
      <c r="E52" s="239"/>
      <c r="F52" s="180">
        <f>+F50+F39+F38+F28+F27+F26</f>
        <v>14070.000000000002</v>
      </c>
      <c r="G52" s="180">
        <f>+G50+G39+G38+G28+G27+G26</f>
        <v>168840.00000000003</v>
      </c>
    </row>
  </sheetData>
  <mergeCells count="51">
    <mergeCell ref="D52:E52"/>
    <mergeCell ref="B19:C19"/>
    <mergeCell ref="D19:G19"/>
    <mergeCell ref="D20:G20"/>
    <mergeCell ref="B20:C20"/>
    <mergeCell ref="B32:C32"/>
    <mergeCell ref="B33:C33"/>
    <mergeCell ref="D32:G32"/>
    <mergeCell ref="D33:G33"/>
    <mergeCell ref="A46:C46"/>
    <mergeCell ref="D46:F46"/>
    <mergeCell ref="A47:C47"/>
    <mergeCell ref="D47:F47"/>
    <mergeCell ref="B45:C45"/>
    <mergeCell ref="D45:G45"/>
    <mergeCell ref="A38:A39"/>
    <mergeCell ref="A42:G42"/>
    <mergeCell ref="A43:C43"/>
    <mergeCell ref="D43:G43"/>
    <mergeCell ref="B44:C44"/>
    <mergeCell ref="D44:G44"/>
    <mergeCell ref="A34:C34"/>
    <mergeCell ref="D34:F34"/>
    <mergeCell ref="A35:C35"/>
    <mergeCell ref="D35:F35"/>
    <mergeCell ref="A27:A28"/>
    <mergeCell ref="A30:G30"/>
    <mergeCell ref="A31:C31"/>
    <mergeCell ref="D31:G31"/>
    <mergeCell ref="A22:C23"/>
    <mergeCell ref="D22:F22"/>
    <mergeCell ref="D23:F23"/>
    <mergeCell ref="L20:N20"/>
    <mergeCell ref="A21:C21"/>
    <mergeCell ref="D21:F21"/>
    <mergeCell ref="A18:C18"/>
    <mergeCell ref="D18:G18"/>
    <mergeCell ref="A1:D1"/>
    <mergeCell ref="E1:G2"/>
    <mergeCell ref="A2:D2"/>
    <mergeCell ref="A3:G3"/>
    <mergeCell ref="A17:G17"/>
    <mergeCell ref="A5:H5"/>
    <mergeCell ref="A6:G6"/>
    <mergeCell ref="A7:C7"/>
    <mergeCell ref="E7:G7"/>
    <mergeCell ref="A8:G8"/>
    <mergeCell ref="A9:G9"/>
    <mergeCell ref="A10:G10"/>
    <mergeCell ref="A12:G13"/>
    <mergeCell ref="A14:G14"/>
  </mergeCells>
  <pageMargins left="0.70866141732283472" right="0.15748031496062992" top="0.78" bottom="0.31496062992125984" header="0.31496062992125984" footer="0.15748031496062992"/>
  <pageSetup paperSize="9" scale="75" orientation="portrait" r:id="rId1"/>
  <headerFooter>
    <oddFooter>&amp;A</oddFooter>
  </headerFooter>
  <rowBreaks count="1" manualBreakCount="1">
    <brk id="29" max="16383" man="1"/>
  </rowBreaks>
</worksheet>
</file>

<file path=xl/worksheets/sheet10.xml><?xml version="1.0" encoding="utf-8"?>
<worksheet xmlns="http://schemas.openxmlformats.org/spreadsheetml/2006/main" xmlns:r="http://schemas.openxmlformats.org/officeDocument/2006/relationships">
  <dimension ref="A1:C131"/>
  <sheetViews>
    <sheetView workbookViewId="0">
      <selection activeCell="A16" sqref="A16:B16"/>
    </sheetView>
  </sheetViews>
  <sheetFormatPr defaultRowHeight="12.75"/>
  <cols>
    <col min="1" max="1" width="64.5" customWidth="1"/>
    <col min="2" max="2" width="12.25" bestFit="1" customWidth="1"/>
    <col min="3" max="3" width="12" bestFit="1" customWidth="1"/>
    <col min="4" max="4" width="9.375" bestFit="1" customWidth="1"/>
    <col min="5" max="5" width="69.125" customWidth="1"/>
  </cols>
  <sheetData>
    <row r="1" spans="1:3" ht="16.5">
      <c r="A1" s="362" t="s">
        <v>292</v>
      </c>
      <c r="B1" s="362"/>
      <c r="C1" s="362"/>
    </row>
    <row r="3" spans="1:3">
      <c r="A3" s="52" t="s">
        <v>184</v>
      </c>
      <c r="B3" s="52">
        <v>220</v>
      </c>
    </row>
    <row r="4" spans="1:3">
      <c r="A4" s="52" t="s">
        <v>185</v>
      </c>
      <c r="B4" s="52">
        <v>365.25</v>
      </c>
    </row>
    <row r="5" spans="1:3">
      <c r="A5" s="52" t="s">
        <v>186</v>
      </c>
      <c r="B5" s="139">
        <f>(365.25/12)/(7/5)</f>
        <v>21.741071428571431</v>
      </c>
    </row>
    <row r="6" spans="1:3">
      <c r="A6" s="99" t="s">
        <v>58</v>
      </c>
      <c r="B6" s="90">
        <f>+'ONIBUS 44 RIO'!D12</f>
        <v>0</v>
      </c>
    </row>
    <row r="7" spans="1:3">
      <c r="A7" s="99" t="s">
        <v>187</v>
      </c>
      <c r="B7" s="90">
        <f>+'ONIBUS 44 RIO'!D23</f>
        <v>0</v>
      </c>
    </row>
    <row r="9" spans="1:3">
      <c r="A9" s="312" t="s">
        <v>188</v>
      </c>
      <c r="B9" s="313"/>
      <c r="C9" s="314"/>
    </row>
    <row r="10" spans="1:3">
      <c r="A10" s="52" t="s">
        <v>189</v>
      </c>
      <c r="B10" s="52">
        <f>+$B$4</f>
        <v>365.25</v>
      </c>
      <c r="C10" s="116"/>
    </row>
    <row r="11" spans="1:3">
      <c r="A11" s="52" t="s">
        <v>190</v>
      </c>
      <c r="B11" s="99">
        <v>12</v>
      </c>
      <c r="C11" s="116"/>
    </row>
    <row r="12" spans="1:3">
      <c r="A12" s="52" t="s">
        <v>191</v>
      </c>
      <c r="B12" s="89">
        <v>1</v>
      </c>
      <c r="C12" s="116"/>
    </row>
    <row r="13" spans="1:3">
      <c r="A13" s="99" t="s">
        <v>192</v>
      </c>
      <c r="B13" s="140">
        <f>+B5</f>
        <v>21.741071428571431</v>
      </c>
      <c r="C13" s="116"/>
    </row>
    <row r="14" spans="1:3">
      <c r="A14" s="141" t="s">
        <v>193</v>
      </c>
      <c r="B14" s="142"/>
      <c r="C14" s="116"/>
    </row>
    <row r="15" spans="1:3">
      <c r="A15" s="52" t="s">
        <v>194</v>
      </c>
      <c r="B15" s="89">
        <v>0.06</v>
      </c>
      <c r="C15" s="116"/>
    </row>
    <row r="16" spans="1:3">
      <c r="A16" s="316" t="s">
        <v>195</v>
      </c>
      <c r="B16" s="317"/>
      <c r="C16" s="136">
        <f>ROUND((B13*(B14*2)-($B$6*B15)),2)</f>
        <v>0</v>
      </c>
    </row>
    <row r="18" spans="1:3">
      <c r="A18" s="312" t="s">
        <v>196</v>
      </c>
      <c r="B18" s="313"/>
      <c r="C18" s="314"/>
    </row>
    <row r="19" spans="1:3">
      <c r="A19" s="52" t="s">
        <v>189</v>
      </c>
      <c r="B19" s="52">
        <f>+$B$4</f>
        <v>365.25</v>
      </c>
      <c r="C19" s="116"/>
    </row>
    <row r="20" spans="1:3">
      <c r="A20" s="52" t="s">
        <v>190</v>
      </c>
      <c r="B20" s="99">
        <v>12</v>
      </c>
      <c r="C20" s="116"/>
    </row>
    <row r="21" spans="1:3">
      <c r="A21" s="52" t="s">
        <v>191</v>
      </c>
      <c r="B21" s="89">
        <v>1</v>
      </c>
      <c r="C21" s="116"/>
    </row>
    <row r="22" spans="1:3">
      <c r="A22" s="99" t="s">
        <v>192</v>
      </c>
      <c r="B22" s="140">
        <f>+B5</f>
        <v>21.741071428571431</v>
      </c>
      <c r="C22" s="116"/>
    </row>
    <row r="23" spans="1:3">
      <c r="A23" s="141" t="s">
        <v>197</v>
      </c>
      <c r="B23" s="142"/>
      <c r="C23" s="116"/>
    </row>
    <row r="24" spans="1:3">
      <c r="A24" s="52" t="s">
        <v>198</v>
      </c>
      <c r="B24" s="89">
        <v>0.2</v>
      </c>
      <c r="C24" s="116"/>
    </row>
    <row r="25" spans="1:3">
      <c r="A25" s="316" t="s">
        <v>197</v>
      </c>
      <c r="B25" s="317"/>
      <c r="C25" s="136">
        <f>ROUND((B22*(B23)-((B22*B23)*B24)),2)</f>
        <v>0</v>
      </c>
    </row>
    <row r="27" spans="1:3">
      <c r="A27" s="312" t="s">
        <v>199</v>
      </c>
      <c r="B27" s="313"/>
      <c r="C27" s="314"/>
    </row>
    <row r="28" spans="1:3">
      <c r="A28" s="52" t="s">
        <v>200</v>
      </c>
      <c r="B28" s="90">
        <f>+B7</f>
        <v>0</v>
      </c>
      <c r="C28" s="116"/>
    </row>
    <row r="29" spans="1:3">
      <c r="A29" s="52" t="s">
        <v>201</v>
      </c>
      <c r="B29" s="52">
        <v>12</v>
      </c>
      <c r="C29" s="116"/>
    </row>
    <row r="30" spans="1:3">
      <c r="A30" s="143" t="s">
        <v>202</v>
      </c>
      <c r="B30" s="144"/>
      <c r="C30" s="116"/>
    </row>
    <row r="31" spans="1:3">
      <c r="A31" s="316" t="s">
        <v>203</v>
      </c>
      <c r="B31" s="317"/>
      <c r="C31" s="136">
        <f>ROUND(+(B28/B29)*B30,2)</f>
        <v>0</v>
      </c>
    </row>
    <row r="33" spans="1:3">
      <c r="A33" s="318" t="s">
        <v>204</v>
      </c>
      <c r="B33" s="319"/>
      <c r="C33" s="320"/>
    </row>
    <row r="34" spans="1:3" s="101" customFormat="1">
      <c r="A34" s="145" t="s">
        <v>205</v>
      </c>
      <c r="B34" s="144">
        <f>+B30</f>
        <v>0</v>
      </c>
      <c r="C34" s="116"/>
    </row>
    <row r="35" spans="1:3">
      <c r="A35" s="52" t="s">
        <v>206</v>
      </c>
      <c r="B35" s="90">
        <f>+'ONIBUS 44 RIO'!$D$23</f>
        <v>0</v>
      </c>
      <c r="C35" s="116"/>
    </row>
    <row r="36" spans="1:3">
      <c r="A36" s="52" t="s">
        <v>81</v>
      </c>
      <c r="B36" s="90">
        <f>+'ONIBUS 44 RIO'!$D$29</f>
        <v>0</v>
      </c>
      <c r="C36" s="116"/>
    </row>
    <row r="37" spans="1:3">
      <c r="A37" s="146" t="s">
        <v>84</v>
      </c>
      <c r="B37" s="90">
        <f>+'ONIBUS 44 RIO'!$D$31</f>
        <v>0</v>
      </c>
      <c r="C37" s="116"/>
    </row>
    <row r="38" spans="1:3">
      <c r="A38" s="146" t="s">
        <v>86</v>
      </c>
      <c r="B38" s="90">
        <f>+'ONIBUS 44 RIO'!$D$32</f>
        <v>0</v>
      </c>
      <c r="C38" s="116"/>
    </row>
    <row r="39" spans="1:3">
      <c r="A39" s="147" t="s">
        <v>207</v>
      </c>
      <c r="B39" s="148">
        <f>SUM(B35:B38)</f>
        <v>0</v>
      </c>
      <c r="C39" s="116"/>
    </row>
    <row r="40" spans="1:3">
      <c r="A40" s="111" t="s">
        <v>208</v>
      </c>
      <c r="B40" s="89">
        <v>0.4</v>
      </c>
      <c r="C40" s="116"/>
    </row>
    <row r="41" spans="1:3">
      <c r="A41" s="111" t="s">
        <v>209</v>
      </c>
      <c r="B41" s="89">
        <f>+'ONIBUS 44 RIO'!$C$44</f>
        <v>0.08</v>
      </c>
      <c r="C41" s="116"/>
    </row>
    <row r="42" spans="1:3">
      <c r="A42" s="297" t="s">
        <v>210</v>
      </c>
      <c r="B42" s="298"/>
      <c r="C42" s="126">
        <f>ROUND(+B39*B40*B41*B34,2)</f>
        <v>0</v>
      </c>
    </row>
    <row r="43" spans="1:3">
      <c r="A43" s="111" t="s">
        <v>211</v>
      </c>
      <c r="B43" s="89">
        <v>0.1</v>
      </c>
      <c r="C43" s="116"/>
    </row>
    <row r="44" spans="1:3">
      <c r="A44" s="297" t="s">
        <v>212</v>
      </c>
      <c r="B44" s="298"/>
      <c r="C44" s="149">
        <f>ROUND(B43*B41*B39*B34,2)</f>
        <v>0</v>
      </c>
    </row>
    <row r="45" spans="1:3">
      <c r="A45" s="316" t="s">
        <v>213</v>
      </c>
      <c r="B45" s="317"/>
      <c r="C45" s="127">
        <f>+C44+C42</f>
        <v>0</v>
      </c>
    </row>
    <row r="47" spans="1:3">
      <c r="A47" s="312" t="s">
        <v>214</v>
      </c>
      <c r="B47" s="313"/>
      <c r="C47" s="314"/>
    </row>
    <row r="48" spans="1:3">
      <c r="A48" s="52" t="s">
        <v>200</v>
      </c>
      <c r="B48" s="90">
        <f>+B7</f>
        <v>0</v>
      </c>
      <c r="C48" s="116"/>
    </row>
    <row r="49" spans="1:3">
      <c r="A49" s="52" t="s">
        <v>215</v>
      </c>
      <c r="B49" s="150">
        <v>30</v>
      </c>
      <c r="C49" s="116"/>
    </row>
    <row r="50" spans="1:3">
      <c r="A50" s="52" t="s">
        <v>201</v>
      </c>
      <c r="B50" s="52">
        <v>12</v>
      </c>
      <c r="C50" s="116"/>
    </row>
    <row r="51" spans="1:3">
      <c r="A51" s="52" t="s">
        <v>216</v>
      </c>
      <c r="B51" s="52">
        <v>7</v>
      </c>
      <c r="C51" s="116"/>
    </row>
    <row r="52" spans="1:3">
      <c r="A52" s="143" t="s">
        <v>217</v>
      </c>
      <c r="B52" s="144"/>
      <c r="C52" s="116"/>
    </row>
    <row r="53" spans="1:3">
      <c r="A53" s="316" t="s">
        <v>218</v>
      </c>
      <c r="B53" s="317"/>
      <c r="C53" s="136">
        <f>+ROUND(((B48/B49/B50)*B51)*B52,2)</f>
        <v>0</v>
      </c>
    </row>
    <row r="55" spans="1:3">
      <c r="A55" s="318" t="s">
        <v>219</v>
      </c>
      <c r="B55" s="319"/>
      <c r="C55" s="320"/>
    </row>
    <row r="56" spans="1:3">
      <c r="A56" s="151" t="s">
        <v>220</v>
      </c>
      <c r="B56" s="144">
        <f>+B52</f>
        <v>0</v>
      </c>
      <c r="C56" s="116"/>
    </row>
    <row r="57" spans="1:3">
      <c r="A57" s="52" t="s">
        <v>206</v>
      </c>
      <c r="B57" s="90">
        <f>+'ONIBUS 44 RIO'!$D$23</f>
        <v>0</v>
      </c>
      <c r="C57" s="116"/>
    </row>
    <row r="58" spans="1:3">
      <c r="A58" s="52" t="s">
        <v>81</v>
      </c>
      <c r="B58" s="90">
        <f>+'ONIBUS 44 RIO'!$D$29</f>
        <v>0</v>
      </c>
      <c r="C58" s="116"/>
    </row>
    <row r="59" spans="1:3">
      <c r="A59" s="146" t="s">
        <v>84</v>
      </c>
      <c r="B59" s="90">
        <f>+'ONIBUS 44 RIO'!$D$31</f>
        <v>0</v>
      </c>
      <c r="C59" s="116"/>
    </row>
    <row r="60" spans="1:3">
      <c r="A60" s="146" t="s">
        <v>86</v>
      </c>
      <c r="B60" s="90">
        <f>+'ONIBUS 44 RIO'!$D$32</f>
        <v>0</v>
      </c>
      <c r="C60" s="116"/>
    </row>
    <row r="61" spans="1:3">
      <c r="A61" s="147" t="s">
        <v>207</v>
      </c>
      <c r="B61" s="148">
        <f>SUM(B57:B60)</f>
        <v>0</v>
      </c>
      <c r="C61" s="116"/>
    </row>
    <row r="62" spans="1:3">
      <c r="A62" s="111" t="s">
        <v>208</v>
      </c>
      <c r="B62" s="89">
        <v>0.4</v>
      </c>
      <c r="C62" s="116"/>
    </row>
    <row r="63" spans="1:3">
      <c r="A63" s="111" t="s">
        <v>209</v>
      </c>
      <c r="B63" s="89">
        <f>+'ONIBUS 44 RIO'!$C$44</f>
        <v>0.08</v>
      </c>
      <c r="C63" s="116"/>
    </row>
    <row r="64" spans="1:3">
      <c r="A64" s="297" t="s">
        <v>210</v>
      </c>
      <c r="B64" s="298"/>
      <c r="C64" s="126">
        <f>ROUND(+B61*B62*B63*B56,2)</f>
        <v>0</v>
      </c>
    </row>
    <row r="65" spans="1:3">
      <c r="A65" s="111" t="s">
        <v>211</v>
      </c>
      <c r="B65" s="89">
        <v>0.1</v>
      </c>
      <c r="C65" s="116"/>
    </row>
    <row r="66" spans="1:3">
      <c r="A66" s="297" t="s">
        <v>212</v>
      </c>
      <c r="B66" s="298"/>
      <c r="C66" s="149">
        <f>ROUND(B65*B63*B61*B56,2)</f>
        <v>0</v>
      </c>
    </row>
    <row r="67" spans="1:3">
      <c r="A67" s="316" t="s">
        <v>221</v>
      </c>
      <c r="B67" s="317"/>
      <c r="C67" s="127">
        <f>+C66+C64</f>
        <v>0</v>
      </c>
    </row>
    <row r="69" spans="1:3">
      <c r="A69" s="318" t="s">
        <v>222</v>
      </c>
      <c r="B69" s="319"/>
      <c r="C69" s="320"/>
    </row>
    <row r="70" spans="1:3">
      <c r="A70" s="321" t="s">
        <v>223</v>
      </c>
      <c r="B70" s="322"/>
      <c r="C70" s="323"/>
    </row>
    <row r="71" spans="1:3">
      <c r="A71" s="324"/>
      <c r="B71" s="325"/>
      <c r="C71" s="326"/>
    </row>
    <row r="72" spans="1:3">
      <c r="A72" s="324"/>
      <c r="B72" s="325"/>
      <c r="C72" s="326"/>
    </row>
    <row r="73" spans="1:3">
      <c r="A73" s="327"/>
      <c r="B73" s="328"/>
      <c r="C73" s="329"/>
    </row>
    <row r="74" spans="1:3">
      <c r="A74" s="152"/>
      <c r="B74" s="152"/>
      <c r="C74" s="152"/>
    </row>
    <row r="75" spans="1:3">
      <c r="A75" s="318" t="s">
        <v>224</v>
      </c>
      <c r="B75" s="319"/>
      <c r="C75" s="320"/>
    </row>
    <row r="76" spans="1:3">
      <c r="A76" s="52" t="s">
        <v>225</v>
      </c>
      <c r="B76" s="90">
        <f>+$B$7</f>
        <v>0</v>
      </c>
      <c r="C76" s="116"/>
    </row>
    <row r="77" spans="1:3">
      <c r="A77" s="52" t="s">
        <v>190</v>
      </c>
      <c r="B77" s="52">
        <v>30</v>
      </c>
      <c r="C77" s="116"/>
    </row>
    <row r="78" spans="1:3">
      <c r="A78" s="52" t="s">
        <v>226</v>
      </c>
      <c r="B78" s="52">
        <v>12</v>
      </c>
      <c r="C78" s="116"/>
    </row>
    <row r="79" spans="1:3">
      <c r="A79" s="143" t="s">
        <v>227</v>
      </c>
      <c r="B79" s="143"/>
      <c r="C79" s="116"/>
    </row>
    <row r="80" spans="1:3">
      <c r="A80" s="316" t="s">
        <v>228</v>
      </c>
      <c r="B80" s="317"/>
      <c r="C80" s="109">
        <f>+ROUND((B76/B77/B78)*B79,2)</f>
        <v>0</v>
      </c>
    </row>
    <row r="82" spans="1:3">
      <c r="A82" s="318" t="s">
        <v>229</v>
      </c>
      <c r="B82" s="319"/>
      <c r="C82" s="320"/>
    </row>
    <row r="83" spans="1:3">
      <c r="A83" s="52" t="s">
        <v>225</v>
      </c>
      <c r="B83" s="90">
        <f>+$B$7</f>
        <v>0</v>
      </c>
      <c r="C83" s="116"/>
    </row>
    <row r="84" spans="1:3">
      <c r="A84" s="52" t="s">
        <v>190</v>
      </c>
      <c r="B84" s="52">
        <v>30</v>
      </c>
      <c r="C84" s="116"/>
    </row>
    <row r="85" spans="1:3">
      <c r="A85" s="52" t="s">
        <v>226</v>
      </c>
      <c r="B85" s="52">
        <v>12</v>
      </c>
      <c r="C85" s="116"/>
    </row>
    <row r="86" spans="1:3">
      <c r="A86" s="99" t="s">
        <v>230</v>
      </c>
      <c r="B86" s="52">
        <v>5</v>
      </c>
      <c r="C86" s="116"/>
    </row>
    <row r="87" spans="1:3">
      <c r="A87" s="143" t="s">
        <v>231</v>
      </c>
      <c r="B87" s="144"/>
      <c r="C87" s="116"/>
    </row>
    <row r="88" spans="1:3">
      <c r="A88" s="143" t="s">
        <v>232</v>
      </c>
      <c r="B88" s="144"/>
      <c r="C88" s="116"/>
    </row>
    <row r="89" spans="1:3">
      <c r="A89" s="316" t="s">
        <v>233</v>
      </c>
      <c r="B89" s="317"/>
      <c r="C89" s="136">
        <f>ROUND(+B83/B84/B85*B86*B87*B88,2)</f>
        <v>0</v>
      </c>
    </row>
    <row r="91" spans="1:3">
      <c r="A91" s="318" t="s">
        <v>234</v>
      </c>
      <c r="B91" s="319"/>
      <c r="C91" s="320"/>
    </row>
    <row r="92" spans="1:3">
      <c r="A92" s="52" t="s">
        <v>225</v>
      </c>
      <c r="B92" s="90">
        <f>+$B$7</f>
        <v>0</v>
      </c>
      <c r="C92" s="116"/>
    </row>
    <row r="93" spans="1:3">
      <c r="A93" s="52" t="s">
        <v>190</v>
      </c>
      <c r="B93" s="52">
        <v>30</v>
      </c>
      <c r="C93" s="116"/>
    </row>
    <row r="94" spans="1:3">
      <c r="A94" s="52" t="s">
        <v>226</v>
      </c>
      <c r="B94" s="52">
        <v>12</v>
      </c>
      <c r="C94" s="116"/>
    </row>
    <row r="95" spans="1:3">
      <c r="A95" s="99" t="s">
        <v>235</v>
      </c>
      <c r="B95" s="52">
        <v>15</v>
      </c>
      <c r="C95" s="116"/>
    </row>
    <row r="96" spans="1:3">
      <c r="A96" s="143" t="s">
        <v>236</v>
      </c>
      <c r="B96" s="144"/>
      <c r="C96" s="116"/>
    </row>
    <row r="97" spans="1:3">
      <c r="A97" s="316" t="s">
        <v>237</v>
      </c>
      <c r="B97" s="317"/>
      <c r="C97" s="136">
        <f>ROUND(+B92/B93/B94*B95*B96,2)</f>
        <v>0</v>
      </c>
    </row>
    <row r="99" spans="1:3">
      <c r="A99" s="318" t="s">
        <v>238</v>
      </c>
      <c r="B99" s="319"/>
      <c r="C99" s="320"/>
    </row>
    <row r="100" spans="1:3">
      <c r="A100" s="52" t="s">
        <v>225</v>
      </c>
      <c r="B100" s="90">
        <f>+$B$7</f>
        <v>0</v>
      </c>
      <c r="C100" s="116"/>
    </row>
    <row r="101" spans="1:3">
      <c r="A101" s="52" t="s">
        <v>190</v>
      </c>
      <c r="B101" s="52">
        <v>30</v>
      </c>
      <c r="C101" s="116"/>
    </row>
    <row r="102" spans="1:3">
      <c r="A102" s="52" t="s">
        <v>226</v>
      </c>
      <c r="B102" s="52">
        <v>12</v>
      </c>
      <c r="C102" s="116"/>
    </row>
    <row r="103" spans="1:3">
      <c r="A103" s="99" t="s">
        <v>235</v>
      </c>
      <c r="B103" s="52">
        <v>5</v>
      </c>
      <c r="C103" s="116"/>
    </row>
    <row r="104" spans="1:3">
      <c r="A104" s="143" t="s">
        <v>239</v>
      </c>
      <c r="B104" s="144"/>
      <c r="C104" s="116"/>
    </row>
    <row r="105" spans="1:3">
      <c r="A105" s="316" t="s">
        <v>240</v>
      </c>
      <c r="B105" s="317"/>
      <c r="C105" s="136">
        <f>ROUND(+B100/B101/B102*B103*B104,2)</f>
        <v>0</v>
      </c>
    </row>
    <row r="107" spans="1:3">
      <c r="A107" s="318" t="s">
        <v>241</v>
      </c>
      <c r="B107" s="319"/>
      <c r="C107" s="320"/>
    </row>
    <row r="108" spans="1:3">
      <c r="A108" s="332" t="s">
        <v>242</v>
      </c>
      <c r="B108" s="333"/>
      <c r="C108" s="334"/>
    </row>
    <row r="109" spans="1:3">
      <c r="A109" s="52" t="s">
        <v>225</v>
      </c>
      <c r="B109" s="90">
        <f>+$B$7</f>
        <v>0</v>
      </c>
      <c r="C109" s="116"/>
    </row>
    <row r="110" spans="1:3">
      <c r="A110" s="52" t="s">
        <v>243</v>
      </c>
      <c r="B110" s="90">
        <f>+B109*(1/3)</f>
        <v>0</v>
      </c>
      <c r="C110" s="116"/>
    </row>
    <row r="111" spans="1:3">
      <c r="A111" s="147" t="s">
        <v>207</v>
      </c>
      <c r="B111" s="148">
        <f>SUM(B109:B110)</f>
        <v>0</v>
      </c>
      <c r="C111" s="116"/>
    </row>
    <row r="112" spans="1:3">
      <c r="A112" s="52" t="s">
        <v>244</v>
      </c>
      <c r="B112" s="52">
        <v>4</v>
      </c>
      <c r="C112" s="116"/>
    </row>
    <row r="113" spans="1:3">
      <c r="A113" s="52" t="s">
        <v>226</v>
      </c>
      <c r="B113" s="52">
        <v>12</v>
      </c>
      <c r="C113" s="116"/>
    </row>
    <row r="114" spans="1:3">
      <c r="A114" s="143" t="s">
        <v>245</v>
      </c>
      <c r="B114" s="144"/>
      <c r="C114" s="116"/>
    </row>
    <row r="115" spans="1:3">
      <c r="A115" s="143" t="s">
        <v>246</v>
      </c>
      <c r="B115" s="144"/>
      <c r="C115" s="116"/>
    </row>
    <row r="116" spans="1:3">
      <c r="A116" s="316" t="s">
        <v>247</v>
      </c>
      <c r="B116" s="317"/>
      <c r="C116" s="136">
        <f>ROUND((((+B111*(B112/B113)/B113)*B114)*B115),2)</f>
        <v>0</v>
      </c>
    </row>
    <row r="117" spans="1:3">
      <c r="A117" s="316" t="s">
        <v>248</v>
      </c>
      <c r="B117" s="330"/>
      <c r="C117" s="317"/>
    </row>
    <row r="118" spans="1:3">
      <c r="A118" s="52" t="s">
        <v>225</v>
      </c>
      <c r="B118" s="90">
        <f>+'ONIBUS 44 RIO'!D23</f>
        <v>0</v>
      </c>
      <c r="C118" s="116"/>
    </row>
    <row r="119" spans="1:3">
      <c r="A119" s="52" t="s">
        <v>81</v>
      </c>
      <c r="B119" s="90">
        <f>+'ONIBUS 44 RIO'!D29</f>
        <v>0</v>
      </c>
      <c r="C119" s="116"/>
    </row>
    <row r="120" spans="1:3">
      <c r="A120" s="147" t="s">
        <v>207</v>
      </c>
      <c r="B120" s="148">
        <f>SUM(B118:B119)</f>
        <v>0</v>
      </c>
      <c r="C120" s="116"/>
    </row>
    <row r="121" spans="1:3">
      <c r="A121" s="52" t="s">
        <v>244</v>
      </c>
      <c r="B121" s="52">
        <v>4</v>
      </c>
      <c r="C121" s="116"/>
    </row>
    <row r="122" spans="1:3">
      <c r="A122" s="52" t="s">
        <v>226</v>
      </c>
      <c r="B122" s="52">
        <v>12</v>
      </c>
      <c r="C122" s="116"/>
    </row>
    <row r="123" spans="1:3">
      <c r="A123" s="143" t="s">
        <v>245</v>
      </c>
      <c r="B123" s="144">
        <f>+B114</f>
        <v>0</v>
      </c>
      <c r="C123" s="116"/>
    </row>
    <row r="124" spans="1:3">
      <c r="A124" s="143" t="s">
        <v>246</v>
      </c>
      <c r="B124" s="144">
        <f>+B115</f>
        <v>0</v>
      </c>
      <c r="C124" s="116"/>
    </row>
    <row r="125" spans="1:3">
      <c r="A125" s="99" t="s">
        <v>249</v>
      </c>
      <c r="B125" s="89">
        <f>+'ONIBUS 44 RIO'!C45</f>
        <v>0.36800000000000005</v>
      </c>
      <c r="C125" s="116"/>
    </row>
    <row r="126" spans="1:3">
      <c r="A126" s="316" t="s">
        <v>250</v>
      </c>
      <c r="B126" s="317"/>
      <c r="C126" s="127">
        <f>ROUND((((B120*(B121/B122)*B123)*B124)*B125),2)</f>
        <v>0</v>
      </c>
    </row>
    <row r="128" spans="1:3" ht="30.75" customHeight="1">
      <c r="A128" s="331" t="s">
        <v>296</v>
      </c>
      <c r="B128" s="331"/>
      <c r="C128" s="331"/>
    </row>
    <row r="130" spans="1:3" ht="43.5" customHeight="1">
      <c r="A130" s="331" t="s">
        <v>297</v>
      </c>
      <c r="B130" s="331"/>
      <c r="C130" s="331"/>
    </row>
    <row r="131" spans="1:3">
      <c r="C131" s="121"/>
    </row>
  </sheetData>
  <mergeCells count="34">
    <mergeCell ref="A117:C117"/>
    <mergeCell ref="A126:B126"/>
    <mergeCell ref="A128:C128"/>
    <mergeCell ref="A130:C130"/>
    <mergeCell ref="A97:B97"/>
    <mergeCell ref="A99:C99"/>
    <mergeCell ref="A105:B105"/>
    <mergeCell ref="A107:C107"/>
    <mergeCell ref="A108:C108"/>
    <mergeCell ref="A116:B116"/>
    <mergeCell ref="A91:C91"/>
    <mergeCell ref="A53:B53"/>
    <mergeCell ref="A55:C55"/>
    <mergeCell ref="A64:B64"/>
    <mergeCell ref="A66:B66"/>
    <mergeCell ref="A67:B67"/>
    <mergeCell ref="A69:C69"/>
    <mergeCell ref="A70:C73"/>
    <mergeCell ref="A75:C75"/>
    <mergeCell ref="A80:B80"/>
    <mergeCell ref="A82:C82"/>
    <mergeCell ref="A89:B89"/>
    <mergeCell ref="A47:C47"/>
    <mergeCell ref="A1:C1"/>
    <mergeCell ref="A9:C9"/>
    <mergeCell ref="A16:B16"/>
    <mergeCell ref="A18:C18"/>
    <mergeCell ref="A25:B25"/>
    <mergeCell ref="A27:C27"/>
    <mergeCell ref="A31:B31"/>
    <mergeCell ref="A33:C33"/>
    <mergeCell ref="A42:B42"/>
    <mergeCell ref="A44:B44"/>
    <mergeCell ref="A45:B45"/>
  </mergeCells>
  <pageMargins left="1.18" right="0.13" top="0.39" bottom="0.54" header="0.31496062992125984" footer="0.31496062992125984"/>
  <pageSetup paperSize="9" scale="85" orientation="portrait" r:id="rId1"/>
  <headerFooter>
    <oddFooter>&amp;A</oddFooter>
  </headerFooter>
</worksheet>
</file>

<file path=xl/worksheets/sheet11.xml><?xml version="1.0" encoding="utf-8"?>
<worksheet xmlns="http://schemas.openxmlformats.org/spreadsheetml/2006/main" xmlns:r="http://schemas.openxmlformats.org/officeDocument/2006/relationships">
  <dimension ref="A1:G179"/>
  <sheetViews>
    <sheetView workbookViewId="0">
      <selection activeCell="A3" sqref="A3:D3"/>
    </sheetView>
  </sheetViews>
  <sheetFormatPr defaultRowHeight="12.75"/>
  <cols>
    <col min="1" max="1" width="5.625" customWidth="1"/>
    <col min="2" max="2" width="50.5" customWidth="1"/>
    <col min="3" max="3" width="9.375" bestFit="1" customWidth="1"/>
    <col min="4" max="4" width="15.625" customWidth="1"/>
    <col min="5" max="5" width="11.75" bestFit="1" customWidth="1"/>
  </cols>
  <sheetData>
    <row r="1" spans="1:6">
      <c r="A1" s="264" t="s">
        <v>47</v>
      </c>
      <c r="B1" s="265"/>
      <c r="C1" s="265"/>
      <c r="D1" s="266"/>
      <c r="E1" s="59"/>
      <c r="F1" s="59"/>
    </row>
    <row r="3" spans="1:6">
      <c r="A3" s="267" t="s">
        <v>48</v>
      </c>
      <c r="B3" s="268"/>
      <c r="C3" s="268"/>
      <c r="D3" s="269"/>
    </row>
    <row r="4" spans="1:6" s="3" customFormat="1" ht="41.25" customHeight="1">
      <c r="A4" s="170">
        <v>1</v>
      </c>
      <c r="B4" s="171" t="s">
        <v>49</v>
      </c>
      <c r="C4" s="344" t="s">
        <v>298</v>
      </c>
      <c r="D4" s="345"/>
    </row>
    <row r="5" spans="1:6" s="3" customFormat="1">
      <c r="A5" s="170">
        <v>2</v>
      </c>
      <c r="B5" s="171" t="s">
        <v>50</v>
      </c>
      <c r="C5" s="346" t="s">
        <v>266</v>
      </c>
      <c r="D5" s="347"/>
    </row>
    <row r="6" spans="1:6" s="3" customFormat="1">
      <c r="A6" s="170">
        <v>3</v>
      </c>
      <c r="B6" s="171" t="s">
        <v>51</v>
      </c>
      <c r="C6" s="348">
        <f>+Apresentação!G47</f>
        <v>0</v>
      </c>
      <c r="D6" s="348"/>
    </row>
    <row r="7" spans="1:6" s="3" customFormat="1">
      <c r="A7" s="170">
        <v>4</v>
      </c>
      <c r="B7" s="171" t="s">
        <v>52</v>
      </c>
      <c r="C7" s="349" t="s">
        <v>295</v>
      </c>
      <c r="D7" s="350"/>
    </row>
    <row r="8" spans="1:6" s="3" customFormat="1">
      <c r="A8" s="170">
        <v>5</v>
      </c>
      <c r="B8" s="171" t="s">
        <v>53</v>
      </c>
      <c r="C8" s="351">
        <v>43524</v>
      </c>
      <c r="D8" s="347"/>
    </row>
    <row r="9" spans="1:6">
      <c r="D9" s="62"/>
    </row>
    <row r="10" spans="1:6">
      <c r="A10" s="278" t="s">
        <v>54</v>
      </c>
      <c r="B10" s="279"/>
      <c r="C10" s="279"/>
      <c r="D10" s="279"/>
    </row>
    <row r="11" spans="1:6">
      <c r="A11" s="63">
        <v>1</v>
      </c>
      <c r="B11" s="64" t="s">
        <v>55</v>
      </c>
      <c r="C11" s="65" t="s">
        <v>56</v>
      </c>
      <c r="D11" s="66" t="s">
        <v>57</v>
      </c>
    </row>
    <row r="12" spans="1:6">
      <c r="A12" s="67" t="s">
        <v>4</v>
      </c>
      <c r="B12" s="280" t="s">
        <v>58</v>
      </c>
      <c r="C12" s="280"/>
      <c r="D12" s="68">
        <f>+C6</f>
        <v>0</v>
      </c>
    </row>
    <row r="13" spans="1:6">
      <c r="A13" s="67" t="s">
        <v>6</v>
      </c>
      <c r="B13" s="69" t="s">
        <v>59</v>
      </c>
      <c r="C13" s="70"/>
      <c r="D13" s="68"/>
      <c r="E13" s="71"/>
    </row>
    <row r="14" spans="1:6">
      <c r="A14" s="67" t="s">
        <v>9</v>
      </c>
      <c r="B14" s="69" t="s">
        <v>60</v>
      </c>
      <c r="C14" s="70"/>
      <c r="D14" s="68">
        <f>+C14*D12</f>
        <v>0</v>
      </c>
    </row>
    <row r="15" spans="1:6">
      <c r="A15" s="67" t="s">
        <v>11</v>
      </c>
      <c r="B15" s="280" t="s">
        <v>61</v>
      </c>
      <c r="C15" s="280"/>
      <c r="D15" s="68"/>
    </row>
    <row r="16" spans="1:6">
      <c r="A16" s="67" t="s">
        <v>62</v>
      </c>
      <c r="B16" s="280" t="s">
        <v>63</v>
      </c>
      <c r="C16" s="280"/>
      <c r="D16" s="68"/>
    </row>
    <row r="17" spans="1:6">
      <c r="A17" s="67" t="s">
        <v>64</v>
      </c>
      <c r="B17" s="262" t="s">
        <v>65</v>
      </c>
      <c r="C17" s="263"/>
      <c r="D17" s="68"/>
    </row>
    <row r="18" spans="1:6">
      <c r="A18" s="67" t="s">
        <v>66</v>
      </c>
      <c r="B18" s="280" t="s">
        <v>67</v>
      </c>
      <c r="C18" s="280"/>
      <c r="D18" s="68"/>
    </row>
    <row r="19" spans="1:6">
      <c r="A19" s="67" t="s">
        <v>68</v>
      </c>
      <c r="B19" s="262" t="s">
        <v>69</v>
      </c>
      <c r="C19" s="263"/>
      <c r="D19" s="72"/>
    </row>
    <row r="20" spans="1:6">
      <c r="A20" s="67" t="s">
        <v>70</v>
      </c>
      <c r="B20" s="69" t="s">
        <v>71</v>
      </c>
      <c r="C20" s="70"/>
      <c r="D20" s="68"/>
    </row>
    <row r="21" spans="1:6">
      <c r="A21" s="67" t="s">
        <v>72</v>
      </c>
      <c r="B21" s="280" t="s">
        <v>73</v>
      </c>
      <c r="C21" s="280"/>
      <c r="D21" s="73"/>
      <c r="F21" s="74"/>
    </row>
    <row r="22" spans="1:6">
      <c r="A22" s="67" t="s">
        <v>74</v>
      </c>
      <c r="B22" s="280" t="s">
        <v>75</v>
      </c>
      <c r="C22" s="280"/>
      <c r="D22" s="73"/>
    </row>
    <row r="23" spans="1:6">
      <c r="A23" s="281" t="s">
        <v>76</v>
      </c>
      <c r="B23" s="281"/>
      <c r="C23" s="281"/>
      <c r="D23" s="75">
        <f>SUM(D12:D22)</f>
        <v>0</v>
      </c>
    </row>
    <row r="25" spans="1:6">
      <c r="A25" s="278" t="s">
        <v>77</v>
      </c>
      <c r="B25" s="279"/>
      <c r="C25" s="279"/>
      <c r="D25" s="279"/>
    </row>
    <row r="27" spans="1:6">
      <c r="A27" s="278" t="s">
        <v>78</v>
      </c>
      <c r="B27" s="279"/>
      <c r="C27" s="279"/>
      <c r="D27" s="279"/>
    </row>
    <row r="28" spans="1:6">
      <c r="A28" s="76" t="s">
        <v>79</v>
      </c>
      <c r="B28" s="77" t="s">
        <v>80</v>
      </c>
      <c r="C28" s="78" t="s">
        <v>56</v>
      </c>
      <c r="D28" s="79" t="s">
        <v>57</v>
      </c>
    </row>
    <row r="29" spans="1:6">
      <c r="A29" s="67" t="s">
        <v>4</v>
      </c>
      <c r="B29" s="52" t="s">
        <v>81</v>
      </c>
      <c r="C29" s="80" t="e">
        <f>ROUND(+D29/$D$23,4)</f>
        <v>#DIV/0!</v>
      </c>
      <c r="D29" s="73">
        <f>ROUND(+D23/12,2)</f>
        <v>0</v>
      </c>
    </row>
    <row r="30" spans="1:6">
      <c r="A30" s="81" t="s">
        <v>6</v>
      </c>
      <c r="B30" s="82" t="s">
        <v>82</v>
      </c>
      <c r="C30" s="83" t="e">
        <f>ROUND(+D30/$D$23,4)</f>
        <v>#DIV/0!</v>
      </c>
      <c r="D30" s="84">
        <f>+D31+D32</f>
        <v>0</v>
      </c>
    </row>
    <row r="31" spans="1:6">
      <c r="A31" s="67" t="s">
        <v>83</v>
      </c>
      <c r="B31" s="85" t="s">
        <v>84</v>
      </c>
      <c r="C31" s="86" t="e">
        <f>ROUND(+D31/$D$23,4)</f>
        <v>#DIV/0!</v>
      </c>
      <c r="D31" s="87">
        <f>ROUND(+D23/12,2)</f>
        <v>0</v>
      </c>
    </row>
    <row r="32" spans="1:6">
      <c r="A32" s="67" t="s">
        <v>85</v>
      </c>
      <c r="B32" s="85" t="s">
        <v>86</v>
      </c>
      <c r="C32" s="86" t="e">
        <f>ROUND(+D32/$D$23,4)</f>
        <v>#DIV/0!</v>
      </c>
      <c r="D32" s="87">
        <f>ROUND(+(D23*1/3)/12,2)</f>
        <v>0</v>
      </c>
    </row>
    <row r="33" spans="1:4">
      <c r="A33" s="281" t="s">
        <v>76</v>
      </c>
      <c r="B33" s="281"/>
      <c r="C33" s="281"/>
      <c r="D33" s="75">
        <f>+D30+D29</f>
        <v>0</v>
      </c>
    </row>
    <row r="35" spans="1:4">
      <c r="A35" s="282" t="s">
        <v>87</v>
      </c>
      <c r="B35" s="283"/>
      <c r="C35" s="283"/>
      <c r="D35" s="283"/>
    </row>
    <row r="36" spans="1:4">
      <c r="A36" s="76" t="s">
        <v>88</v>
      </c>
      <c r="B36" s="88" t="s">
        <v>89</v>
      </c>
      <c r="C36" s="78" t="s">
        <v>56</v>
      </c>
      <c r="D36" s="79" t="s">
        <v>57</v>
      </c>
    </row>
    <row r="37" spans="1:4">
      <c r="A37" s="67" t="s">
        <v>4</v>
      </c>
      <c r="B37" s="52" t="s">
        <v>90</v>
      </c>
      <c r="C37" s="89">
        <v>0.2</v>
      </c>
      <c r="D37" s="90">
        <f>ROUND(C37*($D$23+$D$33),2)</f>
        <v>0</v>
      </c>
    </row>
    <row r="38" spans="1:4">
      <c r="A38" s="67" t="s">
        <v>6</v>
      </c>
      <c r="B38" s="52" t="s">
        <v>91</v>
      </c>
      <c r="C38" s="89">
        <v>2.5000000000000001E-2</v>
      </c>
      <c r="D38" s="90">
        <f>ROUND(C38*($D$23+$D$33),2)</f>
        <v>0</v>
      </c>
    </row>
    <row r="39" spans="1:4">
      <c r="A39" s="67" t="s">
        <v>9</v>
      </c>
      <c r="B39" s="52" t="s">
        <v>92</v>
      </c>
      <c r="C39" s="89">
        <f>3%</f>
        <v>0.03</v>
      </c>
      <c r="D39" s="90">
        <f t="shared" ref="D39:D43" si="0">ROUND(C39*($D$23+$D$33),2)</f>
        <v>0</v>
      </c>
    </row>
    <row r="40" spans="1:4">
      <c r="A40" s="67" t="s">
        <v>11</v>
      </c>
      <c r="B40" s="52" t="s">
        <v>93</v>
      </c>
      <c r="C40" s="89">
        <v>1.4999999999999999E-2</v>
      </c>
      <c r="D40" s="90">
        <f t="shared" si="0"/>
        <v>0</v>
      </c>
    </row>
    <row r="41" spans="1:4">
      <c r="A41" s="67" t="s">
        <v>62</v>
      </c>
      <c r="B41" s="52" t="s">
        <v>94</v>
      </c>
      <c r="C41" s="89">
        <v>0.01</v>
      </c>
      <c r="D41" s="90">
        <f t="shared" si="0"/>
        <v>0</v>
      </c>
    </row>
    <row r="42" spans="1:4">
      <c r="A42" s="67" t="s">
        <v>64</v>
      </c>
      <c r="B42" s="52" t="s">
        <v>95</v>
      </c>
      <c r="C42" s="89">
        <v>6.0000000000000001E-3</v>
      </c>
      <c r="D42" s="90">
        <f t="shared" si="0"/>
        <v>0</v>
      </c>
    </row>
    <row r="43" spans="1:4">
      <c r="A43" s="67" t="s">
        <v>66</v>
      </c>
      <c r="B43" s="52" t="s">
        <v>96</v>
      </c>
      <c r="C43" s="89">
        <v>2E-3</v>
      </c>
      <c r="D43" s="90">
        <f t="shared" si="0"/>
        <v>0</v>
      </c>
    </row>
    <row r="44" spans="1:4">
      <c r="A44" s="67" t="s">
        <v>68</v>
      </c>
      <c r="B44" s="52" t="s">
        <v>97</v>
      </c>
      <c r="C44" s="89">
        <v>0.08</v>
      </c>
      <c r="D44" s="90">
        <f>ROUND(C44*($D$23+$D$33),2)</f>
        <v>0</v>
      </c>
    </row>
    <row r="45" spans="1:4">
      <c r="A45" s="91" t="s">
        <v>76</v>
      </c>
      <c r="B45" s="92"/>
      <c r="C45" s="93">
        <f>SUM(C37:C44)</f>
        <v>0.36800000000000005</v>
      </c>
      <c r="D45" s="94">
        <f>SUM(D37:D44)</f>
        <v>0</v>
      </c>
    </row>
    <row r="46" spans="1:4">
      <c r="A46" s="95"/>
      <c r="B46" s="95"/>
      <c r="C46" s="95"/>
      <c r="D46" s="95"/>
    </row>
    <row r="47" spans="1:4">
      <c r="A47" s="282" t="s">
        <v>98</v>
      </c>
      <c r="B47" s="283"/>
      <c r="C47" s="283"/>
      <c r="D47" s="283"/>
    </row>
    <row r="48" spans="1:4">
      <c r="A48" s="76" t="s">
        <v>99</v>
      </c>
      <c r="B48" s="88" t="s">
        <v>100</v>
      </c>
      <c r="C48" s="78"/>
      <c r="D48" s="79" t="s">
        <v>57</v>
      </c>
    </row>
    <row r="49" spans="1:6">
      <c r="A49" s="96" t="s">
        <v>4</v>
      </c>
      <c r="B49" s="52" t="s">
        <v>101</v>
      </c>
      <c r="C49" s="97"/>
      <c r="D49" s="90">
        <f>+'MEM CAL PASSEIO VAN 44H MACAE'!C16</f>
        <v>0</v>
      </c>
    </row>
    <row r="50" spans="1:6" s="101" customFormat="1">
      <c r="A50" s="98" t="s">
        <v>102</v>
      </c>
      <c r="B50" s="99" t="s">
        <v>103</v>
      </c>
      <c r="C50" s="80">
        <f>+$C$135+$C$136</f>
        <v>9.2499999999999999E-2</v>
      </c>
      <c r="D50" s="100">
        <f>+(C50*D49)*-1</f>
        <v>0</v>
      </c>
      <c r="F50" s="102"/>
    </row>
    <row r="51" spans="1:6">
      <c r="A51" s="96" t="s">
        <v>6</v>
      </c>
      <c r="B51" s="52" t="s">
        <v>104</v>
      </c>
      <c r="C51" s="97"/>
      <c r="D51" s="90">
        <f>+'MEM CAL PASSEIO VAN 44H MACAE'!C25</f>
        <v>0</v>
      </c>
      <c r="F51" s="45"/>
    </row>
    <row r="52" spans="1:6" s="101" customFormat="1">
      <c r="A52" s="98" t="s">
        <v>83</v>
      </c>
      <c r="B52" s="99" t="s">
        <v>103</v>
      </c>
      <c r="C52" s="80">
        <f>+$C$135+$C$136</f>
        <v>9.2499999999999999E-2</v>
      </c>
      <c r="D52" s="100">
        <f>+(C52*D51)*-1</f>
        <v>0</v>
      </c>
      <c r="F52" s="103"/>
    </row>
    <row r="53" spans="1:6">
      <c r="A53" s="52" t="s">
        <v>9</v>
      </c>
      <c r="B53" s="52" t="s">
        <v>105</v>
      </c>
      <c r="C53" s="97"/>
      <c r="D53" s="90"/>
      <c r="F53" s="45"/>
    </row>
    <row r="54" spans="1:6" ht="13.5">
      <c r="A54" s="98" t="s">
        <v>106</v>
      </c>
      <c r="B54" s="99" t="s">
        <v>103</v>
      </c>
      <c r="C54" s="80">
        <f>+$C$135+$C$136</f>
        <v>9.2499999999999999E-2</v>
      </c>
      <c r="D54" s="100">
        <f>+(C54*D53)*-1</f>
        <v>0</v>
      </c>
      <c r="F54" s="104"/>
    </row>
    <row r="55" spans="1:6">
      <c r="A55" s="143" t="s">
        <v>11</v>
      </c>
      <c r="B55" s="143" t="s">
        <v>251</v>
      </c>
      <c r="C55" s="97"/>
      <c r="D55" s="153"/>
      <c r="F55" s="45"/>
    </row>
    <row r="56" spans="1:6">
      <c r="A56" s="98" t="s">
        <v>107</v>
      </c>
      <c r="B56" s="99" t="s">
        <v>103</v>
      </c>
      <c r="C56" s="80">
        <f>+$C$135+$C$136</f>
        <v>9.2499999999999999E-2</v>
      </c>
      <c r="D56" s="100">
        <f>+(C56*D55)*-1</f>
        <v>0</v>
      </c>
      <c r="F56" s="45"/>
    </row>
    <row r="57" spans="1:6">
      <c r="A57" s="143" t="s">
        <v>62</v>
      </c>
      <c r="B57" s="154"/>
      <c r="C57" s="97"/>
      <c r="D57" s="155"/>
      <c r="F57" s="106"/>
    </row>
    <row r="58" spans="1:6">
      <c r="A58" s="98" t="s">
        <v>108</v>
      </c>
      <c r="B58" s="99" t="s">
        <v>103</v>
      </c>
      <c r="C58" s="80">
        <f>+$C$135+$C$136</f>
        <v>9.2499999999999999E-2</v>
      </c>
      <c r="D58" s="100">
        <f>+(C58*D57)*-1</f>
        <v>0</v>
      </c>
    </row>
    <row r="59" spans="1:6">
      <c r="A59" s="143" t="s">
        <v>64</v>
      </c>
      <c r="B59" s="284" t="s">
        <v>109</v>
      </c>
      <c r="C59" s="284"/>
      <c r="D59" s="153"/>
    </row>
    <row r="60" spans="1:6">
      <c r="A60" s="98" t="s">
        <v>110</v>
      </c>
      <c r="B60" s="99" t="s">
        <v>103</v>
      </c>
      <c r="C60" s="80">
        <f>+$C$135+$C$136</f>
        <v>9.2499999999999999E-2</v>
      </c>
      <c r="D60" s="100">
        <f>+(C60*D59)*-1</f>
        <v>0</v>
      </c>
    </row>
    <row r="61" spans="1:6">
      <c r="A61" s="267" t="s">
        <v>76</v>
      </c>
      <c r="B61" s="269"/>
      <c r="C61" s="107"/>
      <c r="D61" s="108">
        <f>SUM(D49:D60)</f>
        <v>0</v>
      </c>
    </row>
    <row r="63" spans="1:6">
      <c r="A63" s="278" t="s">
        <v>111</v>
      </c>
      <c r="B63" s="279"/>
      <c r="C63" s="279"/>
      <c r="D63" s="279"/>
    </row>
    <row r="64" spans="1:6">
      <c r="A64" s="109">
        <v>2</v>
      </c>
      <c r="B64" s="287" t="s">
        <v>112</v>
      </c>
      <c r="C64" s="287"/>
      <c r="D64" s="110" t="s">
        <v>57</v>
      </c>
    </row>
    <row r="65" spans="1:4">
      <c r="A65" s="111" t="s">
        <v>79</v>
      </c>
      <c r="B65" s="288" t="s">
        <v>80</v>
      </c>
      <c r="C65" s="288"/>
      <c r="D65" s="90">
        <f>+D33</f>
        <v>0</v>
      </c>
    </row>
    <row r="66" spans="1:4">
      <c r="A66" s="111" t="s">
        <v>88</v>
      </c>
      <c r="B66" s="288" t="s">
        <v>89</v>
      </c>
      <c r="C66" s="288"/>
      <c r="D66" s="90">
        <f>+D45</f>
        <v>0</v>
      </c>
    </row>
    <row r="67" spans="1:4">
      <c r="A67" s="111" t="s">
        <v>99</v>
      </c>
      <c r="B67" s="288" t="s">
        <v>100</v>
      </c>
      <c r="C67" s="288"/>
      <c r="D67" s="112">
        <f>+D61</f>
        <v>0</v>
      </c>
    </row>
    <row r="68" spans="1:4">
      <c r="A68" s="287" t="s">
        <v>76</v>
      </c>
      <c r="B68" s="287"/>
      <c r="C68" s="287"/>
      <c r="D68" s="113">
        <f>SUM(D65:D67)</f>
        <v>0</v>
      </c>
    </row>
    <row r="70" spans="1:4">
      <c r="A70" s="278" t="s">
        <v>113</v>
      </c>
      <c r="B70" s="279"/>
      <c r="C70" s="279"/>
      <c r="D70" s="279"/>
    </row>
    <row r="72" spans="1:4">
      <c r="A72" s="114">
        <v>3</v>
      </c>
      <c r="B72" s="77" t="s">
        <v>114</v>
      </c>
      <c r="C72" s="65" t="s">
        <v>56</v>
      </c>
      <c r="D72" s="65" t="s">
        <v>57</v>
      </c>
    </row>
    <row r="73" spans="1:4">
      <c r="A73" s="67" t="s">
        <v>4</v>
      </c>
      <c r="B73" s="99" t="s">
        <v>115</v>
      </c>
      <c r="C73" s="80" t="e">
        <f>+D73/$D$23</f>
        <v>#DIV/0!</v>
      </c>
      <c r="D73" s="115">
        <f>+'MEM CAL PASSEIO VAN 44H MACAE'!C31</f>
        <v>0</v>
      </c>
    </row>
    <row r="74" spans="1:4">
      <c r="A74" s="67" t="s">
        <v>6</v>
      </c>
      <c r="B74" s="52" t="s">
        <v>116</v>
      </c>
      <c r="C74" s="116"/>
      <c r="D74" s="73">
        <f>ROUND(+D73*$C$44,2)</f>
        <v>0</v>
      </c>
    </row>
    <row r="75" spans="1:4" ht="25.5">
      <c r="A75" s="67" t="s">
        <v>9</v>
      </c>
      <c r="B75" s="105" t="s">
        <v>117</v>
      </c>
      <c r="C75" s="89" t="e">
        <f>+D75/$D$23</f>
        <v>#DIV/0!</v>
      </c>
      <c r="D75" s="73">
        <f>+'MEM CAL PASSEIO VAN 44H MACAE'!C45</f>
        <v>0</v>
      </c>
    </row>
    <row r="76" spans="1:4">
      <c r="A76" s="117" t="s">
        <v>11</v>
      </c>
      <c r="B76" s="52" t="s">
        <v>118</v>
      </c>
      <c r="C76" s="89" t="e">
        <f>+D76/$D$23</f>
        <v>#DIV/0!</v>
      </c>
      <c r="D76" s="73">
        <f>+'MEM CAL PASSEIO VAN 44H MACAE'!C53</f>
        <v>0</v>
      </c>
    </row>
    <row r="77" spans="1:4" ht="25.5">
      <c r="A77" s="117" t="s">
        <v>62</v>
      </c>
      <c r="B77" s="105" t="s">
        <v>119</v>
      </c>
      <c r="C77" s="116"/>
      <c r="D77" s="118"/>
    </row>
    <row r="78" spans="1:4" ht="25.5">
      <c r="A78" s="117" t="s">
        <v>64</v>
      </c>
      <c r="B78" s="105" t="s">
        <v>120</v>
      </c>
      <c r="C78" s="89" t="e">
        <f>+D78/$D$23</f>
        <v>#DIV/0!</v>
      </c>
      <c r="D78" s="90">
        <f>+'MEM CAL PASSEIO VAN 44H MACAE'!C67</f>
        <v>0</v>
      </c>
    </row>
    <row r="79" spans="1:4">
      <c r="A79" s="267" t="s">
        <v>76</v>
      </c>
      <c r="B79" s="268"/>
      <c r="C79" s="269"/>
      <c r="D79" s="119">
        <f>SUM(D73:D78)</f>
        <v>0</v>
      </c>
    </row>
    <row r="81" spans="1:4">
      <c r="A81" s="278" t="s">
        <v>121</v>
      </c>
      <c r="B81" s="279"/>
      <c r="C81" s="279"/>
      <c r="D81" s="279"/>
    </row>
    <row r="83" spans="1:4">
      <c r="A83" s="289" t="s">
        <v>122</v>
      </c>
      <c r="B83" s="289"/>
      <c r="C83" s="289"/>
      <c r="D83" s="289"/>
    </row>
    <row r="84" spans="1:4">
      <c r="A84" s="114" t="s">
        <v>123</v>
      </c>
      <c r="B84" s="267" t="s">
        <v>124</v>
      </c>
      <c r="C84" s="269"/>
      <c r="D84" s="65" t="s">
        <v>57</v>
      </c>
    </row>
    <row r="85" spans="1:4">
      <c r="A85" s="52" t="s">
        <v>4</v>
      </c>
      <c r="B85" s="285" t="s">
        <v>125</v>
      </c>
      <c r="C85" s="286"/>
      <c r="D85" s="73"/>
    </row>
    <row r="86" spans="1:4">
      <c r="A86" s="99" t="s">
        <v>6</v>
      </c>
      <c r="B86" s="292" t="s">
        <v>124</v>
      </c>
      <c r="C86" s="293"/>
      <c r="D86" s="120">
        <f>+'MEM CAL PASSEIO VAN 44H MACAE'!C80</f>
        <v>0</v>
      </c>
    </row>
    <row r="87" spans="1:4" s="101" customFormat="1">
      <c r="A87" s="99" t="s">
        <v>9</v>
      </c>
      <c r="B87" s="292" t="s">
        <v>126</v>
      </c>
      <c r="C87" s="293"/>
      <c r="D87" s="120">
        <f>+'MEM CAL PASSEIO VAN 44H MACAE'!C89</f>
        <v>0</v>
      </c>
    </row>
    <row r="88" spans="1:4" s="101" customFormat="1">
      <c r="A88" s="99" t="s">
        <v>11</v>
      </c>
      <c r="B88" s="292" t="s">
        <v>127</v>
      </c>
      <c r="C88" s="293"/>
      <c r="D88" s="120">
        <f>+'MEM CAL PASSEIO VAN 44H MACAE'!C97</f>
        <v>0</v>
      </c>
    </row>
    <row r="89" spans="1:4" s="101" customFormat="1" ht="13.5">
      <c r="A89" s="99" t="s">
        <v>62</v>
      </c>
      <c r="B89" s="292" t="s">
        <v>128</v>
      </c>
      <c r="C89" s="293"/>
      <c r="D89" s="120"/>
    </row>
    <row r="90" spans="1:4" s="101" customFormat="1">
      <c r="A90" s="99" t="s">
        <v>64</v>
      </c>
      <c r="B90" s="292" t="s">
        <v>129</v>
      </c>
      <c r="C90" s="293"/>
      <c r="D90" s="120">
        <f>+'MEM CAL PASSEIO VAN 44H MACAE'!C105</f>
        <v>0</v>
      </c>
    </row>
    <row r="91" spans="1:4">
      <c r="A91" s="52" t="s">
        <v>66</v>
      </c>
      <c r="B91" s="285" t="s">
        <v>75</v>
      </c>
      <c r="C91" s="286"/>
      <c r="D91" s="73"/>
    </row>
    <row r="92" spans="1:4">
      <c r="A92" s="52" t="s">
        <v>68</v>
      </c>
      <c r="B92" s="285" t="s">
        <v>130</v>
      </c>
      <c r="C92" s="286"/>
      <c r="D92" s="118"/>
    </row>
    <row r="93" spans="1:4">
      <c r="A93" s="281" t="s">
        <v>76</v>
      </c>
      <c r="B93" s="281"/>
      <c r="C93" s="281"/>
      <c r="D93" s="75">
        <f>SUM(D85:D92)</f>
        <v>0</v>
      </c>
    </row>
    <row r="94" spans="1:4">
      <c r="D94" s="121"/>
    </row>
    <row r="95" spans="1:4">
      <c r="A95" s="114" t="s">
        <v>131</v>
      </c>
      <c r="B95" s="267" t="s">
        <v>132</v>
      </c>
      <c r="C95" s="269"/>
      <c r="D95" s="65" t="s">
        <v>57</v>
      </c>
    </row>
    <row r="96" spans="1:4" s="101" customFormat="1">
      <c r="A96" s="99" t="s">
        <v>4</v>
      </c>
      <c r="B96" s="294" t="s">
        <v>133</v>
      </c>
      <c r="C96" s="295"/>
      <c r="D96" s="120">
        <f>+'MEM CAL PASSEIO VAN 44H MACAE'!C116</f>
        <v>0</v>
      </c>
    </row>
    <row r="97" spans="1:4" s="101" customFormat="1">
      <c r="A97" s="99" t="s">
        <v>6</v>
      </c>
      <c r="B97" s="290" t="s">
        <v>134</v>
      </c>
      <c r="C97" s="291"/>
      <c r="D97" s="118"/>
    </row>
    <row r="98" spans="1:4" s="101" customFormat="1">
      <c r="A98" s="99" t="s">
        <v>9</v>
      </c>
      <c r="B98" s="290" t="s">
        <v>135</v>
      </c>
      <c r="C98" s="291"/>
      <c r="D98" s="118"/>
    </row>
    <row r="99" spans="1:4">
      <c r="A99" s="52" t="s">
        <v>11</v>
      </c>
      <c r="B99" s="285" t="s">
        <v>75</v>
      </c>
      <c r="C99" s="286"/>
      <c r="D99" s="73"/>
    </row>
    <row r="100" spans="1:4">
      <c r="A100" s="281" t="s">
        <v>76</v>
      </c>
      <c r="B100" s="281"/>
      <c r="C100" s="281"/>
      <c r="D100" s="75">
        <f>SUM(D96:D99)</f>
        <v>0</v>
      </c>
    </row>
    <row r="101" spans="1:4">
      <c r="D101" s="121"/>
    </row>
    <row r="102" spans="1:4">
      <c r="A102" s="114" t="s">
        <v>136</v>
      </c>
      <c r="B102" s="281" t="s">
        <v>137</v>
      </c>
      <c r="C102" s="281"/>
      <c r="D102" s="65" t="s">
        <v>57</v>
      </c>
    </row>
    <row r="103" spans="1:4" s="123" customFormat="1">
      <c r="A103" s="117" t="s">
        <v>4</v>
      </c>
      <c r="B103" s="296" t="s">
        <v>138</v>
      </c>
      <c r="C103" s="296"/>
      <c r="D103" s="122"/>
    </row>
    <row r="104" spans="1:4">
      <c r="A104" s="281" t="s">
        <v>76</v>
      </c>
      <c r="B104" s="281"/>
      <c r="C104" s="281"/>
      <c r="D104" s="75">
        <f>SUM(D103:D103)</f>
        <v>0</v>
      </c>
    </row>
    <row r="106" spans="1:4">
      <c r="A106" s="124" t="s">
        <v>139</v>
      </c>
      <c r="B106" s="124"/>
      <c r="C106" s="124"/>
      <c r="D106" s="124"/>
    </row>
    <row r="107" spans="1:4">
      <c r="A107" s="52" t="s">
        <v>123</v>
      </c>
      <c r="B107" s="285" t="s">
        <v>124</v>
      </c>
      <c r="C107" s="286"/>
      <c r="D107" s="90">
        <f>+D93</f>
        <v>0</v>
      </c>
    </row>
    <row r="108" spans="1:4">
      <c r="A108" s="52" t="s">
        <v>131</v>
      </c>
      <c r="B108" s="285" t="s">
        <v>132</v>
      </c>
      <c r="C108" s="286"/>
      <c r="D108" s="90">
        <f>+D100</f>
        <v>0</v>
      </c>
    </row>
    <row r="109" spans="1:4">
      <c r="A109" s="125"/>
      <c r="B109" s="297" t="s">
        <v>140</v>
      </c>
      <c r="C109" s="298"/>
      <c r="D109" s="126">
        <f>+D108+D107</f>
        <v>0</v>
      </c>
    </row>
    <row r="110" spans="1:4">
      <c r="A110" s="52" t="s">
        <v>136</v>
      </c>
      <c r="B110" s="285" t="s">
        <v>137</v>
      </c>
      <c r="C110" s="286"/>
      <c r="D110" s="90">
        <f>+D104</f>
        <v>0</v>
      </c>
    </row>
    <row r="111" spans="1:4">
      <c r="A111" s="299" t="s">
        <v>76</v>
      </c>
      <c r="B111" s="299"/>
      <c r="C111" s="299"/>
      <c r="D111" s="127">
        <f>+D110+D109</f>
        <v>0</v>
      </c>
    </row>
    <row r="113" spans="1:4">
      <c r="A113" s="278" t="s">
        <v>141</v>
      </c>
      <c r="B113" s="279"/>
      <c r="C113" s="279"/>
      <c r="D113" s="279"/>
    </row>
    <row r="115" spans="1:4">
      <c r="A115" s="114">
        <v>5</v>
      </c>
      <c r="B115" s="267" t="s">
        <v>142</v>
      </c>
      <c r="C115" s="269"/>
      <c r="D115" s="65" t="s">
        <v>57</v>
      </c>
    </row>
    <row r="116" spans="1:4">
      <c r="A116" s="52" t="s">
        <v>4</v>
      </c>
      <c r="B116" s="280" t="s">
        <v>143</v>
      </c>
      <c r="C116" s="280"/>
      <c r="D116" s="73">
        <f>+Uniforme!F7</f>
        <v>0</v>
      </c>
    </row>
    <row r="117" spans="1:4">
      <c r="A117" s="52" t="s">
        <v>102</v>
      </c>
      <c r="B117" s="99" t="s">
        <v>103</v>
      </c>
      <c r="C117" s="80">
        <f>+$C$135+$C$136</f>
        <v>9.2499999999999999E-2</v>
      </c>
      <c r="D117" s="100">
        <f>+(C117*D116)*-1</f>
        <v>0</v>
      </c>
    </row>
    <row r="118" spans="1:4">
      <c r="A118" s="52" t="s">
        <v>6</v>
      </c>
      <c r="B118" s="280" t="s">
        <v>144</v>
      </c>
      <c r="C118" s="280"/>
      <c r="D118" s="73"/>
    </row>
    <row r="119" spans="1:4">
      <c r="A119" s="52" t="s">
        <v>83</v>
      </c>
      <c r="B119" s="99" t="s">
        <v>103</v>
      </c>
      <c r="C119" s="80">
        <f>+$C$135+$C$136</f>
        <v>9.2499999999999999E-2</v>
      </c>
      <c r="D119" s="100">
        <f>+(C119*D118)*-1</f>
        <v>0</v>
      </c>
    </row>
    <row r="120" spans="1:4">
      <c r="A120" s="52" t="s">
        <v>9</v>
      </c>
      <c r="B120" s="280" t="s">
        <v>145</v>
      </c>
      <c r="C120" s="280"/>
      <c r="D120" s="73"/>
    </row>
    <row r="121" spans="1:4">
      <c r="A121" s="52" t="s">
        <v>106</v>
      </c>
      <c r="B121" s="99" t="s">
        <v>103</v>
      </c>
      <c r="C121" s="80">
        <f>+$C$135+$C$136</f>
        <v>9.2499999999999999E-2</v>
      </c>
      <c r="D121" s="100">
        <f>+(C121*D120)*-1</f>
        <v>0</v>
      </c>
    </row>
    <row r="122" spans="1:4">
      <c r="A122" s="52" t="s">
        <v>11</v>
      </c>
      <c r="B122" s="280" t="s">
        <v>75</v>
      </c>
      <c r="C122" s="280"/>
      <c r="D122" s="73"/>
    </row>
    <row r="123" spans="1:4">
      <c r="A123" s="52" t="s">
        <v>107</v>
      </c>
      <c r="B123" s="99" t="s">
        <v>103</v>
      </c>
      <c r="C123" s="80">
        <f>+$C$135+$C$136</f>
        <v>9.2499999999999999E-2</v>
      </c>
      <c r="D123" s="100">
        <f>+(C123*D122)*-1</f>
        <v>0</v>
      </c>
    </row>
    <row r="124" spans="1:4">
      <c r="A124" s="281" t="s">
        <v>76</v>
      </c>
      <c r="B124" s="281"/>
      <c r="C124" s="281"/>
      <c r="D124" s="75">
        <f>SUM(D116:D122)</f>
        <v>0</v>
      </c>
    </row>
    <row r="126" spans="1:4">
      <c r="A126" s="278" t="s">
        <v>146</v>
      </c>
      <c r="B126" s="279"/>
      <c r="C126" s="279"/>
      <c r="D126" s="279"/>
    </row>
    <row r="128" spans="1:4">
      <c r="A128" s="114">
        <v>6</v>
      </c>
      <c r="B128" s="77" t="s">
        <v>147</v>
      </c>
      <c r="C128" s="128" t="s">
        <v>56</v>
      </c>
      <c r="D128" s="65" t="s">
        <v>57</v>
      </c>
    </row>
    <row r="129" spans="1:7">
      <c r="A129" s="143" t="s">
        <v>4</v>
      </c>
      <c r="B129" s="143" t="s">
        <v>148</v>
      </c>
      <c r="C129" s="144">
        <v>0.03</v>
      </c>
      <c r="D129" s="153">
        <f>($D$124+$D$111+$D$79+$D$68+$D$23)*C129</f>
        <v>0</v>
      </c>
    </row>
    <row r="130" spans="1:7">
      <c r="A130" s="143" t="s">
        <v>6</v>
      </c>
      <c r="B130" s="143" t="s">
        <v>149</v>
      </c>
      <c r="C130" s="144">
        <v>0.03</v>
      </c>
      <c r="D130" s="153">
        <f>($D$124+$D$111+$D$79+$D$68+$D$23+D129)*C130</f>
        <v>0</v>
      </c>
    </row>
    <row r="131" spans="1:7" s="130" customFormat="1">
      <c r="A131" s="301" t="s">
        <v>150</v>
      </c>
      <c r="B131" s="302"/>
      <c r="C131" s="303"/>
      <c r="D131" s="129">
        <f>++D130+D129+D124+D111+D79+D68+D23</f>
        <v>0</v>
      </c>
    </row>
    <row r="132" spans="1:7" s="130" customFormat="1" ht="33" customHeight="1">
      <c r="A132" s="304" t="s">
        <v>151</v>
      </c>
      <c r="B132" s="305"/>
      <c r="C132" s="306"/>
      <c r="D132" s="129">
        <f>ROUND(D131/(1-(C135+C136+C138+C140+C141)),2)</f>
        <v>0</v>
      </c>
    </row>
    <row r="133" spans="1:7">
      <c r="A133" s="52" t="s">
        <v>9</v>
      </c>
      <c r="B133" s="52" t="s">
        <v>152</v>
      </c>
      <c r="C133" s="89"/>
      <c r="D133" s="52"/>
    </row>
    <row r="134" spans="1:7">
      <c r="A134" s="52" t="s">
        <v>106</v>
      </c>
      <c r="B134" s="52" t="s">
        <v>153</v>
      </c>
      <c r="C134" s="89"/>
      <c r="D134" s="52"/>
    </row>
    <row r="135" spans="1:7">
      <c r="A135" s="143" t="s">
        <v>154</v>
      </c>
      <c r="B135" s="143" t="s">
        <v>155</v>
      </c>
      <c r="C135" s="144">
        <v>1.6500000000000001E-2</v>
      </c>
      <c r="D135" s="153">
        <f>ROUND(C135*$D$132,2)</f>
        <v>0</v>
      </c>
      <c r="G135" s="131"/>
    </row>
    <row r="136" spans="1:7">
      <c r="A136" s="143" t="s">
        <v>156</v>
      </c>
      <c r="B136" s="143" t="s">
        <v>157</v>
      </c>
      <c r="C136" s="144">
        <v>7.5999999999999998E-2</v>
      </c>
      <c r="D136" s="153">
        <f>ROUND(C136*$D$132,2)</f>
        <v>0</v>
      </c>
      <c r="G136" s="131"/>
    </row>
    <row r="137" spans="1:7">
      <c r="A137" s="52" t="s">
        <v>158</v>
      </c>
      <c r="B137" s="52" t="s">
        <v>159</v>
      </c>
      <c r="C137" s="89"/>
      <c r="D137" s="90"/>
      <c r="G137" s="131"/>
    </row>
    <row r="138" spans="1:7">
      <c r="A138" s="52" t="s">
        <v>160</v>
      </c>
      <c r="B138" s="52" t="s">
        <v>161</v>
      </c>
      <c r="C138" s="89"/>
      <c r="D138" s="52"/>
      <c r="G138" s="131"/>
    </row>
    <row r="139" spans="1:7">
      <c r="A139" s="52" t="s">
        <v>162</v>
      </c>
      <c r="B139" s="52" t="s">
        <v>163</v>
      </c>
      <c r="C139" s="89"/>
      <c r="D139" s="52"/>
    </row>
    <row r="140" spans="1:7">
      <c r="A140" s="143" t="s">
        <v>164</v>
      </c>
      <c r="B140" s="143" t="s">
        <v>165</v>
      </c>
      <c r="C140" s="144">
        <v>0.05</v>
      </c>
      <c r="D140" s="153">
        <f>ROUND(C140*$D$132,2)</f>
        <v>0</v>
      </c>
    </row>
    <row r="141" spans="1:7">
      <c r="A141" s="52" t="s">
        <v>166</v>
      </c>
      <c r="B141" s="52" t="s">
        <v>167</v>
      </c>
      <c r="C141" s="89"/>
      <c r="D141" s="52"/>
    </row>
    <row r="142" spans="1:7">
      <c r="A142" s="267" t="s">
        <v>76</v>
      </c>
      <c r="B142" s="268"/>
      <c r="C142" s="132">
        <f>+C141+C140+C138+C136+C135+C130+C129</f>
        <v>0.20250000000000001</v>
      </c>
      <c r="D142" s="75">
        <f>+D140+D138+D136+D135+D130+D129</f>
        <v>0</v>
      </c>
    </row>
    <row r="144" spans="1:7">
      <c r="A144" s="307" t="s">
        <v>168</v>
      </c>
      <c r="B144" s="307"/>
      <c r="C144" s="307"/>
      <c r="D144" s="307"/>
    </row>
    <row r="145" spans="1:4">
      <c r="A145" s="52" t="s">
        <v>4</v>
      </c>
      <c r="B145" s="300" t="s">
        <v>169</v>
      </c>
      <c r="C145" s="300"/>
      <c r="D145" s="73">
        <f>+D23</f>
        <v>0</v>
      </c>
    </row>
    <row r="146" spans="1:4">
      <c r="A146" s="52" t="s">
        <v>170</v>
      </c>
      <c r="B146" s="300" t="s">
        <v>171</v>
      </c>
      <c r="C146" s="300"/>
      <c r="D146" s="73">
        <f>+D68</f>
        <v>0</v>
      </c>
    </row>
    <row r="147" spans="1:4">
      <c r="A147" s="52" t="s">
        <v>9</v>
      </c>
      <c r="B147" s="300" t="s">
        <v>172</v>
      </c>
      <c r="C147" s="300"/>
      <c r="D147" s="73">
        <f>+D79</f>
        <v>0</v>
      </c>
    </row>
    <row r="148" spans="1:4">
      <c r="A148" s="52" t="s">
        <v>11</v>
      </c>
      <c r="B148" s="300" t="s">
        <v>173</v>
      </c>
      <c r="C148" s="300"/>
      <c r="D148" s="73">
        <f>+D111</f>
        <v>0</v>
      </c>
    </row>
    <row r="149" spans="1:4">
      <c r="A149" s="52" t="s">
        <v>62</v>
      </c>
      <c r="B149" s="300" t="s">
        <v>174</v>
      </c>
      <c r="C149" s="300"/>
      <c r="D149" s="73">
        <f>+D124</f>
        <v>0</v>
      </c>
    </row>
    <row r="150" spans="1:4">
      <c r="B150" s="252" t="s">
        <v>175</v>
      </c>
      <c r="C150" s="252"/>
      <c r="D150" s="133">
        <f>SUM(D145:D149)</f>
        <v>0</v>
      </c>
    </row>
    <row r="151" spans="1:4">
      <c r="A151" s="52" t="s">
        <v>64</v>
      </c>
      <c r="B151" s="300" t="s">
        <v>176</v>
      </c>
      <c r="C151" s="300"/>
      <c r="D151" s="73">
        <f>+D142</f>
        <v>0</v>
      </c>
    </row>
    <row r="153" spans="1:4">
      <c r="A153" s="311" t="s">
        <v>177</v>
      </c>
      <c r="B153" s="311"/>
      <c r="C153" s="311"/>
      <c r="D153" s="134">
        <f>ROUND(+D151+D150,2)</f>
        <v>0</v>
      </c>
    </row>
    <row r="155" spans="1:4">
      <c r="A155" s="308" t="s">
        <v>178</v>
      </c>
      <c r="B155" s="308"/>
      <c r="C155" s="308"/>
      <c r="D155" s="308"/>
    </row>
    <row r="157" spans="1:4">
      <c r="A157" s="52" t="s">
        <v>4</v>
      </c>
      <c r="B157" s="52" t="s">
        <v>81</v>
      </c>
      <c r="C157" s="135" t="e">
        <f>+C29</f>
        <v>#DIV/0!</v>
      </c>
      <c r="D157" s="73">
        <f>+D29</f>
        <v>0</v>
      </c>
    </row>
    <row r="158" spans="1:4">
      <c r="A158" s="52" t="s">
        <v>6</v>
      </c>
      <c r="B158" s="52" t="s">
        <v>84</v>
      </c>
      <c r="C158" s="135" t="e">
        <f>+C31</f>
        <v>#DIV/0!</v>
      </c>
      <c r="D158" s="73">
        <f>+D31</f>
        <v>0</v>
      </c>
    </row>
    <row r="159" spans="1:4">
      <c r="A159" s="52" t="s">
        <v>9</v>
      </c>
      <c r="B159" s="52" t="s">
        <v>86</v>
      </c>
      <c r="C159" s="135" t="e">
        <f>+C32</f>
        <v>#DIV/0!</v>
      </c>
      <c r="D159" s="73">
        <f>+D32</f>
        <v>0</v>
      </c>
    </row>
    <row r="160" spans="1:4" ht="25.5">
      <c r="A160" s="52" t="s">
        <v>11</v>
      </c>
      <c r="B160" s="105" t="s">
        <v>117</v>
      </c>
      <c r="C160" s="89" t="e">
        <f>+C75</f>
        <v>#DIV/0!</v>
      </c>
      <c r="D160" s="73">
        <f>+D75</f>
        <v>0</v>
      </c>
    </row>
    <row r="161" spans="1:5" ht="25.5">
      <c r="A161" s="52" t="s">
        <v>62</v>
      </c>
      <c r="B161" s="105" t="s">
        <v>120</v>
      </c>
      <c r="C161" s="135" t="e">
        <f>+C78</f>
        <v>#DIV/0!</v>
      </c>
      <c r="D161" s="90">
        <f>+D78</f>
        <v>0</v>
      </c>
    </row>
    <row r="162" spans="1:5">
      <c r="A162" s="52" t="s">
        <v>110</v>
      </c>
      <c r="B162" s="99" t="s">
        <v>179</v>
      </c>
      <c r="C162" s="309" t="e">
        <f>+(D162+D163+D164)/D23</f>
        <v>#DIV/0!</v>
      </c>
      <c r="D162" s="73">
        <f>ROUND(D29*(SUM($C$37:$C$44)),2)</f>
        <v>0</v>
      </c>
    </row>
    <row r="163" spans="1:5">
      <c r="A163" s="52" t="s">
        <v>180</v>
      </c>
      <c r="B163" s="99" t="s">
        <v>181</v>
      </c>
      <c r="C163" s="309"/>
      <c r="D163" s="73">
        <f>ROUND(D31*(SUM($C$37:$C$44)),2)</f>
        <v>0</v>
      </c>
    </row>
    <row r="164" spans="1:5">
      <c r="A164" s="52" t="s">
        <v>182</v>
      </c>
      <c r="B164" s="99" t="s">
        <v>183</v>
      </c>
      <c r="C164" s="309"/>
      <c r="D164" s="73">
        <f>ROUND(D32*(SUM($C$37:$C$44)),2)</f>
        <v>0</v>
      </c>
    </row>
    <row r="165" spans="1:5">
      <c r="A165" s="278" t="s">
        <v>76</v>
      </c>
      <c r="B165" s="279"/>
      <c r="C165" s="310"/>
      <c r="D165" s="136">
        <f>SUM(D157:D164)</f>
        <v>0</v>
      </c>
    </row>
    <row r="166" spans="1:5">
      <c r="B166" s="137"/>
      <c r="C166" s="137"/>
      <c r="D166" s="137"/>
    </row>
    <row r="167" spans="1:5">
      <c r="A167" s="138"/>
      <c r="B167" s="138"/>
      <c r="C167" s="138"/>
      <c r="D167" s="138"/>
      <c r="E167" s="138"/>
    </row>
    <row r="168" spans="1:5">
      <c r="A168" s="138"/>
      <c r="B168" s="138"/>
      <c r="C168" s="138"/>
      <c r="D168" s="138"/>
      <c r="E168" s="138"/>
    </row>
    <row r="169" spans="1:5">
      <c r="A169" s="138"/>
      <c r="B169" s="138"/>
      <c r="C169" s="138"/>
      <c r="D169" s="138"/>
      <c r="E169" s="138"/>
    </row>
    <row r="170" spans="1:5">
      <c r="A170" s="138"/>
      <c r="B170" s="138"/>
      <c r="C170" s="138"/>
      <c r="D170" s="138"/>
      <c r="E170" s="138"/>
    </row>
    <row r="171" spans="1:5">
      <c r="A171" s="138"/>
      <c r="B171" s="138"/>
      <c r="C171" s="138"/>
      <c r="D171" s="138"/>
      <c r="E171" s="138"/>
    </row>
    <row r="172" spans="1:5">
      <c r="A172" s="138"/>
      <c r="B172" s="138"/>
      <c r="C172" s="138"/>
      <c r="D172" s="138"/>
      <c r="E172" s="138"/>
    </row>
    <row r="173" spans="1:5">
      <c r="A173" s="138"/>
      <c r="B173" s="138"/>
      <c r="C173" s="138"/>
      <c r="D173" s="138"/>
      <c r="E173" s="138"/>
    </row>
    <row r="174" spans="1:5">
      <c r="A174" s="138"/>
      <c r="B174" s="138"/>
      <c r="C174" s="138"/>
      <c r="D174" s="138"/>
      <c r="E174" s="138"/>
    </row>
    <row r="175" spans="1:5">
      <c r="A175" s="138"/>
      <c r="B175" s="138"/>
      <c r="C175" s="138"/>
      <c r="D175" s="138"/>
      <c r="E175" s="138"/>
    </row>
    <row r="176" spans="1:5">
      <c r="A176" s="138"/>
      <c r="B176" s="138"/>
      <c r="C176" s="138"/>
      <c r="D176" s="138"/>
      <c r="E176" s="138"/>
    </row>
    <row r="177" spans="1:5">
      <c r="A177" s="138"/>
      <c r="B177" s="138"/>
      <c r="C177" s="138"/>
      <c r="D177" s="138"/>
      <c r="E177" s="138"/>
    </row>
    <row r="178" spans="1:5">
      <c r="A178" s="138"/>
      <c r="B178" s="138"/>
      <c r="C178" s="138"/>
      <c r="D178" s="138"/>
      <c r="E178" s="138"/>
    </row>
    <row r="179" spans="1:5">
      <c r="A179" s="138"/>
      <c r="B179" s="138"/>
      <c r="C179" s="138"/>
      <c r="D179" s="138"/>
      <c r="E179" s="138"/>
    </row>
  </sheetData>
  <mergeCells count="81">
    <mergeCell ref="A155:D155"/>
    <mergeCell ref="C162:C164"/>
    <mergeCell ref="A165:C165"/>
    <mergeCell ref="B147:C147"/>
    <mergeCell ref="B148:C148"/>
    <mergeCell ref="B149:C149"/>
    <mergeCell ref="B150:C150"/>
    <mergeCell ref="B151:C151"/>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1.3" right="0.51181102362204722" top="0.41" bottom="0.55000000000000004" header="0.31496062992125984" footer="0.31496062992125984"/>
  <pageSetup paperSize="9" scale="85" orientation="portrait" r:id="rId1"/>
  <headerFooter>
    <oddFooter>&amp;A</oddFooter>
  </headerFooter>
</worksheet>
</file>

<file path=xl/worksheets/sheet12.xml><?xml version="1.0" encoding="utf-8"?>
<worksheet xmlns="http://schemas.openxmlformats.org/spreadsheetml/2006/main" xmlns:r="http://schemas.openxmlformats.org/officeDocument/2006/relationships">
  <dimension ref="A1:C131"/>
  <sheetViews>
    <sheetView workbookViewId="0">
      <selection activeCell="A16" sqref="A16:B16"/>
    </sheetView>
  </sheetViews>
  <sheetFormatPr defaultRowHeight="12.75"/>
  <cols>
    <col min="1" max="1" width="64.5" customWidth="1"/>
    <col min="2" max="2" width="12.25" bestFit="1" customWidth="1"/>
    <col min="3" max="3" width="12" bestFit="1" customWidth="1"/>
    <col min="4" max="4" width="9.375" bestFit="1" customWidth="1"/>
    <col min="5" max="5" width="69.125" customWidth="1"/>
  </cols>
  <sheetData>
    <row r="1" spans="1:3" ht="16.5">
      <c r="A1" s="363" t="s">
        <v>300</v>
      </c>
      <c r="B1" s="363"/>
      <c r="C1" s="363"/>
    </row>
    <row r="3" spans="1:3">
      <c r="A3" s="52" t="s">
        <v>184</v>
      </c>
      <c r="B3" s="52">
        <v>220</v>
      </c>
    </row>
    <row r="4" spans="1:3">
      <c r="A4" s="52" t="s">
        <v>185</v>
      </c>
      <c r="B4" s="52">
        <v>365.25</v>
      </c>
    </row>
    <row r="5" spans="1:3">
      <c r="A5" s="52" t="s">
        <v>186</v>
      </c>
      <c r="B5" s="139">
        <f>(365.25/12)/(7/5)</f>
        <v>21.741071428571431</v>
      </c>
    </row>
    <row r="6" spans="1:3">
      <c r="A6" s="99" t="s">
        <v>58</v>
      </c>
      <c r="B6" s="90">
        <f>+'PASSEIO VAN 44H MACAE'!D12</f>
        <v>0</v>
      </c>
    </row>
    <row r="7" spans="1:3">
      <c r="A7" s="99" t="s">
        <v>187</v>
      </c>
      <c r="B7" s="90">
        <f>+'PASSEIO VAN 44H MACAE'!D23</f>
        <v>0</v>
      </c>
    </row>
    <row r="9" spans="1:3">
      <c r="A9" s="312" t="s">
        <v>188</v>
      </c>
      <c r="B9" s="313"/>
      <c r="C9" s="314"/>
    </row>
    <row r="10" spans="1:3">
      <c r="A10" s="52" t="s">
        <v>189</v>
      </c>
      <c r="B10" s="52">
        <f>+$B$4</f>
        <v>365.25</v>
      </c>
      <c r="C10" s="116"/>
    </row>
    <row r="11" spans="1:3">
      <c r="A11" s="52" t="s">
        <v>190</v>
      </c>
      <c r="B11" s="99">
        <v>12</v>
      </c>
      <c r="C11" s="116"/>
    </row>
    <row r="12" spans="1:3">
      <c r="A12" s="52" t="s">
        <v>191</v>
      </c>
      <c r="B12" s="89">
        <v>1</v>
      </c>
      <c r="C12" s="116"/>
    </row>
    <row r="13" spans="1:3">
      <c r="A13" s="99" t="s">
        <v>192</v>
      </c>
      <c r="B13" s="140">
        <f>+B5</f>
        <v>21.741071428571431</v>
      </c>
      <c r="C13" s="116"/>
    </row>
    <row r="14" spans="1:3">
      <c r="A14" s="141" t="s">
        <v>193</v>
      </c>
      <c r="B14" s="142"/>
      <c r="C14" s="116"/>
    </row>
    <row r="15" spans="1:3">
      <c r="A15" s="52" t="s">
        <v>194</v>
      </c>
      <c r="B15" s="89">
        <v>0.06</v>
      </c>
      <c r="C15" s="116"/>
    </row>
    <row r="16" spans="1:3">
      <c r="A16" s="316" t="s">
        <v>195</v>
      </c>
      <c r="B16" s="317"/>
      <c r="C16" s="136">
        <f>ROUND((B13*(B14*2)-($B$6*B15)),2)</f>
        <v>0</v>
      </c>
    </row>
    <row r="18" spans="1:3">
      <c r="A18" s="312" t="s">
        <v>196</v>
      </c>
      <c r="B18" s="313"/>
      <c r="C18" s="314"/>
    </row>
    <row r="19" spans="1:3">
      <c r="A19" s="52" t="s">
        <v>189</v>
      </c>
      <c r="B19" s="52">
        <f>+$B$4</f>
        <v>365.25</v>
      </c>
      <c r="C19" s="116"/>
    </row>
    <row r="20" spans="1:3">
      <c r="A20" s="52" t="s">
        <v>190</v>
      </c>
      <c r="B20" s="99">
        <v>12</v>
      </c>
      <c r="C20" s="116"/>
    </row>
    <row r="21" spans="1:3">
      <c r="A21" s="52" t="s">
        <v>191</v>
      </c>
      <c r="B21" s="89">
        <v>1</v>
      </c>
      <c r="C21" s="116"/>
    </row>
    <row r="22" spans="1:3">
      <c r="A22" s="99" t="s">
        <v>192</v>
      </c>
      <c r="B22" s="140">
        <f>+B5</f>
        <v>21.741071428571431</v>
      </c>
      <c r="C22" s="116"/>
    </row>
    <row r="23" spans="1:3">
      <c r="A23" s="141" t="s">
        <v>197</v>
      </c>
      <c r="B23" s="142"/>
      <c r="C23" s="116"/>
    </row>
    <row r="24" spans="1:3">
      <c r="A24" s="52" t="s">
        <v>198</v>
      </c>
      <c r="B24" s="89">
        <v>0.2</v>
      </c>
      <c r="C24" s="116"/>
    </row>
    <row r="25" spans="1:3">
      <c r="A25" s="316" t="s">
        <v>197</v>
      </c>
      <c r="B25" s="317"/>
      <c r="C25" s="136">
        <f>ROUND((B22*(B23)-((B22*B23)*B24)),2)</f>
        <v>0</v>
      </c>
    </row>
    <row r="27" spans="1:3">
      <c r="A27" s="312" t="s">
        <v>199</v>
      </c>
      <c r="B27" s="313"/>
      <c r="C27" s="314"/>
    </row>
    <row r="28" spans="1:3">
      <c r="A28" s="52" t="s">
        <v>200</v>
      </c>
      <c r="B28" s="90">
        <f>+B7</f>
        <v>0</v>
      </c>
      <c r="C28" s="116"/>
    </row>
    <row r="29" spans="1:3">
      <c r="A29" s="52" t="s">
        <v>201</v>
      </c>
      <c r="B29" s="52">
        <v>12</v>
      </c>
      <c r="C29" s="116"/>
    </row>
    <row r="30" spans="1:3">
      <c r="A30" s="143" t="s">
        <v>202</v>
      </c>
      <c r="B30" s="144"/>
      <c r="C30" s="116"/>
    </row>
    <row r="31" spans="1:3">
      <c r="A31" s="316" t="s">
        <v>203</v>
      </c>
      <c r="B31" s="317"/>
      <c r="C31" s="136">
        <f>ROUND(+(B28/B29)*B30,2)</f>
        <v>0</v>
      </c>
    </row>
    <row r="33" spans="1:3">
      <c r="A33" s="318" t="s">
        <v>204</v>
      </c>
      <c r="B33" s="319"/>
      <c r="C33" s="320"/>
    </row>
    <row r="34" spans="1:3" s="101" customFormat="1">
      <c r="A34" s="145" t="s">
        <v>205</v>
      </c>
      <c r="B34" s="144">
        <f>+B30</f>
        <v>0</v>
      </c>
      <c r="C34" s="116"/>
    </row>
    <row r="35" spans="1:3">
      <c r="A35" s="52" t="s">
        <v>206</v>
      </c>
      <c r="B35" s="90">
        <f>+'PASSEIO VAN 44H MACAE'!$D$23</f>
        <v>0</v>
      </c>
      <c r="C35" s="116"/>
    </row>
    <row r="36" spans="1:3">
      <c r="A36" s="52" t="s">
        <v>81</v>
      </c>
      <c r="B36" s="90">
        <f>+'PASSEIO VAN 44H MACAE'!$D$29</f>
        <v>0</v>
      </c>
      <c r="C36" s="116"/>
    </row>
    <row r="37" spans="1:3">
      <c r="A37" s="146" t="s">
        <v>84</v>
      </c>
      <c r="B37" s="90">
        <f>+'PASSEIO VAN 44H MACAE'!$D$31</f>
        <v>0</v>
      </c>
      <c r="C37" s="116"/>
    </row>
    <row r="38" spans="1:3">
      <c r="A38" s="146" t="s">
        <v>86</v>
      </c>
      <c r="B38" s="90">
        <f>+'PASSEIO VAN 44H MACAE'!$D$32</f>
        <v>0</v>
      </c>
      <c r="C38" s="116"/>
    </row>
    <row r="39" spans="1:3">
      <c r="A39" s="147" t="s">
        <v>207</v>
      </c>
      <c r="B39" s="148">
        <f>SUM(B35:B38)</f>
        <v>0</v>
      </c>
      <c r="C39" s="116"/>
    </row>
    <row r="40" spans="1:3">
      <c r="A40" s="111" t="s">
        <v>208</v>
      </c>
      <c r="B40" s="89">
        <v>0.4</v>
      </c>
      <c r="C40" s="116"/>
    </row>
    <row r="41" spans="1:3">
      <c r="A41" s="111" t="s">
        <v>209</v>
      </c>
      <c r="B41" s="89">
        <f>+'PASSEIO VAN 44H MACAE'!$C$44</f>
        <v>0.08</v>
      </c>
      <c r="C41" s="116"/>
    </row>
    <row r="42" spans="1:3">
      <c r="A42" s="297" t="s">
        <v>210</v>
      </c>
      <c r="B42" s="298"/>
      <c r="C42" s="126">
        <f>ROUND(+B39*B40*B41*B34,2)</f>
        <v>0</v>
      </c>
    </row>
    <row r="43" spans="1:3">
      <c r="A43" s="111" t="s">
        <v>211</v>
      </c>
      <c r="B43" s="89">
        <v>0.1</v>
      </c>
      <c r="C43" s="116"/>
    </row>
    <row r="44" spans="1:3">
      <c r="A44" s="297" t="s">
        <v>212</v>
      </c>
      <c r="B44" s="298"/>
      <c r="C44" s="149">
        <f>ROUND(B43*B41*B39*B34,2)</f>
        <v>0</v>
      </c>
    </row>
    <row r="45" spans="1:3">
      <c r="A45" s="316" t="s">
        <v>213</v>
      </c>
      <c r="B45" s="317"/>
      <c r="C45" s="127">
        <f>+C44+C42</f>
        <v>0</v>
      </c>
    </row>
    <row r="47" spans="1:3">
      <c r="A47" s="312" t="s">
        <v>214</v>
      </c>
      <c r="B47" s="313"/>
      <c r="C47" s="314"/>
    </row>
    <row r="48" spans="1:3">
      <c r="A48" s="52" t="s">
        <v>200</v>
      </c>
      <c r="B48" s="90">
        <f>+B7</f>
        <v>0</v>
      </c>
      <c r="C48" s="116"/>
    </row>
    <row r="49" spans="1:3">
      <c r="A49" s="52" t="s">
        <v>215</v>
      </c>
      <c r="B49" s="150">
        <v>30</v>
      </c>
      <c r="C49" s="116"/>
    </row>
    <row r="50" spans="1:3">
      <c r="A50" s="52" t="s">
        <v>201</v>
      </c>
      <c r="B50" s="52">
        <v>12</v>
      </c>
      <c r="C50" s="116"/>
    </row>
    <row r="51" spans="1:3">
      <c r="A51" s="52" t="s">
        <v>216</v>
      </c>
      <c r="B51" s="52">
        <v>7</v>
      </c>
      <c r="C51" s="116"/>
    </row>
    <row r="52" spans="1:3">
      <c r="A52" s="143" t="s">
        <v>217</v>
      </c>
      <c r="B52" s="144"/>
      <c r="C52" s="116"/>
    </row>
    <row r="53" spans="1:3">
      <c r="A53" s="316" t="s">
        <v>218</v>
      </c>
      <c r="B53" s="317"/>
      <c r="C53" s="136">
        <f>+ROUND(((B48/B49/B50)*B51)*B52,2)</f>
        <v>0</v>
      </c>
    </row>
    <row r="55" spans="1:3">
      <c r="A55" s="318" t="s">
        <v>219</v>
      </c>
      <c r="B55" s="319"/>
      <c r="C55" s="320"/>
    </row>
    <row r="56" spans="1:3">
      <c r="A56" s="151" t="s">
        <v>220</v>
      </c>
      <c r="B56" s="144">
        <f>+B52</f>
        <v>0</v>
      </c>
      <c r="C56" s="116"/>
    </row>
    <row r="57" spans="1:3">
      <c r="A57" s="52" t="s">
        <v>206</v>
      </c>
      <c r="B57" s="90">
        <f>+'PASSEIO VAN 44H MACAE'!$D$23</f>
        <v>0</v>
      </c>
      <c r="C57" s="116"/>
    </row>
    <row r="58" spans="1:3">
      <c r="A58" s="52" t="s">
        <v>81</v>
      </c>
      <c r="B58" s="90">
        <f>+'PASSEIO VAN 44H MACAE'!$D$29</f>
        <v>0</v>
      </c>
      <c r="C58" s="116"/>
    </row>
    <row r="59" spans="1:3">
      <c r="A59" s="146" t="s">
        <v>84</v>
      </c>
      <c r="B59" s="90">
        <f>+'PASSEIO VAN 44H MACAE'!$D$31</f>
        <v>0</v>
      </c>
      <c r="C59" s="116"/>
    </row>
    <row r="60" spans="1:3">
      <c r="A60" s="146" t="s">
        <v>86</v>
      </c>
      <c r="B60" s="90">
        <f>+'PASSEIO VAN 44H MACAE'!$D$32</f>
        <v>0</v>
      </c>
      <c r="C60" s="116"/>
    </row>
    <row r="61" spans="1:3">
      <c r="A61" s="147" t="s">
        <v>207</v>
      </c>
      <c r="B61" s="148">
        <f>SUM(B57:B60)</f>
        <v>0</v>
      </c>
      <c r="C61" s="116"/>
    </row>
    <row r="62" spans="1:3">
      <c r="A62" s="111" t="s">
        <v>208</v>
      </c>
      <c r="B62" s="89">
        <v>0.4</v>
      </c>
      <c r="C62" s="116"/>
    </row>
    <row r="63" spans="1:3">
      <c r="A63" s="111" t="s">
        <v>209</v>
      </c>
      <c r="B63" s="89">
        <f>+'PASSEIO VAN 44H MACAE'!$C$44</f>
        <v>0.08</v>
      </c>
      <c r="C63" s="116"/>
    </row>
    <row r="64" spans="1:3">
      <c r="A64" s="297" t="s">
        <v>210</v>
      </c>
      <c r="B64" s="298"/>
      <c r="C64" s="126">
        <f>ROUND(+B61*B62*B63*B56,2)</f>
        <v>0</v>
      </c>
    </row>
    <row r="65" spans="1:3">
      <c r="A65" s="111" t="s">
        <v>211</v>
      </c>
      <c r="B65" s="89">
        <v>0.1</v>
      </c>
      <c r="C65" s="116"/>
    </row>
    <row r="66" spans="1:3">
      <c r="A66" s="297" t="s">
        <v>212</v>
      </c>
      <c r="B66" s="298"/>
      <c r="C66" s="149">
        <f>ROUND(B65*B63*B61*B56,2)</f>
        <v>0</v>
      </c>
    </row>
    <row r="67" spans="1:3">
      <c r="A67" s="316" t="s">
        <v>221</v>
      </c>
      <c r="B67" s="317"/>
      <c r="C67" s="127">
        <f>+C66+C64</f>
        <v>0</v>
      </c>
    </row>
    <row r="69" spans="1:3">
      <c r="A69" s="318" t="s">
        <v>222</v>
      </c>
      <c r="B69" s="319"/>
      <c r="C69" s="320"/>
    </row>
    <row r="70" spans="1:3">
      <c r="A70" s="321" t="s">
        <v>223</v>
      </c>
      <c r="B70" s="322"/>
      <c r="C70" s="323"/>
    </row>
    <row r="71" spans="1:3">
      <c r="A71" s="324"/>
      <c r="B71" s="325"/>
      <c r="C71" s="326"/>
    </row>
    <row r="72" spans="1:3">
      <c r="A72" s="324"/>
      <c r="B72" s="325"/>
      <c r="C72" s="326"/>
    </row>
    <row r="73" spans="1:3">
      <c r="A73" s="327"/>
      <c r="B73" s="328"/>
      <c r="C73" s="329"/>
    </row>
    <row r="74" spans="1:3">
      <c r="A74" s="152"/>
      <c r="B74" s="152"/>
      <c r="C74" s="152"/>
    </row>
    <row r="75" spans="1:3">
      <c r="A75" s="318" t="s">
        <v>224</v>
      </c>
      <c r="B75" s="319"/>
      <c r="C75" s="320"/>
    </row>
    <row r="76" spans="1:3">
      <c r="A76" s="52" t="s">
        <v>225</v>
      </c>
      <c r="B76" s="90">
        <f>+$B$7</f>
        <v>0</v>
      </c>
      <c r="C76" s="116"/>
    </row>
    <row r="77" spans="1:3">
      <c r="A77" s="52" t="s">
        <v>190</v>
      </c>
      <c r="B77" s="52">
        <v>30</v>
      </c>
      <c r="C77" s="116"/>
    </row>
    <row r="78" spans="1:3">
      <c r="A78" s="52" t="s">
        <v>226</v>
      </c>
      <c r="B78" s="52">
        <v>12</v>
      </c>
      <c r="C78" s="116"/>
    </row>
    <row r="79" spans="1:3">
      <c r="A79" s="143" t="s">
        <v>227</v>
      </c>
      <c r="B79" s="143"/>
      <c r="C79" s="116"/>
    </row>
    <row r="80" spans="1:3">
      <c r="A80" s="316" t="s">
        <v>228</v>
      </c>
      <c r="B80" s="317"/>
      <c r="C80" s="109">
        <f>+ROUND((B76/B77/B78)*B79,2)</f>
        <v>0</v>
      </c>
    </row>
    <row r="82" spans="1:3">
      <c r="A82" s="318" t="s">
        <v>229</v>
      </c>
      <c r="B82" s="319"/>
      <c r="C82" s="320"/>
    </row>
    <row r="83" spans="1:3">
      <c r="A83" s="52" t="s">
        <v>225</v>
      </c>
      <c r="B83" s="90">
        <f>+$B$7</f>
        <v>0</v>
      </c>
      <c r="C83" s="116"/>
    </row>
    <row r="84" spans="1:3">
      <c r="A84" s="52" t="s">
        <v>190</v>
      </c>
      <c r="B84" s="52">
        <v>30</v>
      </c>
      <c r="C84" s="116"/>
    </row>
    <row r="85" spans="1:3">
      <c r="A85" s="52" t="s">
        <v>226</v>
      </c>
      <c r="B85" s="52">
        <v>12</v>
      </c>
      <c r="C85" s="116"/>
    </row>
    <row r="86" spans="1:3">
      <c r="A86" s="99" t="s">
        <v>230</v>
      </c>
      <c r="B86" s="52">
        <v>5</v>
      </c>
      <c r="C86" s="116"/>
    </row>
    <row r="87" spans="1:3">
      <c r="A87" s="143" t="s">
        <v>231</v>
      </c>
      <c r="B87" s="144"/>
      <c r="C87" s="116"/>
    </row>
    <row r="88" spans="1:3">
      <c r="A88" s="143" t="s">
        <v>232</v>
      </c>
      <c r="B88" s="144"/>
      <c r="C88" s="116"/>
    </row>
    <row r="89" spans="1:3">
      <c r="A89" s="316" t="s">
        <v>233</v>
      </c>
      <c r="B89" s="317"/>
      <c r="C89" s="136">
        <f>ROUND(+B83/B84/B85*B86*B87*B88,2)</f>
        <v>0</v>
      </c>
    </row>
    <row r="91" spans="1:3">
      <c r="A91" s="318" t="s">
        <v>234</v>
      </c>
      <c r="B91" s="319"/>
      <c r="C91" s="320"/>
    </row>
    <row r="92" spans="1:3">
      <c r="A92" s="52" t="s">
        <v>225</v>
      </c>
      <c r="B92" s="90">
        <f>+$B$7</f>
        <v>0</v>
      </c>
      <c r="C92" s="116"/>
    </row>
    <row r="93" spans="1:3">
      <c r="A93" s="52" t="s">
        <v>190</v>
      </c>
      <c r="B93" s="52">
        <v>30</v>
      </c>
      <c r="C93" s="116"/>
    </row>
    <row r="94" spans="1:3">
      <c r="A94" s="52" t="s">
        <v>226</v>
      </c>
      <c r="B94" s="52">
        <v>12</v>
      </c>
      <c r="C94" s="116"/>
    </row>
    <row r="95" spans="1:3">
      <c r="A95" s="99" t="s">
        <v>235</v>
      </c>
      <c r="B95" s="52">
        <v>15</v>
      </c>
      <c r="C95" s="116"/>
    </row>
    <row r="96" spans="1:3">
      <c r="A96" s="143" t="s">
        <v>236</v>
      </c>
      <c r="B96" s="144"/>
      <c r="C96" s="116"/>
    </row>
    <row r="97" spans="1:3">
      <c r="A97" s="316" t="s">
        <v>237</v>
      </c>
      <c r="B97" s="317"/>
      <c r="C97" s="136">
        <f>ROUND(+B92/B93/B94*B95*B96,2)</f>
        <v>0</v>
      </c>
    </row>
    <row r="99" spans="1:3">
      <c r="A99" s="318" t="s">
        <v>238</v>
      </c>
      <c r="B99" s="319"/>
      <c r="C99" s="320"/>
    </row>
    <row r="100" spans="1:3">
      <c r="A100" s="52" t="s">
        <v>225</v>
      </c>
      <c r="B100" s="90">
        <f>+$B$7</f>
        <v>0</v>
      </c>
      <c r="C100" s="116"/>
    </row>
    <row r="101" spans="1:3">
      <c r="A101" s="52" t="s">
        <v>190</v>
      </c>
      <c r="B101" s="52">
        <v>30</v>
      </c>
      <c r="C101" s="116"/>
    </row>
    <row r="102" spans="1:3">
      <c r="A102" s="52" t="s">
        <v>226</v>
      </c>
      <c r="B102" s="52">
        <v>12</v>
      </c>
      <c r="C102" s="116"/>
    </row>
    <row r="103" spans="1:3">
      <c r="A103" s="99" t="s">
        <v>235</v>
      </c>
      <c r="B103" s="52">
        <v>5</v>
      </c>
      <c r="C103" s="116"/>
    </row>
    <row r="104" spans="1:3">
      <c r="A104" s="143" t="s">
        <v>239</v>
      </c>
      <c r="B104" s="144"/>
      <c r="C104" s="116"/>
    </row>
    <row r="105" spans="1:3">
      <c r="A105" s="316" t="s">
        <v>240</v>
      </c>
      <c r="B105" s="317"/>
      <c r="C105" s="136">
        <f>ROUND(+B100/B101/B102*B103*B104,2)</f>
        <v>0</v>
      </c>
    </row>
    <row r="107" spans="1:3">
      <c r="A107" s="318" t="s">
        <v>241</v>
      </c>
      <c r="B107" s="319"/>
      <c r="C107" s="320"/>
    </row>
    <row r="108" spans="1:3">
      <c r="A108" s="332" t="s">
        <v>242</v>
      </c>
      <c r="B108" s="333"/>
      <c r="C108" s="334"/>
    </row>
    <row r="109" spans="1:3">
      <c r="A109" s="52" t="s">
        <v>225</v>
      </c>
      <c r="B109" s="90">
        <f>+$B$7</f>
        <v>0</v>
      </c>
      <c r="C109" s="116"/>
    </row>
    <row r="110" spans="1:3">
      <c r="A110" s="52" t="s">
        <v>243</v>
      </c>
      <c r="B110" s="90">
        <f>+B109*(1/3)</f>
        <v>0</v>
      </c>
      <c r="C110" s="116"/>
    </row>
    <row r="111" spans="1:3">
      <c r="A111" s="147" t="s">
        <v>207</v>
      </c>
      <c r="B111" s="148">
        <f>SUM(B109:B110)</f>
        <v>0</v>
      </c>
      <c r="C111" s="116"/>
    </row>
    <row r="112" spans="1:3">
      <c r="A112" s="52" t="s">
        <v>244</v>
      </c>
      <c r="B112" s="52">
        <v>4</v>
      </c>
      <c r="C112" s="116"/>
    </row>
    <row r="113" spans="1:3">
      <c r="A113" s="52" t="s">
        <v>226</v>
      </c>
      <c r="B113" s="52">
        <v>12</v>
      </c>
      <c r="C113" s="116"/>
    </row>
    <row r="114" spans="1:3">
      <c r="A114" s="143" t="s">
        <v>245</v>
      </c>
      <c r="B114" s="144"/>
      <c r="C114" s="116"/>
    </row>
    <row r="115" spans="1:3">
      <c r="A115" s="143" t="s">
        <v>246</v>
      </c>
      <c r="B115" s="144"/>
      <c r="C115" s="116"/>
    </row>
    <row r="116" spans="1:3">
      <c r="A116" s="316" t="s">
        <v>247</v>
      </c>
      <c r="B116" s="317"/>
      <c r="C116" s="136">
        <f>ROUND((((+B111*(B112/B113)/B113)*B114)*B115),2)</f>
        <v>0</v>
      </c>
    </row>
    <row r="117" spans="1:3">
      <c r="A117" s="316" t="s">
        <v>248</v>
      </c>
      <c r="B117" s="330"/>
      <c r="C117" s="317"/>
    </row>
    <row r="118" spans="1:3">
      <c r="A118" s="52" t="s">
        <v>225</v>
      </c>
      <c r="B118" s="90">
        <f>+'PASSEIO VAN 44H MACAE'!D23</f>
        <v>0</v>
      </c>
      <c r="C118" s="116"/>
    </row>
    <row r="119" spans="1:3">
      <c r="A119" s="52" t="s">
        <v>81</v>
      </c>
      <c r="B119" s="90">
        <f>+'PASSEIO VAN 44H MACAE'!D29</f>
        <v>0</v>
      </c>
      <c r="C119" s="116"/>
    </row>
    <row r="120" spans="1:3">
      <c r="A120" s="147" t="s">
        <v>207</v>
      </c>
      <c r="B120" s="148">
        <f>SUM(B118:B119)</f>
        <v>0</v>
      </c>
      <c r="C120" s="116"/>
    </row>
    <row r="121" spans="1:3">
      <c r="A121" s="52" t="s">
        <v>244</v>
      </c>
      <c r="B121" s="52">
        <v>4</v>
      </c>
      <c r="C121" s="116"/>
    </row>
    <row r="122" spans="1:3">
      <c r="A122" s="52" t="s">
        <v>226</v>
      </c>
      <c r="B122" s="52">
        <v>12</v>
      </c>
      <c r="C122" s="116"/>
    </row>
    <row r="123" spans="1:3">
      <c r="A123" s="143" t="s">
        <v>245</v>
      </c>
      <c r="B123" s="144">
        <f>+B114</f>
        <v>0</v>
      </c>
      <c r="C123" s="116"/>
    </row>
    <row r="124" spans="1:3">
      <c r="A124" s="143" t="s">
        <v>246</v>
      </c>
      <c r="B124" s="144">
        <f>+B115</f>
        <v>0</v>
      </c>
      <c r="C124" s="116"/>
    </row>
    <row r="125" spans="1:3">
      <c r="A125" s="99" t="s">
        <v>249</v>
      </c>
      <c r="B125" s="89">
        <f>+'PASSEIO VAN 44H MACAE'!C45</f>
        <v>0.36800000000000005</v>
      </c>
      <c r="C125" s="116"/>
    </row>
    <row r="126" spans="1:3">
      <c r="A126" s="316" t="s">
        <v>250</v>
      </c>
      <c r="B126" s="317"/>
      <c r="C126" s="127">
        <f>ROUND((((B120*(B121/B122)*B123)*B124)*B125),2)</f>
        <v>0</v>
      </c>
    </row>
    <row r="128" spans="1:3" ht="30.75" customHeight="1">
      <c r="A128" s="331" t="s">
        <v>268</v>
      </c>
      <c r="B128" s="331"/>
      <c r="C128" s="331"/>
    </row>
    <row r="130" spans="1:3" ht="68.25" customHeight="1">
      <c r="A130" s="167" t="s">
        <v>299</v>
      </c>
    </row>
    <row r="131" spans="1:3">
      <c r="C131" s="121"/>
    </row>
  </sheetData>
  <mergeCells count="33">
    <mergeCell ref="A117:C117"/>
    <mergeCell ref="A126:B126"/>
    <mergeCell ref="A128:C128"/>
    <mergeCell ref="A97:B97"/>
    <mergeCell ref="A99:C99"/>
    <mergeCell ref="A105:B105"/>
    <mergeCell ref="A107:C107"/>
    <mergeCell ref="A108:C108"/>
    <mergeCell ref="A116:B116"/>
    <mergeCell ref="A91:C91"/>
    <mergeCell ref="A53:B53"/>
    <mergeCell ref="A55:C55"/>
    <mergeCell ref="A64:B64"/>
    <mergeCell ref="A66:B66"/>
    <mergeCell ref="A67:B67"/>
    <mergeCell ref="A69:C69"/>
    <mergeCell ref="A70:C73"/>
    <mergeCell ref="A75:C75"/>
    <mergeCell ref="A80:B80"/>
    <mergeCell ref="A82:C82"/>
    <mergeCell ref="A89:B89"/>
    <mergeCell ref="A47:C47"/>
    <mergeCell ref="A1:C1"/>
    <mergeCell ref="A9:C9"/>
    <mergeCell ref="A16:B16"/>
    <mergeCell ref="A18:C18"/>
    <mergeCell ref="A25:B25"/>
    <mergeCell ref="A27:C27"/>
    <mergeCell ref="A31:B31"/>
    <mergeCell ref="A33:C33"/>
    <mergeCell ref="A42:B42"/>
    <mergeCell ref="A44:B44"/>
    <mergeCell ref="A45:B45"/>
  </mergeCells>
  <pageMargins left="1.04" right="0.15" top="0.19" bottom="0.51" header="0.12" footer="0.31496062992125984"/>
  <pageSetup paperSize="9" scale="85" orientation="portrait" r:id="rId1"/>
  <headerFooter>
    <oddFooter>&amp;A</oddFooter>
  </headerFooter>
</worksheet>
</file>

<file path=xl/worksheets/sheet13.xml><?xml version="1.0" encoding="utf-8"?>
<worksheet xmlns="http://schemas.openxmlformats.org/spreadsheetml/2006/main" xmlns:r="http://schemas.openxmlformats.org/officeDocument/2006/relationships">
  <sheetPr>
    <pageSetUpPr fitToPage="1"/>
  </sheetPr>
  <dimension ref="A1:F9"/>
  <sheetViews>
    <sheetView workbookViewId="0">
      <selection activeCell="D2" sqref="D2:D6"/>
    </sheetView>
  </sheetViews>
  <sheetFormatPr defaultRowHeight="12.75"/>
  <cols>
    <col min="1" max="1" width="61.625" customWidth="1"/>
    <col min="2" max="2" width="10" customWidth="1"/>
    <col min="3" max="3" width="10.625" customWidth="1"/>
    <col min="4" max="4" width="9.125" customWidth="1"/>
    <col min="5" max="5" width="12.125" customWidth="1"/>
    <col min="6" max="6" width="11.5" customWidth="1"/>
  </cols>
  <sheetData>
    <row r="1" spans="1:6" ht="30">
      <c r="A1" s="156" t="s">
        <v>252</v>
      </c>
      <c r="B1" s="156" t="s">
        <v>253</v>
      </c>
      <c r="C1" s="156" t="s">
        <v>254</v>
      </c>
      <c r="D1" s="157" t="s">
        <v>255</v>
      </c>
      <c r="E1" s="158" t="s">
        <v>256</v>
      </c>
      <c r="F1" s="158" t="s">
        <v>257</v>
      </c>
    </row>
    <row r="2" spans="1:6" ht="45">
      <c r="A2" s="159" t="s">
        <v>258</v>
      </c>
      <c r="B2" s="160">
        <v>4</v>
      </c>
      <c r="C2" s="161">
        <v>2</v>
      </c>
      <c r="D2" s="199"/>
      <c r="E2" s="162">
        <f t="shared" ref="E2:E6" si="0">+D2*B2</f>
        <v>0</v>
      </c>
      <c r="F2" s="162">
        <f>ROUNDDOWN(+E2/12,2)</f>
        <v>0</v>
      </c>
    </row>
    <row r="3" spans="1:6" ht="22.5">
      <c r="A3" s="159" t="s">
        <v>259</v>
      </c>
      <c r="B3" s="160">
        <v>4</v>
      </c>
      <c r="C3" s="161">
        <v>2</v>
      </c>
      <c r="D3" s="199"/>
      <c r="E3" s="162">
        <f t="shared" si="0"/>
        <v>0</v>
      </c>
      <c r="F3" s="162">
        <f t="shared" ref="F3:F6" si="1">ROUNDDOWN(+E3/12,2)</f>
        <v>0</v>
      </c>
    </row>
    <row r="4" spans="1:6" ht="25.5">
      <c r="A4" s="163" t="s">
        <v>260</v>
      </c>
      <c r="B4" s="160">
        <v>2</v>
      </c>
      <c r="C4" s="161">
        <v>1</v>
      </c>
      <c r="D4" s="199"/>
      <c r="E4" s="162">
        <f t="shared" si="0"/>
        <v>0</v>
      </c>
      <c r="F4" s="162">
        <f t="shared" si="1"/>
        <v>0</v>
      </c>
    </row>
    <row r="5" spans="1:6" ht="15">
      <c r="A5" s="159" t="s">
        <v>261</v>
      </c>
      <c r="B5" s="160">
        <v>2</v>
      </c>
      <c r="C5" s="161">
        <v>1</v>
      </c>
      <c r="D5" s="200"/>
      <c r="E5" s="162">
        <f t="shared" si="0"/>
        <v>0</v>
      </c>
      <c r="F5" s="162">
        <f t="shared" si="1"/>
        <v>0</v>
      </c>
    </row>
    <row r="6" spans="1:6" ht="15">
      <c r="A6" s="159" t="s">
        <v>262</v>
      </c>
      <c r="B6" s="160">
        <v>1</v>
      </c>
      <c r="C6" s="164">
        <v>1</v>
      </c>
      <c r="D6" s="199"/>
      <c r="E6" s="162">
        <f t="shared" si="0"/>
        <v>0</v>
      </c>
      <c r="F6" s="162">
        <f t="shared" si="1"/>
        <v>0</v>
      </c>
    </row>
    <row r="7" spans="1:6">
      <c r="C7" s="364" t="s">
        <v>263</v>
      </c>
      <c r="D7" s="364"/>
      <c r="E7" s="365"/>
      <c r="F7" s="165">
        <f>SUM(F2:F6)</f>
        <v>0</v>
      </c>
    </row>
    <row r="9" spans="1:6">
      <c r="A9" t="s">
        <v>264</v>
      </c>
    </row>
  </sheetData>
  <mergeCells count="1">
    <mergeCell ref="C7:E7"/>
  </mergeCells>
  <pageMargins left="0.65" right="0.13" top="0.78740157480314965" bottom="0.78740157480314965"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J28"/>
  <sheetViews>
    <sheetView topLeftCell="A8" workbookViewId="0">
      <selection activeCell="E24" sqref="E24"/>
    </sheetView>
  </sheetViews>
  <sheetFormatPr defaultRowHeight="12.75"/>
  <cols>
    <col min="3" max="3" width="47.875" customWidth="1"/>
    <col min="5" max="5" width="10.625" customWidth="1"/>
    <col min="7" max="8" width="13.625" customWidth="1"/>
    <col min="9" max="9" width="15.75" customWidth="1"/>
    <col min="10" max="10" width="20.125" customWidth="1"/>
  </cols>
  <sheetData>
    <row r="1" spans="1:10">
      <c r="A1" s="246" t="s">
        <v>26</v>
      </c>
      <c r="B1" s="246"/>
      <c r="C1" s="246"/>
      <c r="D1" s="246"/>
      <c r="E1" s="246"/>
      <c r="F1" s="246"/>
      <c r="G1" s="246"/>
      <c r="H1" s="246"/>
      <c r="I1" s="246"/>
      <c r="J1" s="246"/>
    </row>
    <row r="2" spans="1:10">
      <c r="A2" s="247" t="s">
        <v>27</v>
      </c>
      <c r="B2" s="247"/>
      <c r="C2" s="247"/>
      <c r="D2" s="247"/>
      <c r="E2" s="247"/>
      <c r="F2" s="247"/>
      <c r="G2" s="247"/>
      <c r="H2" s="247"/>
      <c r="I2" s="247"/>
      <c r="J2" s="247"/>
    </row>
    <row r="3" spans="1:10">
      <c r="A3" s="248" t="s">
        <v>303</v>
      </c>
      <c r="B3" s="248"/>
      <c r="C3" s="248"/>
      <c r="D3" s="248"/>
      <c r="E3" s="248"/>
      <c r="F3" s="248"/>
      <c r="G3" s="248"/>
      <c r="H3" s="248"/>
      <c r="I3" s="248"/>
      <c r="J3" s="248"/>
    </row>
    <row r="4" spans="1:10">
      <c r="A4" s="248"/>
      <c r="B4" s="248"/>
      <c r="C4" s="248"/>
      <c r="D4" s="248"/>
      <c r="E4" s="248"/>
      <c r="F4" s="248"/>
      <c r="G4" s="248"/>
      <c r="H4" s="248"/>
      <c r="I4" s="248"/>
      <c r="J4" s="248"/>
    </row>
    <row r="5" spans="1:10" ht="15">
      <c r="A5" s="7"/>
      <c r="B5" s="7"/>
      <c r="C5" s="7"/>
      <c r="D5" s="7"/>
      <c r="E5" s="8"/>
      <c r="F5" s="7"/>
      <c r="G5" s="7"/>
      <c r="H5" s="7"/>
      <c r="I5" s="7"/>
      <c r="J5" s="9"/>
    </row>
    <row r="6" spans="1:10">
      <c r="A6" s="249" t="s">
        <v>28</v>
      </c>
      <c r="B6" s="249" t="s">
        <v>29</v>
      </c>
      <c r="C6" s="250" t="s">
        <v>30</v>
      </c>
      <c r="D6" s="245" t="s">
        <v>31</v>
      </c>
      <c r="E6" s="245"/>
      <c r="F6" s="245"/>
      <c r="G6" s="250" t="s">
        <v>32</v>
      </c>
      <c r="H6" s="250"/>
      <c r="I6" s="250"/>
      <c r="J6" s="250"/>
    </row>
    <row r="7" spans="1:10">
      <c r="A7" s="249"/>
      <c r="B7" s="249"/>
      <c r="C7" s="250"/>
      <c r="D7" s="251" t="s">
        <v>33</v>
      </c>
      <c r="E7" s="251" t="s">
        <v>34</v>
      </c>
      <c r="F7" s="251" t="s">
        <v>35</v>
      </c>
      <c r="G7" s="245" t="s">
        <v>36</v>
      </c>
      <c r="H7" s="245" t="s">
        <v>37</v>
      </c>
      <c r="I7" s="245" t="s">
        <v>45</v>
      </c>
      <c r="J7" s="245" t="s">
        <v>46</v>
      </c>
    </row>
    <row r="8" spans="1:10" ht="128.25" customHeight="1">
      <c r="A8" s="249"/>
      <c r="B8" s="249"/>
      <c r="C8" s="250"/>
      <c r="D8" s="251"/>
      <c r="E8" s="251"/>
      <c r="F8" s="251"/>
      <c r="G8" s="245"/>
      <c r="H8" s="245"/>
      <c r="I8" s="245"/>
      <c r="J8" s="245"/>
    </row>
    <row r="9" spans="1:10" s="45" customFormat="1" ht="67.5">
      <c r="A9" s="259"/>
      <c r="B9" s="10"/>
      <c r="C9" s="40" t="s">
        <v>317</v>
      </c>
      <c r="D9" s="46"/>
      <c r="E9" s="11"/>
      <c r="F9" s="11"/>
      <c r="G9" s="12"/>
      <c r="H9" s="12"/>
      <c r="I9" s="12"/>
      <c r="J9" s="47"/>
    </row>
    <row r="10" spans="1:10" s="45" customFormat="1" ht="21.95" customHeight="1">
      <c r="A10" s="260"/>
      <c r="B10" s="10">
        <v>1</v>
      </c>
      <c r="C10" s="48" t="s">
        <v>40</v>
      </c>
      <c r="D10" s="11">
        <v>24</v>
      </c>
      <c r="E10" s="11">
        <f>+D10</f>
        <v>24</v>
      </c>
      <c r="F10" s="11">
        <v>12</v>
      </c>
      <c r="G10" s="12">
        <f>+'PASSEIOVAN 44H RIO'!D153</f>
        <v>0</v>
      </c>
      <c r="H10" s="12">
        <f>+G10*F10</f>
        <v>0</v>
      </c>
      <c r="I10" s="12"/>
      <c r="J10" s="47"/>
    </row>
    <row r="11" spans="1:10" s="45" customFormat="1">
      <c r="A11" s="261"/>
      <c r="B11" s="15" t="s">
        <v>305</v>
      </c>
      <c r="C11" s="192" t="s">
        <v>306</v>
      </c>
      <c r="D11" s="11"/>
      <c r="E11" s="11"/>
      <c r="F11" s="11"/>
      <c r="G11" s="12"/>
      <c r="H11" s="12"/>
      <c r="I11" s="47">
        <f>(G10*D10)</f>
        <v>0</v>
      </c>
      <c r="J11" s="47">
        <f>+I11*12</f>
        <v>0</v>
      </c>
    </row>
    <row r="12" spans="1:10" s="45" customFormat="1" ht="13.5" thickBot="1">
      <c r="A12" s="41"/>
      <c r="B12" s="41"/>
      <c r="C12" s="42"/>
      <c r="D12" s="43"/>
      <c r="E12" s="43"/>
      <c r="F12" s="43"/>
      <c r="G12" s="44"/>
      <c r="H12" s="44"/>
      <c r="I12" s="44"/>
      <c r="J12" s="44"/>
    </row>
    <row r="13" spans="1:10" ht="56.25">
      <c r="A13" s="253">
        <v>1</v>
      </c>
      <c r="B13" s="185"/>
      <c r="C13" s="186" t="s">
        <v>318</v>
      </c>
      <c r="D13" s="187"/>
      <c r="E13" s="188"/>
      <c r="F13" s="188"/>
      <c r="G13" s="189"/>
      <c r="H13" s="189"/>
      <c r="I13" s="189"/>
      <c r="J13" s="190"/>
    </row>
    <row r="14" spans="1:10" ht="21.95" customHeight="1">
      <c r="A14" s="254"/>
      <c r="B14" s="10">
        <v>2</v>
      </c>
      <c r="C14" s="48" t="s">
        <v>41</v>
      </c>
      <c r="D14" s="11">
        <v>2</v>
      </c>
      <c r="E14" s="11">
        <f>+D14</f>
        <v>2</v>
      </c>
      <c r="F14" s="11">
        <v>12</v>
      </c>
      <c r="G14" s="12">
        <f>+'CAMINHAO DIURNO 1236 RIO'!D153</f>
        <v>0</v>
      </c>
      <c r="H14" s="12">
        <f>+G14*F14</f>
        <v>0</v>
      </c>
      <c r="I14" s="12"/>
      <c r="J14" s="183"/>
    </row>
    <row r="15" spans="1:10" ht="21.95" customHeight="1">
      <c r="A15" s="254"/>
      <c r="B15" s="15">
        <v>3</v>
      </c>
      <c r="C15" s="48" t="s">
        <v>42</v>
      </c>
      <c r="D15" s="11">
        <v>2</v>
      </c>
      <c r="E15" s="11">
        <f>+D15</f>
        <v>2</v>
      </c>
      <c r="F15" s="11">
        <v>12</v>
      </c>
      <c r="G15" s="12">
        <f>+'CAMINHAO NOTURNO 1236 RIO'!D153</f>
        <v>0</v>
      </c>
      <c r="H15" s="12">
        <f>+G15*F15</f>
        <v>0</v>
      </c>
      <c r="I15" s="12"/>
      <c r="J15" s="183"/>
    </row>
    <row r="16" spans="1:10" ht="13.5" thickBot="1">
      <c r="A16" s="255"/>
      <c r="B16" s="15" t="s">
        <v>305</v>
      </c>
      <c r="C16" s="192" t="s">
        <v>306</v>
      </c>
      <c r="D16" s="184"/>
      <c r="E16" s="184"/>
      <c r="F16" s="184"/>
      <c r="G16" s="37"/>
      <c r="H16" s="37"/>
      <c r="I16" s="22">
        <f>(G14*D14)+(G15*D15)</f>
        <v>0</v>
      </c>
      <c r="J16" s="23">
        <f>+I16*12</f>
        <v>0</v>
      </c>
    </row>
    <row r="17" spans="1:10" ht="13.5" thickBot="1">
      <c r="A17" s="24"/>
      <c r="B17" s="24"/>
      <c r="C17" s="25"/>
      <c r="D17" s="25"/>
      <c r="E17" s="25"/>
      <c r="F17" s="25"/>
      <c r="G17" s="26"/>
      <c r="H17" s="26"/>
      <c r="I17" s="27"/>
      <c r="J17" s="27"/>
    </row>
    <row r="18" spans="1:10" ht="101.25">
      <c r="A18" s="256">
        <v>2</v>
      </c>
      <c r="B18" s="28"/>
      <c r="C18" s="29" t="s">
        <v>304</v>
      </c>
      <c r="D18" s="30"/>
      <c r="E18" s="31"/>
      <c r="F18" s="31"/>
      <c r="G18" s="32"/>
      <c r="H18" s="32"/>
      <c r="I18" s="33"/>
      <c r="J18" s="34"/>
    </row>
    <row r="19" spans="1:10" ht="21.95" customHeight="1">
      <c r="A19" s="257"/>
      <c r="B19" s="10">
        <v>4</v>
      </c>
      <c r="C19" s="48" t="s">
        <v>43</v>
      </c>
      <c r="D19" s="11">
        <v>8</v>
      </c>
      <c r="E19" s="11">
        <f>D19</f>
        <v>8</v>
      </c>
      <c r="F19" s="11">
        <v>12</v>
      </c>
      <c r="G19" s="12">
        <f>+'ONIBUS 44 RIO'!D153</f>
        <v>0</v>
      </c>
      <c r="H19" s="12">
        <f>+G19*F19</f>
        <v>0</v>
      </c>
      <c r="I19" s="13">
        <f>+G19*D19</f>
        <v>0</v>
      </c>
      <c r="J19" s="14"/>
    </row>
    <row r="20" spans="1:10" ht="21.95" customHeight="1">
      <c r="A20" s="257"/>
      <c r="B20" s="15" t="s">
        <v>305</v>
      </c>
      <c r="C20" s="192" t="s">
        <v>306</v>
      </c>
      <c r="D20" s="11"/>
      <c r="E20" s="11"/>
      <c r="F20" s="11"/>
      <c r="G20" s="12"/>
      <c r="H20" s="12"/>
      <c r="I20" s="16"/>
      <c r="J20" s="17"/>
    </row>
    <row r="21" spans="1:10" ht="32.25">
      <c r="A21" s="257"/>
      <c r="B21" s="35">
        <v>5</v>
      </c>
      <c r="C21" s="6" t="s">
        <v>25</v>
      </c>
      <c r="D21" s="36">
        <v>1200</v>
      </c>
      <c r="E21" s="12">
        <v>120</v>
      </c>
      <c r="F21" s="36">
        <v>12</v>
      </c>
      <c r="G21" s="12">
        <f>+E21*(1+'ONIBUS 44 RIO'!C135+'ONIBUS 44 RIO'!C136+'ONIBUS 44 RIO'!C140+'ONIBUS 44 RIO'!C129)</f>
        <v>140.70000000000002</v>
      </c>
      <c r="H21" s="12">
        <f>+G21*D21</f>
        <v>168840.00000000003</v>
      </c>
      <c r="I21" s="16">
        <f>+H21/12</f>
        <v>14070.000000000002</v>
      </c>
      <c r="J21" s="17"/>
    </row>
    <row r="22" spans="1:10" ht="13.5" thickBot="1">
      <c r="A22" s="258"/>
      <c r="B22" s="18"/>
      <c r="C22" s="19" t="s">
        <v>38</v>
      </c>
      <c r="D22" s="19"/>
      <c r="E22" s="19"/>
      <c r="F22" s="19"/>
      <c r="G22" s="20"/>
      <c r="H22" s="21"/>
      <c r="I22" s="22">
        <f>+I21+I19</f>
        <v>14070.000000000002</v>
      </c>
      <c r="J22" s="23">
        <f>+I22*12</f>
        <v>168840.00000000003</v>
      </c>
    </row>
    <row r="23" spans="1:10" ht="13.5" thickBot="1">
      <c r="A23" s="38"/>
      <c r="B23" s="38"/>
      <c r="C23" s="38"/>
      <c r="D23" s="38"/>
      <c r="E23" s="38"/>
      <c r="F23" s="38"/>
      <c r="G23" s="38"/>
      <c r="H23" s="38"/>
      <c r="I23" s="38"/>
      <c r="J23" s="38"/>
    </row>
    <row r="24" spans="1:10" ht="67.5">
      <c r="A24" s="253"/>
      <c r="B24" s="185"/>
      <c r="C24" s="191" t="s">
        <v>319</v>
      </c>
      <c r="D24" s="187"/>
      <c r="E24" s="188"/>
      <c r="F24" s="188"/>
      <c r="G24" s="189"/>
      <c r="H24" s="189"/>
      <c r="I24" s="189"/>
      <c r="J24" s="190"/>
    </row>
    <row r="25" spans="1:10" ht="21.75">
      <c r="A25" s="254"/>
      <c r="B25" s="10">
        <v>6</v>
      </c>
      <c r="C25" s="48" t="s">
        <v>40</v>
      </c>
      <c r="D25" s="11">
        <v>1</v>
      </c>
      <c r="E25" s="11">
        <f>+D25</f>
        <v>1</v>
      </c>
      <c r="F25" s="11">
        <v>12</v>
      </c>
      <c r="G25" s="12">
        <f>+'PASSEIO VAN 44H MACAE'!D153</f>
        <v>0</v>
      </c>
      <c r="H25" s="12">
        <f>+G25*F25</f>
        <v>0</v>
      </c>
      <c r="I25" s="12"/>
      <c r="J25" s="183"/>
    </row>
    <row r="26" spans="1:10" ht="13.5" thickBot="1">
      <c r="A26" s="255"/>
      <c r="B26" s="15" t="s">
        <v>305</v>
      </c>
      <c r="C26" s="192" t="s">
        <v>306</v>
      </c>
      <c r="D26" s="184"/>
      <c r="E26" s="184"/>
      <c r="F26" s="184"/>
      <c r="G26" s="37"/>
      <c r="H26" s="37"/>
      <c r="I26" s="22">
        <f>(G25*D25)</f>
        <v>0</v>
      </c>
      <c r="J26" s="23">
        <f>+I26*12</f>
        <v>0</v>
      </c>
    </row>
    <row r="27" spans="1:10">
      <c r="A27" s="38"/>
      <c r="B27" s="38"/>
      <c r="C27" s="38"/>
      <c r="D27" s="38"/>
      <c r="E27" s="38"/>
      <c r="F27" s="38"/>
      <c r="G27" s="38"/>
      <c r="H27" s="38"/>
      <c r="I27" s="38"/>
      <c r="J27" s="38"/>
    </row>
    <row r="28" spans="1:10">
      <c r="A28" s="38"/>
      <c r="B28" s="38"/>
      <c r="C28" s="38"/>
      <c r="D28" s="38"/>
      <c r="E28" s="38"/>
      <c r="F28" s="38"/>
      <c r="G28" s="252" t="s">
        <v>39</v>
      </c>
      <c r="H28" s="252"/>
      <c r="I28" s="39">
        <f>+I22+I16+I26+I11</f>
        <v>14070.000000000002</v>
      </c>
      <c r="J28" s="39">
        <f>+J22+J26+J16+J11</f>
        <v>168840.00000000003</v>
      </c>
    </row>
  </sheetData>
  <mergeCells count="21">
    <mergeCell ref="G28:H28"/>
    <mergeCell ref="A13:A16"/>
    <mergeCell ref="A18:A22"/>
    <mergeCell ref="A24:A26"/>
    <mergeCell ref="A9:A11"/>
    <mergeCell ref="J7:J8"/>
    <mergeCell ref="A1:J1"/>
    <mergeCell ref="A2:J2"/>
    <mergeCell ref="A3:J3"/>
    <mergeCell ref="A4:J4"/>
    <mergeCell ref="A6:A8"/>
    <mergeCell ref="B6:B8"/>
    <mergeCell ref="C6:C8"/>
    <mergeCell ref="D6:F6"/>
    <mergeCell ref="G6:J6"/>
    <mergeCell ref="D7:D8"/>
    <mergeCell ref="E7:E8"/>
    <mergeCell ref="F7:F8"/>
    <mergeCell ref="G7:G8"/>
    <mergeCell ref="H7:H8"/>
    <mergeCell ref="I7:I8"/>
  </mergeCells>
  <pageMargins left="0.89" right="0.51181102362204722" top="0.24" bottom="0.37" header="0.17" footer="0.16"/>
  <pageSetup paperSize="9" scale="70" orientation="landscape" r:id="rId1"/>
  <headerFooter>
    <oddFooter>&amp;A</oddFooter>
  </headerFooter>
</worksheet>
</file>

<file path=xl/worksheets/sheet3.xml><?xml version="1.0" encoding="utf-8"?>
<worksheet xmlns="http://schemas.openxmlformats.org/spreadsheetml/2006/main" xmlns:r="http://schemas.openxmlformats.org/officeDocument/2006/relationships">
  <dimension ref="A1:G179"/>
  <sheetViews>
    <sheetView workbookViewId="0">
      <selection activeCell="A33" sqref="A33:C33"/>
    </sheetView>
  </sheetViews>
  <sheetFormatPr defaultRowHeight="12.75"/>
  <cols>
    <col min="1" max="1" width="5.625" customWidth="1"/>
    <col min="2" max="2" width="50.5" customWidth="1"/>
    <col min="3" max="3" width="9.375" bestFit="1" customWidth="1"/>
    <col min="4" max="4" width="15.625" customWidth="1"/>
    <col min="5" max="5" width="11.75" bestFit="1" customWidth="1"/>
  </cols>
  <sheetData>
    <row r="1" spans="1:6">
      <c r="A1" s="264" t="s">
        <v>47</v>
      </c>
      <c r="B1" s="265"/>
      <c r="C1" s="265"/>
      <c r="D1" s="266"/>
      <c r="E1" s="59"/>
      <c r="F1" s="59"/>
    </row>
    <row r="3" spans="1:6">
      <c r="A3" s="267" t="s">
        <v>48</v>
      </c>
      <c r="B3" s="268"/>
      <c r="C3" s="268"/>
      <c r="D3" s="269"/>
    </row>
    <row r="4" spans="1:6" s="3" customFormat="1" ht="30.75" customHeight="1">
      <c r="A4" s="60">
        <v>1</v>
      </c>
      <c r="B4" s="61" t="s">
        <v>49</v>
      </c>
      <c r="C4" s="270" t="s">
        <v>265</v>
      </c>
      <c r="D4" s="271"/>
    </row>
    <row r="5" spans="1:6" s="3" customFormat="1">
      <c r="A5" s="60">
        <v>2</v>
      </c>
      <c r="B5" s="61" t="s">
        <v>50</v>
      </c>
      <c r="C5" s="272" t="s">
        <v>266</v>
      </c>
      <c r="D5" s="273"/>
    </row>
    <row r="6" spans="1:6" s="3" customFormat="1">
      <c r="A6" s="60">
        <v>3</v>
      </c>
      <c r="B6" s="61" t="s">
        <v>51</v>
      </c>
      <c r="C6" s="274">
        <f>+Apresentação!G22</f>
        <v>0</v>
      </c>
      <c r="D6" s="274"/>
    </row>
    <row r="7" spans="1:6" s="3" customFormat="1">
      <c r="A7" s="60">
        <v>4</v>
      </c>
      <c r="B7" s="61" t="s">
        <v>52</v>
      </c>
      <c r="C7" s="275" t="s">
        <v>295</v>
      </c>
      <c r="D7" s="276"/>
    </row>
    <row r="8" spans="1:6" s="3" customFormat="1">
      <c r="A8" s="60">
        <v>5</v>
      </c>
      <c r="B8" s="61" t="s">
        <v>53</v>
      </c>
      <c r="C8" s="277">
        <v>43524</v>
      </c>
      <c r="D8" s="273"/>
    </row>
    <row r="9" spans="1:6">
      <c r="D9" s="62"/>
    </row>
    <row r="10" spans="1:6">
      <c r="A10" s="278" t="s">
        <v>54</v>
      </c>
      <c r="B10" s="279"/>
      <c r="C10" s="279"/>
      <c r="D10" s="279"/>
    </row>
    <row r="11" spans="1:6">
      <c r="A11" s="63">
        <v>1</v>
      </c>
      <c r="B11" s="64" t="s">
        <v>55</v>
      </c>
      <c r="C11" s="65" t="s">
        <v>56</v>
      </c>
      <c r="D11" s="66" t="s">
        <v>57</v>
      </c>
    </row>
    <row r="12" spans="1:6">
      <c r="A12" s="67" t="s">
        <v>4</v>
      </c>
      <c r="B12" s="280" t="s">
        <v>58</v>
      </c>
      <c r="C12" s="280"/>
      <c r="D12" s="68">
        <f>+C6</f>
        <v>0</v>
      </c>
    </row>
    <row r="13" spans="1:6">
      <c r="A13" s="67" t="s">
        <v>6</v>
      </c>
      <c r="B13" s="69" t="s">
        <v>59</v>
      </c>
      <c r="C13" s="70"/>
      <c r="D13" s="68"/>
      <c r="E13" s="71"/>
    </row>
    <row r="14" spans="1:6">
      <c r="A14" s="67" t="s">
        <v>9</v>
      </c>
      <c r="B14" s="69" t="s">
        <v>60</v>
      </c>
      <c r="C14" s="70"/>
      <c r="D14" s="68">
        <f>+C14*D12</f>
        <v>0</v>
      </c>
    </row>
    <row r="15" spans="1:6">
      <c r="A15" s="67" t="s">
        <v>11</v>
      </c>
      <c r="B15" s="280" t="s">
        <v>61</v>
      </c>
      <c r="C15" s="280"/>
      <c r="D15" s="68"/>
    </row>
    <row r="16" spans="1:6">
      <c r="A16" s="67" t="s">
        <v>62</v>
      </c>
      <c r="B16" s="280" t="s">
        <v>63</v>
      </c>
      <c r="C16" s="280"/>
      <c r="D16" s="68"/>
    </row>
    <row r="17" spans="1:6">
      <c r="A17" s="67" t="s">
        <v>64</v>
      </c>
      <c r="B17" s="262" t="s">
        <v>65</v>
      </c>
      <c r="C17" s="263"/>
      <c r="D17" s="68"/>
    </row>
    <row r="18" spans="1:6">
      <c r="A18" s="67" t="s">
        <v>66</v>
      </c>
      <c r="B18" s="280" t="s">
        <v>67</v>
      </c>
      <c r="C18" s="280"/>
      <c r="D18" s="68"/>
    </row>
    <row r="19" spans="1:6">
      <c r="A19" s="67" t="s">
        <v>68</v>
      </c>
      <c r="B19" s="262" t="s">
        <v>69</v>
      </c>
      <c r="C19" s="263"/>
      <c r="D19" s="72"/>
    </row>
    <row r="20" spans="1:6">
      <c r="A20" s="67" t="s">
        <v>70</v>
      </c>
      <c r="B20" s="69" t="s">
        <v>71</v>
      </c>
      <c r="C20" s="70"/>
      <c r="D20" s="68"/>
    </row>
    <row r="21" spans="1:6">
      <c r="A21" s="67" t="s">
        <v>72</v>
      </c>
      <c r="B21" s="280" t="s">
        <v>73</v>
      </c>
      <c r="C21" s="280"/>
      <c r="D21" s="73"/>
      <c r="F21" s="74"/>
    </row>
    <row r="22" spans="1:6">
      <c r="A22" s="67" t="s">
        <v>74</v>
      </c>
      <c r="B22" s="280" t="s">
        <v>75</v>
      </c>
      <c r="C22" s="280"/>
      <c r="D22" s="73"/>
    </row>
    <row r="23" spans="1:6">
      <c r="A23" s="281" t="s">
        <v>76</v>
      </c>
      <c r="B23" s="281"/>
      <c r="C23" s="281"/>
      <c r="D23" s="75">
        <f>SUM(D12:D22)</f>
        <v>0</v>
      </c>
    </row>
    <row r="25" spans="1:6">
      <c r="A25" s="278" t="s">
        <v>77</v>
      </c>
      <c r="B25" s="279"/>
      <c r="C25" s="279"/>
      <c r="D25" s="279"/>
    </row>
    <row r="27" spans="1:6">
      <c r="A27" s="278" t="s">
        <v>78</v>
      </c>
      <c r="B27" s="279"/>
      <c r="C27" s="279"/>
      <c r="D27" s="279"/>
    </row>
    <row r="28" spans="1:6">
      <c r="A28" s="76" t="s">
        <v>79</v>
      </c>
      <c r="B28" s="77" t="s">
        <v>80</v>
      </c>
      <c r="C28" s="78" t="s">
        <v>56</v>
      </c>
      <c r="D28" s="79" t="s">
        <v>57</v>
      </c>
    </row>
    <row r="29" spans="1:6">
      <c r="A29" s="67" t="s">
        <v>4</v>
      </c>
      <c r="B29" s="52" t="s">
        <v>81</v>
      </c>
      <c r="C29" s="80" t="e">
        <f>ROUND(+D29/$D$23,4)</f>
        <v>#DIV/0!</v>
      </c>
      <c r="D29" s="73">
        <f>ROUND(+D23/12,2)</f>
        <v>0</v>
      </c>
    </row>
    <row r="30" spans="1:6">
      <c r="A30" s="81" t="s">
        <v>6</v>
      </c>
      <c r="B30" s="82" t="s">
        <v>82</v>
      </c>
      <c r="C30" s="83" t="e">
        <f>ROUND(+D30/$D$23,4)</f>
        <v>#DIV/0!</v>
      </c>
      <c r="D30" s="84">
        <f>+D31+D32</f>
        <v>0</v>
      </c>
    </row>
    <row r="31" spans="1:6">
      <c r="A31" s="67" t="s">
        <v>83</v>
      </c>
      <c r="B31" s="85" t="s">
        <v>84</v>
      </c>
      <c r="C31" s="86" t="e">
        <f>ROUND(+D31/$D$23,4)</f>
        <v>#DIV/0!</v>
      </c>
      <c r="D31" s="87">
        <f>ROUND(+D23/12,2)</f>
        <v>0</v>
      </c>
    </row>
    <row r="32" spans="1:6">
      <c r="A32" s="67" t="s">
        <v>85</v>
      </c>
      <c r="B32" s="85" t="s">
        <v>86</v>
      </c>
      <c r="C32" s="86" t="e">
        <f>ROUND(+D32/$D$23,4)</f>
        <v>#DIV/0!</v>
      </c>
      <c r="D32" s="87">
        <f>ROUND(+(D23*1/3)/12,2)</f>
        <v>0</v>
      </c>
    </row>
    <row r="33" spans="1:4">
      <c r="A33" s="281" t="s">
        <v>76</v>
      </c>
      <c r="B33" s="281"/>
      <c r="C33" s="281"/>
      <c r="D33" s="75">
        <f>+D30+D29</f>
        <v>0</v>
      </c>
    </row>
    <row r="35" spans="1:4">
      <c r="A35" s="282" t="s">
        <v>87</v>
      </c>
      <c r="B35" s="283"/>
      <c r="C35" s="283"/>
      <c r="D35" s="283"/>
    </row>
    <row r="36" spans="1:4">
      <c r="A36" s="76" t="s">
        <v>88</v>
      </c>
      <c r="B36" s="88" t="s">
        <v>89</v>
      </c>
      <c r="C36" s="78" t="s">
        <v>56</v>
      </c>
      <c r="D36" s="79" t="s">
        <v>57</v>
      </c>
    </row>
    <row r="37" spans="1:4">
      <c r="A37" s="67" t="s">
        <v>4</v>
      </c>
      <c r="B37" s="52" t="s">
        <v>90</v>
      </c>
      <c r="C37" s="89">
        <v>0.2</v>
      </c>
      <c r="D37" s="90">
        <f>ROUND(C37*($D$23+$D$33),2)</f>
        <v>0</v>
      </c>
    </row>
    <row r="38" spans="1:4">
      <c r="A38" s="67" t="s">
        <v>6</v>
      </c>
      <c r="B38" s="52" t="s">
        <v>91</v>
      </c>
      <c r="C38" s="89">
        <v>2.5000000000000001E-2</v>
      </c>
      <c r="D38" s="90">
        <f>ROUND(C38*($D$23+$D$33),2)</f>
        <v>0</v>
      </c>
    </row>
    <row r="39" spans="1:4">
      <c r="A39" s="67" t="s">
        <v>9</v>
      </c>
      <c r="B39" s="52" t="s">
        <v>92</v>
      </c>
      <c r="C39" s="89">
        <f>3%</f>
        <v>0.03</v>
      </c>
      <c r="D39" s="90">
        <f t="shared" ref="D39:D43" si="0">ROUND(C39*($D$23+$D$33),2)</f>
        <v>0</v>
      </c>
    </row>
    <row r="40" spans="1:4">
      <c r="A40" s="67" t="s">
        <v>11</v>
      </c>
      <c r="B40" s="52" t="s">
        <v>93</v>
      </c>
      <c r="C40" s="89">
        <v>1.4999999999999999E-2</v>
      </c>
      <c r="D40" s="90">
        <f t="shared" si="0"/>
        <v>0</v>
      </c>
    </row>
    <row r="41" spans="1:4">
      <c r="A41" s="67" t="s">
        <v>62</v>
      </c>
      <c r="B41" s="52" t="s">
        <v>94</v>
      </c>
      <c r="C41" s="89">
        <v>0.01</v>
      </c>
      <c r="D41" s="90">
        <f t="shared" si="0"/>
        <v>0</v>
      </c>
    </row>
    <row r="42" spans="1:4">
      <c r="A42" s="67" t="s">
        <v>64</v>
      </c>
      <c r="B42" s="52" t="s">
        <v>95</v>
      </c>
      <c r="C42" s="89">
        <v>6.0000000000000001E-3</v>
      </c>
      <c r="D42" s="90">
        <f t="shared" si="0"/>
        <v>0</v>
      </c>
    </row>
    <row r="43" spans="1:4">
      <c r="A43" s="67" t="s">
        <v>66</v>
      </c>
      <c r="B43" s="52" t="s">
        <v>96</v>
      </c>
      <c r="C43" s="89">
        <v>2E-3</v>
      </c>
      <c r="D43" s="90">
        <f t="shared" si="0"/>
        <v>0</v>
      </c>
    </row>
    <row r="44" spans="1:4">
      <c r="A44" s="67" t="s">
        <v>68</v>
      </c>
      <c r="B44" s="52" t="s">
        <v>97</v>
      </c>
      <c r="C44" s="89">
        <v>0.08</v>
      </c>
      <c r="D44" s="90">
        <f>ROUND(C44*($D$23+$D$33),2)</f>
        <v>0</v>
      </c>
    </row>
    <row r="45" spans="1:4">
      <c r="A45" s="91" t="s">
        <v>76</v>
      </c>
      <c r="B45" s="92"/>
      <c r="C45" s="93">
        <f>SUM(C37:C44)</f>
        <v>0.36800000000000005</v>
      </c>
      <c r="D45" s="94">
        <f>SUM(D37:D44)</f>
        <v>0</v>
      </c>
    </row>
    <row r="46" spans="1:4">
      <c r="A46" s="95"/>
      <c r="B46" s="95"/>
      <c r="C46" s="95"/>
      <c r="D46" s="95"/>
    </row>
    <row r="47" spans="1:4">
      <c r="A47" s="282" t="s">
        <v>98</v>
      </c>
      <c r="B47" s="283"/>
      <c r="C47" s="283"/>
      <c r="D47" s="283"/>
    </row>
    <row r="48" spans="1:4">
      <c r="A48" s="76" t="s">
        <v>99</v>
      </c>
      <c r="B48" s="88" t="s">
        <v>100</v>
      </c>
      <c r="C48" s="78"/>
      <c r="D48" s="79" t="s">
        <v>57</v>
      </c>
    </row>
    <row r="49" spans="1:6">
      <c r="A49" s="96" t="s">
        <v>4</v>
      </c>
      <c r="B49" s="52" t="s">
        <v>101</v>
      </c>
      <c r="C49" s="97"/>
      <c r="D49" s="90">
        <f>+'MEN CAL PASS 44H RIO'!C16</f>
        <v>0</v>
      </c>
    </row>
    <row r="50" spans="1:6" s="101" customFormat="1">
      <c r="A50" s="98" t="s">
        <v>102</v>
      </c>
      <c r="B50" s="99" t="s">
        <v>103</v>
      </c>
      <c r="C50" s="80">
        <f>+$C$135+$C$136</f>
        <v>9.2499999999999999E-2</v>
      </c>
      <c r="D50" s="100">
        <f>+(C50*D49)*-1</f>
        <v>0</v>
      </c>
      <c r="F50" s="102"/>
    </row>
    <row r="51" spans="1:6">
      <c r="A51" s="96" t="s">
        <v>6</v>
      </c>
      <c r="B51" s="52" t="s">
        <v>104</v>
      </c>
      <c r="C51" s="97"/>
      <c r="D51" s="90">
        <f>+'MEN CAL PASS 44H RIO'!C25</f>
        <v>0</v>
      </c>
      <c r="F51" s="45"/>
    </row>
    <row r="52" spans="1:6" s="101" customFormat="1">
      <c r="A52" s="98" t="s">
        <v>83</v>
      </c>
      <c r="B52" s="99" t="s">
        <v>103</v>
      </c>
      <c r="C52" s="80">
        <f>+$C$135+$C$136</f>
        <v>9.2499999999999999E-2</v>
      </c>
      <c r="D52" s="100">
        <f>+(C52*D51)*-1</f>
        <v>0</v>
      </c>
      <c r="F52" s="103"/>
    </row>
    <row r="53" spans="1:6">
      <c r="A53" s="52" t="s">
        <v>9</v>
      </c>
      <c r="B53" s="52" t="s">
        <v>105</v>
      </c>
      <c r="C53" s="97"/>
      <c r="D53" s="90"/>
      <c r="F53" s="45"/>
    </row>
    <row r="54" spans="1:6" ht="13.5">
      <c r="A54" s="98" t="s">
        <v>106</v>
      </c>
      <c r="B54" s="99" t="s">
        <v>103</v>
      </c>
      <c r="C54" s="80">
        <f>+$C$135+$C$136</f>
        <v>9.2499999999999999E-2</v>
      </c>
      <c r="D54" s="100">
        <f>+(C54*D53)*-1</f>
        <v>0</v>
      </c>
      <c r="F54" s="104"/>
    </row>
    <row r="55" spans="1:6">
      <c r="A55" s="143" t="s">
        <v>11</v>
      </c>
      <c r="B55" s="143" t="s">
        <v>251</v>
      </c>
      <c r="C55" s="97"/>
      <c r="D55" s="153"/>
      <c r="F55" s="45"/>
    </row>
    <row r="56" spans="1:6">
      <c r="A56" s="98" t="s">
        <v>107</v>
      </c>
      <c r="B56" s="99" t="s">
        <v>103</v>
      </c>
      <c r="C56" s="80">
        <f>+$C$135+$C$136</f>
        <v>9.2499999999999999E-2</v>
      </c>
      <c r="D56" s="100">
        <f>+(C56*D55)*-1</f>
        <v>0</v>
      </c>
      <c r="F56" s="45"/>
    </row>
    <row r="57" spans="1:6">
      <c r="A57" s="143" t="s">
        <v>62</v>
      </c>
      <c r="B57" s="154"/>
      <c r="C57" s="97"/>
      <c r="D57" s="155"/>
      <c r="F57" s="106"/>
    </row>
    <row r="58" spans="1:6">
      <c r="A58" s="98" t="s">
        <v>108</v>
      </c>
      <c r="B58" s="99" t="s">
        <v>103</v>
      </c>
      <c r="C58" s="80">
        <f>+$C$135+$C$136</f>
        <v>9.2499999999999999E-2</v>
      </c>
      <c r="D58" s="100">
        <f>+(C58*D57)*-1</f>
        <v>0</v>
      </c>
    </row>
    <row r="59" spans="1:6">
      <c r="A59" s="143" t="s">
        <v>64</v>
      </c>
      <c r="B59" s="284" t="s">
        <v>109</v>
      </c>
      <c r="C59" s="284"/>
      <c r="D59" s="153"/>
    </row>
    <row r="60" spans="1:6">
      <c r="A60" s="98" t="s">
        <v>110</v>
      </c>
      <c r="B60" s="99" t="s">
        <v>103</v>
      </c>
      <c r="C60" s="80">
        <f>+$C$135+$C$136</f>
        <v>9.2499999999999999E-2</v>
      </c>
      <c r="D60" s="100">
        <f>+(C60*D59)*-1</f>
        <v>0</v>
      </c>
    </row>
    <row r="61" spans="1:6">
      <c r="A61" s="267" t="s">
        <v>76</v>
      </c>
      <c r="B61" s="269"/>
      <c r="C61" s="107"/>
      <c r="D61" s="108">
        <f>SUM(D49:D60)</f>
        <v>0</v>
      </c>
    </row>
    <row r="63" spans="1:6">
      <c r="A63" s="278" t="s">
        <v>111</v>
      </c>
      <c r="B63" s="279"/>
      <c r="C63" s="279"/>
      <c r="D63" s="279"/>
    </row>
    <row r="64" spans="1:6">
      <c r="A64" s="109">
        <v>2</v>
      </c>
      <c r="B64" s="287" t="s">
        <v>112</v>
      </c>
      <c r="C64" s="287"/>
      <c r="D64" s="110" t="s">
        <v>57</v>
      </c>
    </row>
    <row r="65" spans="1:4">
      <c r="A65" s="111" t="s">
        <v>79</v>
      </c>
      <c r="B65" s="288" t="s">
        <v>80</v>
      </c>
      <c r="C65" s="288"/>
      <c r="D65" s="90">
        <f>+D33</f>
        <v>0</v>
      </c>
    </row>
    <row r="66" spans="1:4">
      <c r="A66" s="111" t="s">
        <v>88</v>
      </c>
      <c r="B66" s="288" t="s">
        <v>89</v>
      </c>
      <c r="C66" s="288"/>
      <c r="D66" s="90">
        <f>+D45</f>
        <v>0</v>
      </c>
    </row>
    <row r="67" spans="1:4">
      <c r="A67" s="111" t="s">
        <v>99</v>
      </c>
      <c r="B67" s="288" t="s">
        <v>100</v>
      </c>
      <c r="C67" s="288"/>
      <c r="D67" s="112">
        <f>+D61</f>
        <v>0</v>
      </c>
    </row>
    <row r="68" spans="1:4">
      <c r="A68" s="287" t="s">
        <v>76</v>
      </c>
      <c r="B68" s="287"/>
      <c r="C68" s="287"/>
      <c r="D68" s="113">
        <f>SUM(D65:D67)</f>
        <v>0</v>
      </c>
    </row>
    <row r="70" spans="1:4">
      <c r="A70" s="278" t="s">
        <v>113</v>
      </c>
      <c r="B70" s="279"/>
      <c r="C70" s="279"/>
      <c r="D70" s="279"/>
    </row>
    <row r="72" spans="1:4">
      <c r="A72" s="114">
        <v>3</v>
      </c>
      <c r="B72" s="77" t="s">
        <v>114</v>
      </c>
      <c r="C72" s="65" t="s">
        <v>56</v>
      </c>
      <c r="D72" s="65" t="s">
        <v>57</v>
      </c>
    </row>
    <row r="73" spans="1:4">
      <c r="A73" s="67" t="s">
        <v>4</v>
      </c>
      <c r="B73" s="99" t="s">
        <v>115</v>
      </c>
      <c r="C73" s="80" t="e">
        <f>+D73/$D$23</f>
        <v>#DIV/0!</v>
      </c>
      <c r="D73" s="115">
        <f>+'MEN CAL PASS 44H RIO'!C31</f>
        <v>0</v>
      </c>
    </row>
    <row r="74" spans="1:4">
      <c r="A74" s="67" t="s">
        <v>6</v>
      </c>
      <c r="B74" s="52" t="s">
        <v>116</v>
      </c>
      <c r="C74" s="116"/>
      <c r="D74" s="73">
        <f>ROUND(+D73*$C$44,2)</f>
        <v>0</v>
      </c>
    </row>
    <row r="75" spans="1:4" ht="25.5">
      <c r="A75" s="67" t="s">
        <v>9</v>
      </c>
      <c r="B75" s="105" t="s">
        <v>117</v>
      </c>
      <c r="C75" s="89" t="e">
        <f>+D75/$D$23</f>
        <v>#DIV/0!</v>
      </c>
      <c r="D75" s="73">
        <f>+'MEN CAL PASS 44H RIO'!C45</f>
        <v>0</v>
      </c>
    </row>
    <row r="76" spans="1:4">
      <c r="A76" s="117" t="s">
        <v>11</v>
      </c>
      <c r="B76" s="52" t="s">
        <v>118</v>
      </c>
      <c r="C76" s="89" t="e">
        <f>+D76/$D$23</f>
        <v>#DIV/0!</v>
      </c>
      <c r="D76" s="73">
        <f>+'MEN CAL PASS 44H RIO'!C53</f>
        <v>0</v>
      </c>
    </row>
    <row r="77" spans="1:4" ht="25.5">
      <c r="A77" s="117" t="s">
        <v>62</v>
      </c>
      <c r="B77" s="105" t="s">
        <v>119</v>
      </c>
      <c r="C77" s="116"/>
      <c r="D77" s="118"/>
    </row>
    <row r="78" spans="1:4" ht="25.5">
      <c r="A78" s="117" t="s">
        <v>64</v>
      </c>
      <c r="B78" s="105" t="s">
        <v>120</v>
      </c>
      <c r="C78" s="89" t="e">
        <f>+D78/$D$23</f>
        <v>#DIV/0!</v>
      </c>
      <c r="D78" s="90">
        <f>+'MEN CAL PASS 44H RIO'!C67</f>
        <v>0</v>
      </c>
    </row>
    <row r="79" spans="1:4">
      <c r="A79" s="267" t="s">
        <v>76</v>
      </c>
      <c r="B79" s="268"/>
      <c r="C79" s="269"/>
      <c r="D79" s="119">
        <f>SUM(D73:D78)</f>
        <v>0</v>
      </c>
    </row>
    <row r="81" spans="1:4">
      <c r="A81" s="278" t="s">
        <v>121</v>
      </c>
      <c r="B81" s="279"/>
      <c r="C81" s="279"/>
      <c r="D81" s="279"/>
    </row>
    <row r="83" spans="1:4">
      <c r="A83" s="289" t="s">
        <v>122</v>
      </c>
      <c r="B83" s="289"/>
      <c r="C83" s="289"/>
      <c r="D83" s="289"/>
    </row>
    <row r="84" spans="1:4">
      <c r="A84" s="114" t="s">
        <v>123</v>
      </c>
      <c r="B84" s="267" t="s">
        <v>124</v>
      </c>
      <c r="C84" s="269"/>
      <c r="D84" s="65" t="s">
        <v>57</v>
      </c>
    </row>
    <row r="85" spans="1:4">
      <c r="A85" s="52" t="s">
        <v>4</v>
      </c>
      <c r="B85" s="285" t="s">
        <v>125</v>
      </c>
      <c r="C85" s="286"/>
      <c r="D85" s="73"/>
    </row>
    <row r="86" spans="1:4">
      <c r="A86" s="99" t="s">
        <v>6</v>
      </c>
      <c r="B86" s="292" t="s">
        <v>124</v>
      </c>
      <c r="C86" s="293"/>
      <c r="D86" s="120">
        <f>+'MEN CAL PASS 44H RIO'!C80</f>
        <v>0</v>
      </c>
    </row>
    <row r="87" spans="1:4" s="101" customFormat="1">
      <c r="A87" s="99" t="s">
        <v>9</v>
      </c>
      <c r="B87" s="292" t="s">
        <v>126</v>
      </c>
      <c r="C87" s="293"/>
      <c r="D87" s="120">
        <f>+'MEN CAL PASS 44H RIO'!C89</f>
        <v>0</v>
      </c>
    </row>
    <row r="88" spans="1:4" s="101" customFormat="1">
      <c r="A88" s="99" t="s">
        <v>11</v>
      </c>
      <c r="B88" s="292" t="s">
        <v>127</v>
      </c>
      <c r="C88" s="293"/>
      <c r="D88" s="120">
        <f>+'MEN CAL PASS 44H RIO'!C97</f>
        <v>0</v>
      </c>
    </row>
    <row r="89" spans="1:4" s="101" customFormat="1" ht="13.5">
      <c r="A89" s="99" t="s">
        <v>62</v>
      </c>
      <c r="B89" s="292" t="s">
        <v>128</v>
      </c>
      <c r="C89" s="293"/>
      <c r="D89" s="120"/>
    </row>
    <row r="90" spans="1:4" s="101" customFormat="1">
      <c r="A90" s="99" t="s">
        <v>64</v>
      </c>
      <c r="B90" s="292" t="s">
        <v>129</v>
      </c>
      <c r="C90" s="293"/>
      <c r="D90" s="120">
        <f>+'MEN CAL PASS 44H RIO'!C105</f>
        <v>0</v>
      </c>
    </row>
    <row r="91" spans="1:4">
      <c r="A91" s="52" t="s">
        <v>66</v>
      </c>
      <c r="B91" s="285" t="s">
        <v>75</v>
      </c>
      <c r="C91" s="286"/>
      <c r="D91" s="73"/>
    </row>
    <row r="92" spans="1:4">
      <c r="A92" s="52" t="s">
        <v>68</v>
      </c>
      <c r="B92" s="285" t="s">
        <v>130</v>
      </c>
      <c r="C92" s="286"/>
      <c r="D92" s="118"/>
    </row>
    <row r="93" spans="1:4">
      <c r="A93" s="281" t="s">
        <v>76</v>
      </c>
      <c r="B93" s="281"/>
      <c r="C93" s="281"/>
      <c r="D93" s="75">
        <f>SUM(D85:D92)</f>
        <v>0</v>
      </c>
    </row>
    <row r="94" spans="1:4">
      <c r="D94" s="121"/>
    </row>
    <row r="95" spans="1:4">
      <c r="A95" s="114" t="s">
        <v>131</v>
      </c>
      <c r="B95" s="267" t="s">
        <v>132</v>
      </c>
      <c r="C95" s="269"/>
      <c r="D95" s="65" t="s">
        <v>57</v>
      </c>
    </row>
    <row r="96" spans="1:4" s="101" customFormat="1">
      <c r="A96" s="99" t="s">
        <v>4</v>
      </c>
      <c r="B96" s="294" t="s">
        <v>133</v>
      </c>
      <c r="C96" s="295"/>
      <c r="D96" s="120">
        <f>+'MEN CAL PASS 44H RIO'!C116</f>
        <v>0</v>
      </c>
    </row>
    <row r="97" spans="1:4" s="101" customFormat="1">
      <c r="A97" s="99" t="s">
        <v>6</v>
      </c>
      <c r="B97" s="290" t="s">
        <v>134</v>
      </c>
      <c r="C97" s="291"/>
      <c r="D97" s="118"/>
    </row>
    <row r="98" spans="1:4" s="101" customFormat="1">
      <c r="A98" s="99" t="s">
        <v>9</v>
      </c>
      <c r="B98" s="290" t="s">
        <v>135</v>
      </c>
      <c r="C98" s="291"/>
      <c r="D98" s="118"/>
    </row>
    <row r="99" spans="1:4">
      <c r="A99" s="52" t="s">
        <v>11</v>
      </c>
      <c r="B99" s="285" t="s">
        <v>75</v>
      </c>
      <c r="C99" s="286"/>
      <c r="D99" s="73"/>
    </row>
    <row r="100" spans="1:4">
      <c r="A100" s="281" t="s">
        <v>76</v>
      </c>
      <c r="B100" s="281"/>
      <c r="C100" s="281"/>
      <c r="D100" s="75">
        <f>SUM(D96:D99)</f>
        <v>0</v>
      </c>
    </row>
    <row r="101" spans="1:4">
      <c r="D101" s="121"/>
    </row>
    <row r="102" spans="1:4">
      <c r="A102" s="114" t="s">
        <v>136</v>
      </c>
      <c r="B102" s="281" t="s">
        <v>137</v>
      </c>
      <c r="C102" s="281"/>
      <c r="D102" s="65" t="s">
        <v>57</v>
      </c>
    </row>
    <row r="103" spans="1:4" s="123" customFormat="1">
      <c r="A103" s="117" t="s">
        <v>4</v>
      </c>
      <c r="B103" s="296" t="s">
        <v>138</v>
      </c>
      <c r="C103" s="296"/>
      <c r="D103" s="122"/>
    </row>
    <row r="104" spans="1:4">
      <c r="A104" s="281" t="s">
        <v>76</v>
      </c>
      <c r="B104" s="281"/>
      <c r="C104" s="281"/>
      <c r="D104" s="75">
        <f>SUM(D103:D103)</f>
        <v>0</v>
      </c>
    </row>
    <row r="106" spans="1:4">
      <c r="A106" s="124" t="s">
        <v>139</v>
      </c>
      <c r="B106" s="124"/>
      <c r="C106" s="124"/>
      <c r="D106" s="124"/>
    </row>
    <row r="107" spans="1:4">
      <c r="A107" s="52" t="s">
        <v>123</v>
      </c>
      <c r="B107" s="285" t="s">
        <v>124</v>
      </c>
      <c r="C107" s="286"/>
      <c r="D107" s="90">
        <f>+D93</f>
        <v>0</v>
      </c>
    </row>
    <row r="108" spans="1:4">
      <c r="A108" s="52" t="s">
        <v>131</v>
      </c>
      <c r="B108" s="285" t="s">
        <v>132</v>
      </c>
      <c r="C108" s="286"/>
      <c r="D108" s="90">
        <f>+D100</f>
        <v>0</v>
      </c>
    </row>
    <row r="109" spans="1:4">
      <c r="A109" s="125"/>
      <c r="B109" s="297" t="s">
        <v>140</v>
      </c>
      <c r="C109" s="298"/>
      <c r="D109" s="126">
        <f>+D108+D107</f>
        <v>0</v>
      </c>
    </row>
    <row r="110" spans="1:4">
      <c r="A110" s="52" t="s">
        <v>136</v>
      </c>
      <c r="B110" s="285" t="s">
        <v>137</v>
      </c>
      <c r="C110" s="286"/>
      <c r="D110" s="90">
        <f>+D104</f>
        <v>0</v>
      </c>
    </row>
    <row r="111" spans="1:4">
      <c r="A111" s="299" t="s">
        <v>76</v>
      </c>
      <c r="B111" s="299"/>
      <c r="C111" s="299"/>
      <c r="D111" s="127">
        <f>+D110+D109</f>
        <v>0</v>
      </c>
    </row>
    <row r="113" spans="1:4">
      <c r="A113" s="278" t="s">
        <v>141</v>
      </c>
      <c r="B113" s="279"/>
      <c r="C113" s="279"/>
      <c r="D113" s="279"/>
    </row>
    <row r="115" spans="1:4">
      <c r="A115" s="114">
        <v>5</v>
      </c>
      <c r="B115" s="267" t="s">
        <v>142</v>
      </c>
      <c r="C115" s="269"/>
      <c r="D115" s="65" t="s">
        <v>57</v>
      </c>
    </row>
    <row r="116" spans="1:4">
      <c r="A116" s="52" t="s">
        <v>4</v>
      </c>
      <c r="B116" s="280" t="s">
        <v>143</v>
      </c>
      <c r="C116" s="280"/>
      <c r="D116" s="73">
        <f>+Uniforme!F7</f>
        <v>0</v>
      </c>
    </row>
    <row r="117" spans="1:4">
      <c r="A117" s="52" t="s">
        <v>102</v>
      </c>
      <c r="B117" s="99" t="s">
        <v>103</v>
      </c>
      <c r="C117" s="80">
        <f>+$C$135+$C$136</f>
        <v>9.2499999999999999E-2</v>
      </c>
      <c r="D117" s="100">
        <f>+(C117*D116)*-1</f>
        <v>0</v>
      </c>
    </row>
    <row r="118" spans="1:4">
      <c r="A118" s="52" t="s">
        <v>6</v>
      </c>
      <c r="B118" s="280" t="s">
        <v>144</v>
      </c>
      <c r="C118" s="280"/>
      <c r="D118" s="73"/>
    </row>
    <row r="119" spans="1:4">
      <c r="A119" s="52" t="s">
        <v>83</v>
      </c>
      <c r="B119" s="99" t="s">
        <v>103</v>
      </c>
      <c r="C119" s="80">
        <f>+$C$135+$C$136</f>
        <v>9.2499999999999999E-2</v>
      </c>
      <c r="D119" s="100">
        <f>+(C119*D118)*-1</f>
        <v>0</v>
      </c>
    </row>
    <row r="120" spans="1:4">
      <c r="A120" s="52" t="s">
        <v>9</v>
      </c>
      <c r="B120" s="280" t="s">
        <v>145</v>
      </c>
      <c r="C120" s="280"/>
      <c r="D120" s="73"/>
    </row>
    <row r="121" spans="1:4">
      <c r="A121" s="52" t="s">
        <v>106</v>
      </c>
      <c r="B121" s="99" t="s">
        <v>103</v>
      </c>
      <c r="C121" s="80">
        <f>+$C$135+$C$136</f>
        <v>9.2499999999999999E-2</v>
      </c>
      <c r="D121" s="100">
        <f>+(C121*D120)*-1</f>
        <v>0</v>
      </c>
    </row>
    <row r="122" spans="1:4">
      <c r="A122" s="52" t="s">
        <v>11</v>
      </c>
      <c r="B122" s="280" t="s">
        <v>75</v>
      </c>
      <c r="C122" s="280"/>
      <c r="D122" s="73"/>
    </row>
    <row r="123" spans="1:4">
      <c r="A123" s="52" t="s">
        <v>107</v>
      </c>
      <c r="B123" s="99" t="s">
        <v>103</v>
      </c>
      <c r="C123" s="80">
        <f>+$C$135+$C$136</f>
        <v>9.2499999999999999E-2</v>
      </c>
      <c r="D123" s="100">
        <f>+(C123*D122)*-1</f>
        <v>0</v>
      </c>
    </row>
    <row r="124" spans="1:4">
      <c r="A124" s="281" t="s">
        <v>76</v>
      </c>
      <c r="B124" s="281"/>
      <c r="C124" s="281"/>
      <c r="D124" s="75">
        <f>SUM(D116:D122)</f>
        <v>0</v>
      </c>
    </row>
    <row r="126" spans="1:4">
      <c r="A126" s="278" t="s">
        <v>146</v>
      </c>
      <c r="B126" s="279"/>
      <c r="C126" s="279"/>
      <c r="D126" s="279"/>
    </row>
    <row r="128" spans="1:4">
      <c r="A128" s="114">
        <v>6</v>
      </c>
      <c r="B128" s="77" t="s">
        <v>147</v>
      </c>
      <c r="C128" s="128" t="s">
        <v>56</v>
      </c>
      <c r="D128" s="65" t="s">
        <v>57</v>
      </c>
    </row>
    <row r="129" spans="1:7">
      <c r="A129" s="143" t="s">
        <v>4</v>
      </c>
      <c r="B129" s="143" t="s">
        <v>148</v>
      </c>
      <c r="C129" s="144">
        <v>0.03</v>
      </c>
      <c r="D129" s="153">
        <f>($D$124+$D$111+$D$79+$D$68+$D$23)*C129</f>
        <v>0</v>
      </c>
    </row>
    <row r="130" spans="1:7">
      <c r="A130" s="143" t="s">
        <v>6</v>
      </c>
      <c r="B130" s="143" t="s">
        <v>149</v>
      </c>
      <c r="C130" s="144">
        <v>0.03</v>
      </c>
      <c r="D130" s="153">
        <f>($D$124+$D$111+$D$79+$D$68+$D$23+D129)*C130</f>
        <v>0</v>
      </c>
    </row>
    <row r="131" spans="1:7" s="130" customFormat="1">
      <c r="A131" s="301" t="s">
        <v>150</v>
      </c>
      <c r="B131" s="302"/>
      <c r="C131" s="303"/>
      <c r="D131" s="129">
        <f>++D130+D129+D124+D111+D79+D68+D23</f>
        <v>0</v>
      </c>
    </row>
    <row r="132" spans="1:7" s="130" customFormat="1" ht="33" customHeight="1">
      <c r="A132" s="304" t="s">
        <v>151</v>
      </c>
      <c r="B132" s="305"/>
      <c r="C132" s="306"/>
      <c r="D132" s="129">
        <f>ROUND(D131/(1-(C135+C136+C138+C140+C141)),2)</f>
        <v>0</v>
      </c>
    </row>
    <row r="133" spans="1:7">
      <c r="A133" s="52" t="s">
        <v>9</v>
      </c>
      <c r="B133" s="52" t="s">
        <v>152</v>
      </c>
      <c r="C133" s="89"/>
      <c r="D133" s="52"/>
    </row>
    <row r="134" spans="1:7">
      <c r="A134" s="52" t="s">
        <v>106</v>
      </c>
      <c r="B134" s="52" t="s">
        <v>153</v>
      </c>
      <c r="C134" s="89"/>
      <c r="D134" s="52"/>
    </row>
    <row r="135" spans="1:7">
      <c r="A135" s="143" t="s">
        <v>154</v>
      </c>
      <c r="B135" s="143" t="s">
        <v>155</v>
      </c>
      <c r="C135" s="144">
        <v>1.6500000000000001E-2</v>
      </c>
      <c r="D135" s="153">
        <f>ROUND(C135*$D$132,2)</f>
        <v>0</v>
      </c>
      <c r="G135" s="131"/>
    </row>
    <row r="136" spans="1:7">
      <c r="A136" s="143" t="s">
        <v>156</v>
      </c>
      <c r="B136" s="143" t="s">
        <v>157</v>
      </c>
      <c r="C136" s="144">
        <v>7.5999999999999998E-2</v>
      </c>
      <c r="D136" s="153">
        <f>ROUND(C136*$D$132,2)</f>
        <v>0</v>
      </c>
      <c r="G136" s="131"/>
    </row>
    <row r="137" spans="1:7">
      <c r="A137" s="52" t="s">
        <v>158</v>
      </c>
      <c r="B137" s="52" t="s">
        <v>159</v>
      </c>
      <c r="C137" s="89"/>
      <c r="D137" s="90"/>
      <c r="G137" s="131"/>
    </row>
    <row r="138" spans="1:7">
      <c r="A138" s="52" t="s">
        <v>160</v>
      </c>
      <c r="B138" s="52" t="s">
        <v>161</v>
      </c>
      <c r="C138" s="89"/>
      <c r="D138" s="52"/>
      <c r="G138" s="131"/>
    </row>
    <row r="139" spans="1:7">
      <c r="A139" s="52" t="s">
        <v>162</v>
      </c>
      <c r="B139" s="52" t="s">
        <v>163</v>
      </c>
      <c r="C139" s="89"/>
      <c r="D139" s="52"/>
    </row>
    <row r="140" spans="1:7">
      <c r="A140" s="143" t="s">
        <v>164</v>
      </c>
      <c r="B140" s="143" t="s">
        <v>165</v>
      </c>
      <c r="C140" s="144">
        <v>0.05</v>
      </c>
      <c r="D140" s="153">
        <f>ROUND(C140*$D$132,2)</f>
        <v>0</v>
      </c>
    </row>
    <row r="141" spans="1:7">
      <c r="A141" s="52" t="s">
        <v>166</v>
      </c>
      <c r="B141" s="52" t="s">
        <v>167</v>
      </c>
      <c r="C141" s="89"/>
      <c r="D141" s="52"/>
    </row>
    <row r="142" spans="1:7">
      <c r="A142" s="267" t="s">
        <v>76</v>
      </c>
      <c r="B142" s="268"/>
      <c r="C142" s="132">
        <f>+C141+C140+C138+C136+C135+C130+C129</f>
        <v>0.20250000000000001</v>
      </c>
      <c r="D142" s="75">
        <f>+D140+D138+D136+D135+D130+D129</f>
        <v>0</v>
      </c>
    </row>
    <row r="144" spans="1:7">
      <c r="A144" s="307" t="s">
        <v>168</v>
      </c>
      <c r="B144" s="307"/>
      <c r="C144" s="307"/>
      <c r="D144" s="307"/>
    </row>
    <row r="145" spans="1:4">
      <c r="A145" s="52" t="s">
        <v>4</v>
      </c>
      <c r="B145" s="300" t="s">
        <v>169</v>
      </c>
      <c r="C145" s="300"/>
      <c r="D145" s="73">
        <f>+D23</f>
        <v>0</v>
      </c>
    </row>
    <row r="146" spans="1:4">
      <c r="A146" s="52" t="s">
        <v>170</v>
      </c>
      <c r="B146" s="300" t="s">
        <v>171</v>
      </c>
      <c r="C146" s="300"/>
      <c r="D146" s="73">
        <f>+D68</f>
        <v>0</v>
      </c>
    </row>
    <row r="147" spans="1:4">
      <c r="A147" s="52" t="s">
        <v>9</v>
      </c>
      <c r="B147" s="300" t="s">
        <v>172</v>
      </c>
      <c r="C147" s="300"/>
      <c r="D147" s="73">
        <f>+D79</f>
        <v>0</v>
      </c>
    </row>
    <row r="148" spans="1:4">
      <c r="A148" s="52" t="s">
        <v>11</v>
      </c>
      <c r="B148" s="300" t="s">
        <v>173</v>
      </c>
      <c r="C148" s="300"/>
      <c r="D148" s="73">
        <f>+D111</f>
        <v>0</v>
      </c>
    </row>
    <row r="149" spans="1:4">
      <c r="A149" s="52" t="s">
        <v>62</v>
      </c>
      <c r="B149" s="300" t="s">
        <v>174</v>
      </c>
      <c r="C149" s="300"/>
      <c r="D149" s="73">
        <f>+D124</f>
        <v>0</v>
      </c>
    </row>
    <row r="150" spans="1:4">
      <c r="B150" s="252" t="s">
        <v>175</v>
      </c>
      <c r="C150" s="252"/>
      <c r="D150" s="133">
        <f>SUM(D145:D149)</f>
        <v>0</v>
      </c>
    </row>
    <row r="151" spans="1:4">
      <c r="A151" s="52" t="s">
        <v>64</v>
      </c>
      <c r="B151" s="300" t="s">
        <v>176</v>
      </c>
      <c r="C151" s="300"/>
      <c r="D151" s="73">
        <f>+D142</f>
        <v>0</v>
      </c>
    </row>
    <row r="153" spans="1:4">
      <c r="A153" s="311" t="s">
        <v>177</v>
      </c>
      <c r="B153" s="311"/>
      <c r="C153" s="311"/>
      <c r="D153" s="134">
        <f>ROUND(+D151+D150,2)</f>
        <v>0</v>
      </c>
    </row>
    <row r="155" spans="1:4">
      <c r="A155" s="308" t="s">
        <v>178</v>
      </c>
      <c r="B155" s="308"/>
      <c r="C155" s="308"/>
      <c r="D155" s="308"/>
    </row>
    <row r="157" spans="1:4">
      <c r="A157" s="52" t="s">
        <v>4</v>
      </c>
      <c r="B157" s="52" t="s">
        <v>81</v>
      </c>
      <c r="C157" s="135" t="e">
        <f>+C29</f>
        <v>#DIV/0!</v>
      </c>
      <c r="D157" s="73">
        <f>+D29</f>
        <v>0</v>
      </c>
    </row>
    <row r="158" spans="1:4">
      <c r="A158" s="52" t="s">
        <v>6</v>
      </c>
      <c r="B158" s="52" t="s">
        <v>84</v>
      </c>
      <c r="C158" s="135" t="e">
        <f>+C31</f>
        <v>#DIV/0!</v>
      </c>
      <c r="D158" s="73">
        <f>+D31</f>
        <v>0</v>
      </c>
    </row>
    <row r="159" spans="1:4">
      <c r="A159" s="52" t="s">
        <v>9</v>
      </c>
      <c r="B159" s="52" t="s">
        <v>86</v>
      </c>
      <c r="C159" s="135" t="e">
        <f>+C32</f>
        <v>#DIV/0!</v>
      </c>
      <c r="D159" s="73">
        <f>+D32</f>
        <v>0</v>
      </c>
    </row>
    <row r="160" spans="1:4" ht="25.5">
      <c r="A160" s="52" t="s">
        <v>11</v>
      </c>
      <c r="B160" s="105" t="s">
        <v>117</v>
      </c>
      <c r="C160" s="89" t="e">
        <f>+C75</f>
        <v>#DIV/0!</v>
      </c>
      <c r="D160" s="73">
        <f>+D75</f>
        <v>0</v>
      </c>
    </row>
    <row r="161" spans="1:5" ht="25.5">
      <c r="A161" s="52" t="s">
        <v>62</v>
      </c>
      <c r="B161" s="105" t="s">
        <v>120</v>
      </c>
      <c r="C161" s="135" t="e">
        <f>+C78</f>
        <v>#DIV/0!</v>
      </c>
      <c r="D161" s="90">
        <f>+D78</f>
        <v>0</v>
      </c>
    </row>
    <row r="162" spans="1:5">
      <c r="A162" s="52" t="s">
        <v>110</v>
      </c>
      <c r="B162" s="99" t="s">
        <v>179</v>
      </c>
      <c r="C162" s="309" t="e">
        <f>+(D162+D163+D164)/D23</f>
        <v>#DIV/0!</v>
      </c>
      <c r="D162" s="73">
        <f>ROUND(D29*(SUM($C$37:$C$44)),2)</f>
        <v>0</v>
      </c>
    </row>
    <row r="163" spans="1:5">
      <c r="A163" s="52" t="s">
        <v>180</v>
      </c>
      <c r="B163" s="99" t="s">
        <v>181</v>
      </c>
      <c r="C163" s="309"/>
      <c r="D163" s="73">
        <f>ROUND(D31*(SUM($C$37:$C$44)),2)</f>
        <v>0</v>
      </c>
    </row>
    <row r="164" spans="1:5">
      <c r="A164" s="52" t="s">
        <v>182</v>
      </c>
      <c r="B164" s="99" t="s">
        <v>183</v>
      </c>
      <c r="C164" s="309"/>
      <c r="D164" s="73">
        <f>ROUND(D32*(SUM($C$37:$C$44)),2)</f>
        <v>0</v>
      </c>
    </row>
    <row r="165" spans="1:5">
      <c r="A165" s="278" t="s">
        <v>76</v>
      </c>
      <c r="B165" s="279"/>
      <c r="C165" s="310"/>
      <c r="D165" s="136">
        <f>SUM(D157:D164)</f>
        <v>0</v>
      </c>
    </row>
    <row r="166" spans="1:5">
      <c r="B166" s="137"/>
      <c r="C166" s="137"/>
      <c r="D166" s="137"/>
    </row>
    <row r="167" spans="1:5">
      <c r="A167" s="138"/>
      <c r="B167" s="138"/>
      <c r="C167" s="138"/>
      <c r="D167" s="138"/>
      <c r="E167" s="138"/>
    </row>
    <row r="168" spans="1:5">
      <c r="A168" s="138"/>
      <c r="B168" s="138"/>
      <c r="C168" s="138"/>
      <c r="D168" s="138"/>
      <c r="E168" s="138"/>
    </row>
    <row r="169" spans="1:5">
      <c r="A169" s="138"/>
      <c r="B169" s="138"/>
      <c r="C169" s="138"/>
      <c r="D169" s="138"/>
      <c r="E169" s="138"/>
    </row>
    <row r="170" spans="1:5">
      <c r="A170" s="138"/>
      <c r="B170" s="138"/>
      <c r="C170" s="138"/>
      <c r="D170" s="138"/>
      <c r="E170" s="138"/>
    </row>
    <row r="171" spans="1:5">
      <c r="A171" s="138"/>
      <c r="B171" s="138"/>
      <c r="C171" s="138"/>
      <c r="D171" s="138"/>
      <c r="E171" s="138"/>
    </row>
    <row r="172" spans="1:5">
      <c r="A172" s="138"/>
      <c r="B172" s="138"/>
      <c r="C172" s="138"/>
      <c r="D172" s="138"/>
      <c r="E172" s="138"/>
    </row>
    <row r="173" spans="1:5">
      <c r="A173" s="138"/>
      <c r="B173" s="138"/>
      <c r="C173" s="138"/>
      <c r="D173" s="138"/>
      <c r="E173" s="138"/>
    </row>
    <row r="174" spans="1:5">
      <c r="A174" s="138"/>
      <c r="B174" s="138"/>
      <c r="C174" s="138"/>
      <c r="D174" s="138"/>
      <c r="E174" s="138"/>
    </row>
    <row r="175" spans="1:5">
      <c r="A175" s="138"/>
      <c r="B175" s="138"/>
      <c r="C175" s="138"/>
      <c r="D175" s="138"/>
      <c r="E175" s="138"/>
    </row>
    <row r="176" spans="1:5">
      <c r="A176" s="138"/>
      <c r="B176" s="138"/>
      <c r="C176" s="138"/>
      <c r="D176" s="138"/>
      <c r="E176" s="138"/>
    </row>
    <row r="177" spans="1:5">
      <c r="A177" s="138"/>
      <c r="B177" s="138"/>
      <c r="C177" s="138"/>
      <c r="D177" s="138"/>
      <c r="E177" s="138"/>
    </row>
    <row r="178" spans="1:5">
      <c r="A178" s="138"/>
      <c r="B178" s="138"/>
      <c r="C178" s="138"/>
      <c r="D178" s="138"/>
      <c r="E178" s="138"/>
    </row>
    <row r="179" spans="1:5">
      <c r="A179" s="138"/>
      <c r="B179" s="138"/>
      <c r="C179" s="138"/>
      <c r="D179" s="138"/>
      <c r="E179" s="138"/>
    </row>
  </sheetData>
  <mergeCells count="81">
    <mergeCell ref="A155:D155"/>
    <mergeCell ref="C162:C164"/>
    <mergeCell ref="A165:C165"/>
    <mergeCell ref="B147:C147"/>
    <mergeCell ref="B148:C148"/>
    <mergeCell ref="B149:C149"/>
    <mergeCell ref="B150:C150"/>
    <mergeCell ref="B151:C151"/>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1.1299999999999999" right="0.13" top="0.78740157480314965" bottom="0.64" header="0.31496062992125984" footer="0.31496062992125984"/>
  <pageSetup paperSize="9" scale="90" orientation="portrait" r:id="rId1"/>
  <headerFooter>
    <oddFooter>&amp;A</oddFooter>
  </headerFooter>
</worksheet>
</file>

<file path=xl/worksheets/sheet4.xml><?xml version="1.0" encoding="utf-8"?>
<worksheet xmlns="http://schemas.openxmlformats.org/spreadsheetml/2006/main" xmlns:r="http://schemas.openxmlformats.org/officeDocument/2006/relationships">
  <dimension ref="A1:C131"/>
  <sheetViews>
    <sheetView workbookViewId="0">
      <selection activeCell="B40" sqref="B40"/>
    </sheetView>
  </sheetViews>
  <sheetFormatPr defaultRowHeight="12.75"/>
  <cols>
    <col min="1" max="1" width="64.5" customWidth="1"/>
    <col min="2" max="2" width="12.25" bestFit="1" customWidth="1"/>
    <col min="3" max="3" width="12" bestFit="1" customWidth="1"/>
    <col min="4" max="4" width="9.375" bestFit="1" customWidth="1"/>
    <col min="5" max="5" width="69.125" customWidth="1"/>
  </cols>
  <sheetData>
    <row r="1" spans="1:3" ht="16.5">
      <c r="A1" s="315" t="s">
        <v>301</v>
      </c>
      <c r="B1" s="315"/>
      <c r="C1" s="315"/>
    </row>
    <row r="3" spans="1:3">
      <c r="A3" s="52" t="s">
        <v>184</v>
      </c>
      <c r="B3" s="52">
        <v>220</v>
      </c>
    </row>
    <row r="4" spans="1:3">
      <c r="A4" s="52" t="s">
        <v>185</v>
      </c>
      <c r="B4" s="52">
        <v>365.25</v>
      </c>
    </row>
    <row r="5" spans="1:3">
      <c r="A5" s="52" t="s">
        <v>186</v>
      </c>
      <c r="B5" s="139">
        <f>(365.25/12)/(7/5)</f>
        <v>21.741071428571431</v>
      </c>
    </row>
    <row r="6" spans="1:3">
      <c r="A6" s="99" t="s">
        <v>58</v>
      </c>
      <c r="B6" s="90">
        <f>+'PASSEIOVAN 44H RIO'!D12</f>
        <v>0</v>
      </c>
    </row>
    <row r="7" spans="1:3">
      <c r="A7" s="99" t="s">
        <v>187</v>
      </c>
      <c r="B7" s="90">
        <f>+'PASSEIOVAN 44H RIO'!D23</f>
        <v>0</v>
      </c>
    </row>
    <row r="9" spans="1:3">
      <c r="A9" s="312" t="s">
        <v>188</v>
      </c>
      <c r="B9" s="313"/>
      <c r="C9" s="314"/>
    </row>
    <row r="10" spans="1:3">
      <c r="A10" s="52" t="s">
        <v>189</v>
      </c>
      <c r="B10" s="52">
        <f>+$B$4</f>
        <v>365.25</v>
      </c>
      <c r="C10" s="116"/>
    </row>
    <row r="11" spans="1:3">
      <c r="A11" s="52" t="s">
        <v>190</v>
      </c>
      <c r="B11" s="99">
        <v>12</v>
      </c>
      <c r="C11" s="116"/>
    </row>
    <row r="12" spans="1:3">
      <c r="A12" s="52" t="s">
        <v>191</v>
      </c>
      <c r="B12" s="89">
        <v>1</v>
      </c>
      <c r="C12" s="116"/>
    </row>
    <row r="13" spans="1:3">
      <c r="A13" s="99" t="s">
        <v>192</v>
      </c>
      <c r="B13" s="140">
        <f>+B5</f>
        <v>21.741071428571431</v>
      </c>
      <c r="C13" s="116"/>
    </row>
    <row r="14" spans="1:3">
      <c r="A14" s="141" t="s">
        <v>193</v>
      </c>
      <c r="B14" s="142"/>
      <c r="C14" s="116"/>
    </row>
    <row r="15" spans="1:3">
      <c r="A15" s="52" t="s">
        <v>194</v>
      </c>
      <c r="B15" s="89">
        <v>0.06</v>
      </c>
      <c r="C15" s="116"/>
    </row>
    <row r="16" spans="1:3">
      <c r="A16" s="316" t="s">
        <v>195</v>
      </c>
      <c r="B16" s="317"/>
      <c r="C16" s="136">
        <f>ROUND((B13*(B14*2)-($B$6*B15)),2)</f>
        <v>0</v>
      </c>
    </row>
    <row r="18" spans="1:3">
      <c r="A18" s="312" t="s">
        <v>196</v>
      </c>
      <c r="B18" s="313"/>
      <c r="C18" s="314"/>
    </row>
    <row r="19" spans="1:3">
      <c r="A19" s="52" t="s">
        <v>189</v>
      </c>
      <c r="B19" s="52">
        <f>+$B$4</f>
        <v>365.25</v>
      </c>
      <c r="C19" s="116"/>
    </row>
    <row r="20" spans="1:3">
      <c r="A20" s="52" t="s">
        <v>190</v>
      </c>
      <c r="B20" s="99">
        <v>12</v>
      </c>
      <c r="C20" s="116"/>
    </row>
    <row r="21" spans="1:3">
      <c r="A21" s="52" t="s">
        <v>191</v>
      </c>
      <c r="B21" s="89">
        <v>1</v>
      </c>
      <c r="C21" s="116"/>
    </row>
    <row r="22" spans="1:3">
      <c r="A22" s="99" t="s">
        <v>192</v>
      </c>
      <c r="B22" s="140">
        <f>+B5</f>
        <v>21.741071428571431</v>
      </c>
      <c r="C22" s="116"/>
    </row>
    <row r="23" spans="1:3">
      <c r="A23" s="141" t="s">
        <v>197</v>
      </c>
      <c r="B23" s="142"/>
      <c r="C23" s="116"/>
    </row>
    <row r="24" spans="1:3">
      <c r="A24" s="52" t="s">
        <v>198</v>
      </c>
      <c r="B24" s="89">
        <v>0.2</v>
      </c>
      <c r="C24" s="116"/>
    </row>
    <row r="25" spans="1:3">
      <c r="A25" s="316" t="s">
        <v>197</v>
      </c>
      <c r="B25" s="317"/>
      <c r="C25" s="136">
        <f>ROUND((B22*(B23)-((B22*B23)*B24)),2)</f>
        <v>0</v>
      </c>
    </row>
    <row r="27" spans="1:3">
      <c r="A27" s="312" t="s">
        <v>199</v>
      </c>
      <c r="B27" s="313"/>
      <c r="C27" s="314"/>
    </row>
    <row r="28" spans="1:3">
      <c r="A28" s="52" t="s">
        <v>200</v>
      </c>
      <c r="B28" s="90">
        <f>+B7</f>
        <v>0</v>
      </c>
      <c r="C28" s="116"/>
    </row>
    <row r="29" spans="1:3">
      <c r="A29" s="52" t="s">
        <v>201</v>
      </c>
      <c r="B29" s="52">
        <v>12</v>
      </c>
      <c r="C29" s="116"/>
    </row>
    <row r="30" spans="1:3">
      <c r="A30" s="143" t="s">
        <v>202</v>
      </c>
      <c r="B30" s="144"/>
      <c r="C30" s="116"/>
    </row>
    <row r="31" spans="1:3">
      <c r="A31" s="316" t="s">
        <v>203</v>
      </c>
      <c r="B31" s="317"/>
      <c r="C31" s="136">
        <f>ROUND(+(B28/B29)*B30,2)</f>
        <v>0</v>
      </c>
    </row>
    <row r="33" spans="1:3">
      <c r="A33" s="318" t="s">
        <v>204</v>
      </c>
      <c r="B33" s="319"/>
      <c r="C33" s="320"/>
    </row>
    <row r="34" spans="1:3" s="101" customFormat="1">
      <c r="A34" s="145" t="s">
        <v>205</v>
      </c>
      <c r="B34" s="144">
        <f>+B30</f>
        <v>0</v>
      </c>
      <c r="C34" s="116"/>
    </row>
    <row r="35" spans="1:3">
      <c r="A35" s="52" t="s">
        <v>206</v>
      </c>
      <c r="B35" s="90">
        <f>+'PASSEIOVAN 44H RIO'!$D$23</f>
        <v>0</v>
      </c>
      <c r="C35" s="116"/>
    </row>
    <row r="36" spans="1:3">
      <c r="A36" s="52" t="s">
        <v>81</v>
      </c>
      <c r="B36" s="90">
        <f>+'PASSEIOVAN 44H RIO'!$D$29</f>
        <v>0</v>
      </c>
      <c r="C36" s="116"/>
    </row>
    <row r="37" spans="1:3">
      <c r="A37" s="146" t="s">
        <v>84</v>
      </c>
      <c r="B37" s="90">
        <f>+'PASSEIOVAN 44H RIO'!$D$31</f>
        <v>0</v>
      </c>
      <c r="C37" s="116"/>
    </row>
    <row r="38" spans="1:3">
      <c r="A38" s="146" t="s">
        <v>86</v>
      </c>
      <c r="B38" s="90">
        <f>+'PASSEIOVAN 44H RIO'!$D$32</f>
        <v>0</v>
      </c>
      <c r="C38" s="116"/>
    </row>
    <row r="39" spans="1:3">
      <c r="A39" s="147" t="s">
        <v>207</v>
      </c>
      <c r="B39" s="148">
        <f>SUM(B35:B38)</f>
        <v>0</v>
      </c>
      <c r="C39" s="116"/>
    </row>
    <row r="40" spans="1:3">
      <c r="A40" s="111" t="s">
        <v>208</v>
      </c>
      <c r="B40" s="89">
        <v>0.4</v>
      </c>
      <c r="C40" s="116"/>
    </row>
    <row r="41" spans="1:3">
      <c r="A41" s="111" t="s">
        <v>209</v>
      </c>
      <c r="B41" s="89">
        <f>+'PASSEIOVAN 44H RIO'!$C$44</f>
        <v>0.08</v>
      </c>
      <c r="C41" s="116"/>
    </row>
    <row r="42" spans="1:3">
      <c r="A42" s="297" t="s">
        <v>210</v>
      </c>
      <c r="B42" s="298"/>
      <c r="C42" s="126">
        <f>ROUND(+B39*B40*B41*B34,2)</f>
        <v>0</v>
      </c>
    </row>
    <row r="43" spans="1:3">
      <c r="A43" s="111" t="s">
        <v>211</v>
      </c>
      <c r="B43" s="89">
        <v>0.1</v>
      </c>
      <c r="C43" s="116"/>
    </row>
    <row r="44" spans="1:3">
      <c r="A44" s="297" t="s">
        <v>212</v>
      </c>
      <c r="B44" s="298"/>
      <c r="C44" s="149">
        <f>ROUND(B43*B41*B39*B34,2)</f>
        <v>0</v>
      </c>
    </row>
    <row r="45" spans="1:3">
      <c r="A45" s="316" t="s">
        <v>213</v>
      </c>
      <c r="B45" s="317"/>
      <c r="C45" s="127">
        <f>+C44+C42</f>
        <v>0</v>
      </c>
    </row>
    <row r="47" spans="1:3">
      <c r="A47" s="312" t="s">
        <v>214</v>
      </c>
      <c r="B47" s="313"/>
      <c r="C47" s="314"/>
    </row>
    <row r="48" spans="1:3">
      <c r="A48" s="52" t="s">
        <v>200</v>
      </c>
      <c r="B48" s="90">
        <f>+B7</f>
        <v>0</v>
      </c>
      <c r="C48" s="116"/>
    </row>
    <row r="49" spans="1:3">
      <c r="A49" s="52" t="s">
        <v>215</v>
      </c>
      <c r="B49" s="150">
        <v>30</v>
      </c>
      <c r="C49" s="116"/>
    </row>
    <row r="50" spans="1:3">
      <c r="A50" s="52" t="s">
        <v>201</v>
      </c>
      <c r="B50" s="52">
        <v>12</v>
      </c>
      <c r="C50" s="116"/>
    </row>
    <row r="51" spans="1:3">
      <c r="A51" s="52" t="s">
        <v>216</v>
      </c>
      <c r="B51" s="52">
        <v>7</v>
      </c>
      <c r="C51" s="116"/>
    </row>
    <row r="52" spans="1:3">
      <c r="A52" s="143" t="s">
        <v>217</v>
      </c>
      <c r="B52" s="144"/>
      <c r="C52" s="116"/>
    </row>
    <row r="53" spans="1:3">
      <c r="A53" s="316" t="s">
        <v>218</v>
      </c>
      <c r="B53" s="317"/>
      <c r="C53" s="136">
        <f>+ROUND(((B48/B49/B50)*B51)*B52,2)</f>
        <v>0</v>
      </c>
    </row>
    <row r="55" spans="1:3">
      <c r="A55" s="318" t="s">
        <v>219</v>
      </c>
      <c r="B55" s="319"/>
      <c r="C55" s="320"/>
    </row>
    <row r="56" spans="1:3">
      <c r="A56" s="151" t="s">
        <v>220</v>
      </c>
      <c r="B56" s="144">
        <f>+B52</f>
        <v>0</v>
      </c>
      <c r="C56" s="116"/>
    </row>
    <row r="57" spans="1:3">
      <c r="A57" s="52" t="s">
        <v>206</v>
      </c>
      <c r="B57" s="90">
        <f>+'PASSEIOVAN 44H RIO'!$D$23</f>
        <v>0</v>
      </c>
      <c r="C57" s="116"/>
    </row>
    <row r="58" spans="1:3">
      <c r="A58" s="52" t="s">
        <v>81</v>
      </c>
      <c r="B58" s="90">
        <f>+'PASSEIOVAN 44H RIO'!$D$29</f>
        <v>0</v>
      </c>
      <c r="C58" s="116"/>
    </row>
    <row r="59" spans="1:3">
      <c r="A59" s="146" t="s">
        <v>84</v>
      </c>
      <c r="B59" s="90">
        <f>+'PASSEIOVAN 44H RIO'!$D$31</f>
        <v>0</v>
      </c>
      <c r="C59" s="116"/>
    </row>
    <row r="60" spans="1:3">
      <c r="A60" s="146" t="s">
        <v>86</v>
      </c>
      <c r="B60" s="90">
        <f>+'PASSEIOVAN 44H RIO'!$D$32</f>
        <v>0</v>
      </c>
      <c r="C60" s="116"/>
    </row>
    <row r="61" spans="1:3">
      <c r="A61" s="147" t="s">
        <v>207</v>
      </c>
      <c r="B61" s="148">
        <f>SUM(B57:B60)</f>
        <v>0</v>
      </c>
      <c r="C61" s="116"/>
    </row>
    <row r="62" spans="1:3">
      <c r="A62" s="111" t="s">
        <v>208</v>
      </c>
      <c r="B62" s="89">
        <v>0.4</v>
      </c>
      <c r="C62" s="116"/>
    </row>
    <row r="63" spans="1:3">
      <c r="A63" s="111" t="s">
        <v>209</v>
      </c>
      <c r="B63" s="89">
        <f>+'PASSEIOVAN 44H RIO'!$C$44</f>
        <v>0.08</v>
      </c>
      <c r="C63" s="116"/>
    </row>
    <row r="64" spans="1:3">
      <c r="A64" s="297" t="s">
        <v>210</v>
      </c>
      <c r="B64" s="298"/>
      <c r="C64" s="126">
        <f>ROUND(+B61*B62*B63*B56,2)</f>
        <v>0</v>
      </c>
    </row>
    <row r="65" spans="1:3">
      <c r="A65" s="111" t="s">
        <v>211</v>
      </c>
      <c r="B65" s="89">
        <v>0.1</v>
      </c>
      <c r="C65" s="116"/>
    </row>
    <row r="66" spans="1:3">
      <c r="A66" s="297" t="s">
        <v>212</v>
      </c>
      <c r="B66" s="298"/>
      <c r="C66" s="149">
        <f>ROUND(B65*B63*B61*B56,2)</f>
        <v>0</v>
      </c>
    </row>
    <row r="67" spans="1:3">
      <c r="A67" s="316" t="s">
        <v>221</v>
      </c>
      <c r="B67" s="317"/>
      <c r="C67" s="127">
        <f>+C66+C64</f>
        <v>0</v>
      </c>
    </row>
    <row r="69" spans="1:3">
      <c r="A69" s="318" t="s">
        <v>222</v>
      </c>
      <c r="B69" s="319"/>
      <c r="C69" s="320"/>
    </row>
    <row r="70" spans="1:3">
      <c r="A70" s="321" t="s">
        <v>223</v>
      </c>
      <c r="B70" s="322"/>
      <c r="C70" s="323"/>
    </row>
    <row r="71" spans="1:3">
      <c r="A71" s="324"/>
      <c r="B71" s="325"/>
      <c r="C71" s="326"/>
    </row>
    <row r="72" spans="1:3">
      <c r="A72" s="324"/>
      <c r="B72" s="325"/>
      <c r="C72" s="326"/>
    </row>
    <row r="73" spans="1:3">
      <c r="A73" s="327"/>
      <c r="B73" s="328"/>
      <c r="C73" s="329"/>
    </row>
    <row r="74" spans="1:3">
      <c r="A74" s="152"/>
      <c r="B74" s="152"/>
      <c r="C74" s="152"/>
    </row>
    <row r="75" spans="1:3">
      <c r="A75" s="318" t="s">
        <v>224</v>
      </c>
      <c r="B75" s="319"/>
      <c r="C75" s="320"/>
    </row>
    <row r="76" spans="1:3">
      <c r="A76" s="52" t="s">
        <v>225</v>
      </c>
      <c r="B76" s="90">
        <f>+$B$7</f>
        <v>0</v>
      </c>
      <c r="C76" s="116"/>
    </row>
    <row r="77" spans="1:3">
      <c r="A77" s="52" t="s">
        <v>190</v>
      </c>
      <c r="B77" s="52">
        <v>30</v>
      </c>
      <c r="C77" s="116"/>
    </row>
    <row r="78" spans="1:3">
      <c r="A78" s="52" t="s">
        <v>226</v>
      </c>
      <c r="B78" s="52">
        <v>12</v>
      </c>
      <c r="C78" s="116"/>
    </row>
    <row r="79" spans="1:3">
      <c r="A79" s="143" t="s">
        <v>227</v>
      </c>
      <c r="B79" s="143">
        <v>1</v>
      </c>
      <c r="C79" s="116"/>
    </row>
    <row r="80" spans="1:3">
      <c r="A80" s="316" t="s">
        <v>228</v>
      </c>
      <c r="B80" s="317"/>
      <c r="C80" s="109">
        <f>+ROUND((B76/B77/B78)*B79,2)</f>
        <v>0</v>
      </c>
    </row>
    <row r="82" spans="1:3">
      <c r="A82" s="318" t="s">
        <v>229</v>
      </c>
      <c r="B82" s="319"/>
      <c r="C82" s="320"/>
    </row>
    <row r="83" spans="1:3">
      <c r="A83" s="52" t="s">
        <v>225</v>
      </c>
      <c r="B83" s="90">
        <f>+$B$7</f>
        <v>0</v>
      </c>
      <c r="C83" s="116"/>
    </row>
    <row r="84" spans="1:3">
      <c r="A84" s="52" t="s">
        <v>190</v>
      </c>
      <c r="B84" s="52">
        <v>30</v>
      </c>
      <c r="C84" s="116"/>
    </row>
    <row r="85" spans="1:3">
      <c r="A85" s="52" t="s">
        <v>226</v>
      </c>
      <c r="B85" s="52">
        <v>12</v>
      </c>
      <c r="C85" s="116"/>
    </row>
    <row r="86" spans="1:3">
      <c r="A86" s="99" t="s">
        <v>230</v>
      </c>
      <c r="B86" s="52">
        <v>5</v>
      </c>
      <c r="C86" s="116"/>
    </row>
    <row r="87" spans="1:3">
      <c r="A87" s="143" t="s">
        <v>231</v>
      </c>
      <c r="B87" s="144"/>
      <c r="C87" s="116"/>
    </row>
    <row r="88" spans="1:3">
      <c r="A88" s="143" t="s">
        <v>232</v>
      </c>
      <c r="B88" s="144"/>
      <c r="C88" s="116"/>
    </row>
    <row r="89" spans="1:3">
      <c r="A89" s="316" t="s">
        <v>233</v>
      </c>
      <c r="B89" s="317"/>
      <c r="C89" s="136">
        <f>ROUND(+B83/B84/B85*B86*B87*B88,2)</f>
        <v>0</v>
      </c>
    </row>
    <row r="91" spans="1:3">
      <c r="A91" s="318" t="s">
        <v>234</v>
      </c>
      <c r="B91" s="319"/>
      <c r="C91" s="320"/>
    </row>
    <row r="92" spans="1:3">
      <c r="A92" s="52" t="s">
        <v>225</v>
      </c>
      <c r="B92" s="90">
        <f>+$B$7</f>
        <v>0</v>
      </c>
      <c r="C92" s="116"/>
    </row>
    <row r="93" spans="1:3">
      <c r="A93" s="52" t="s">
        <v>190</v>
      </c>
      <c r="B93" s="52">
        <v>30</v>
      </c>
      <c r="C93" s="116"/>
    </row>
    <row r="94" spans="1:3">
      <c r="A94" s="52" t="s">
        <v>226</v>
      </c>
      <c r="B94" s="52">
        <v>12</v>
      </c>
      <c r="C94" s="116"/>
    </row>
    <row r="95" spans="1:3">
      <c r="A95" s="99" t="s">
        <v>235</v>
      </c>
      <c r="B95" s="52">
        <v>15</v>
      </c>
      <c r="C95" s="116"/>
    </row>
    <row r="96" spans="1:3">
      <c r="A96" s="143" t="s">
        <v>236</v>
      </c>
      <c r="B96" s="144"/>
      <c r="C96" s="116"/>
    </row>
    <row r="97" spans="1:3">
      <c r="A97" s="316" t="s">
        <v>237</v>
      </c>
      <c r="B97" s="317"/>
      <c r="C97" s="136">
        <f>ROUND(+B92/B93/B94*B95*B96,2)</f>
        <v>0</v>
      </c>
    </row>
    <row r="99" spans="1:3">
      <c r="A99" s="318" t="s">
        <v>238</v>
      </c>
      <c r="B99" s="319"/>
      <c r="C99" s="320"/>
    </row>
    <row r="100" spans="1:3">
      <c r="A100" s="52" t="s">
        <v>225</v>
      </c>
      <c r="B100" s="90">
        <f>+$B$7</f>
        <v>0</v>
      </c>
      <c r="C100" s="116"/>
    </row>
    <row r="101" spans="1:3">
      <c r="A101" s="52" t="s">
        <v>190</v>
      </c>
      <c r="B101" s="52">
        <v>30</v>
      </c>
      <c r="C101" s="116"/>
    </row>
    <row r="102" spans="1:3">
      <c r="A102" s="52" t="s">
        <v>226</v>
      </c>
      <c r="B102" s="52">
        <v>12</v>
      </c>
      <c r="C102" s="116"/>
    </row>
    <row r="103" spans="1:3">
      <c r="A103" s="99" t="s">
        <v>235</v>
      </c>
      <c r="B103" s="52">
        <v>5</v>
      </c>
      <c r="C103" s="116"/>
    </row>
    <row r="104" spans="1:3">
      <c r="A104" s="143" t="s">
        <v>239</v>
      </c>
      <c r="B104" s="144"/>
      <c r="C104" s="116"/>
    </row>
    <row r="105" spans="1:3">
      <c r="A105" s="316" t="s">
        <v>240</v>
      </c>
      <c r="B105" s="317"/>
      <c r="C105" s="136">
        <f>ROUND(+B100/B101/B102*B103*B104,2)</f>
        <v>0</v>
      </c>
    </row>
    <row r="107" spans="1:3">
      <c r="A107" s="318" t="s">
        <v>241</v>
      </c>
      <c r="B107" s="319"/>
      <c r="C107" s="320"/>
    </row>
    <row r="108" spans="1:3">
      <c r="A108" s="332" t="s">
        <v>242</v>
      </c>
      <c r="B108" s="333"/>
      <c r="C108" s="334"/>
    </row>
    <row r="109" spans="1:3">
      <c r="A109" s="52" t="s">
        <v>225</v>
      </c>
      <c r="B109" s="90">
        <f>+$B$7</f>
        <v>0</v>
      </c>
      <c r="C109" s="116"/>
    </row>
    <row r="110" spans="1:3">
      <c r="A110" s="52" t="s">
        <v>243</v>
      </c>
      <c r="B110" s="90">
        <f>+B109*(1/3)</f>
        <v>0</v>
      </c>
      <c r="C110" s="116"/>
    </row>
    <row r="111" spans="1:3">
      <c r="A111" s="147" t="s">
        <v>207</v>
      </c>
      <c r="B111" s="148">
        <f>SUM(B109:B110)</f>
        <v>0</v>
      </c>
      <c r="C111" s="116"/>
    </row>
    <row r="112" spans="1:3">
      <c r="A112" s="52" t="s">
        <v>244</v>
      </c>
      <c r="B112" s="52">
        <v>4</v>
      </c>
      <c r="C112" s="116"/>
    </row>
    <row r="113" spans="1:3">
      <c r="A113" s="52" t="s">
        <v>226</v>
      </c>
      <c r="B113" s="52">
        <v>12</v>
      </c>
      <c r="C113" s="116"/>
    </row>
    <row r="114" spans="1:3">
      <c r="A114" s="143" t="s">
        <v>245</v>
      </c>
      <c r="B114" s="144"/>
      <c r="C114" s="116"/>
    </row>
    <row r="115" spans="1:3">
      <c r="A115" s="143" t="s">
        <v>246</v>
      </c>
      <c r="B115" s="144"/>
      <c r="C115" s="116"/>
    </row>
    <row r="116" spans="1:3">
      <c r="A116" s="316" t="s">
        <v>247</v>
      </c>
      <c r="B116" s="317"/>
      <c r="C116" s="136">
        <f>ROUND((((+B111*(B112/B113)/B113)*B114)*B115),2)</f>
        <v>0</v>
      </c>
    </row>
    <row r="117" spans="1:3">
      <c r="A117" s="316" t="s">
        <v>248</v>
      </c>
      <c r="B117" s="330"/>
      <c r="C117" s="317"/>
    </row>
    <row r="118" spans="1:3">
      <c r="A118" s="52" t="s">
        <v>225</v>
      </c>
      <c r="B118" s="90">
        <f>+'PASSEIOVAN 44H RIO'!D23</f>
        <v>0</v>
      </c>
      <c r="C118" s="116"/>
    </row>
    <row r="119" spans="1:3">
      <c r="A119" s="52" t="s">
        <v>81</v>
      </c>
      <c r="B119" s="90">
        <f>+'PASSEIOVAN 44H RIO'!D29</f>
        <v>0</v>
      </c>
      <c r="C119" s="116"/>
    </row>
    <row r="120" spans="1:3">
      <c r="A120" s="147" t="s">
        <v>207</v>
      </c>
      <c r="B120" s="148">
        <f>SUM(B118:B119)</f>
        <v>0</v>
      </c>
      <c r="C120" s="116"/>
    </row>
    <row r="121" spans="1:3">
      <c r="A121" s="52" t="s">
        <v>244</v>
      </c>
      <c r="B121" s="52">
        <v>4</v>
      </c>
      <c r="C121" s="116"/>
    </row>
    <row r="122" spans="1:3">
      <c r="A122" s="52" t="s">
        <v>226</v>
      </c>
      <c r="B122" s="52">
        <v>12</v>
      </c>
      <c r="C122" s="116"/>
    </row>
    <row r="123" spans="1:3">
      <c r="A123" s="143" t="s">
        <v>245</v>
      </c>
      <c r="B123" s="144">
        <f>+B114</f>
        <v>0</v>
      </c>
      <c r="C123" s="116"/>
    </row>
    <row r="124" spans="1:3">
      <c r="A124" s="143" t="s">
        <v>246</v>
      </c>
      <c r="B124" s="144">
        <f>+B115</f>
        <v>0</v>
      </c>
      <c r="C124" s="116"/>
    </row>
    <row r="125" spans="1:3">
      <c r="A125" s="99" t="s">
        <v>249</v>
      </c>
      <c r="B125" s="89">
        <f>+'PASSEIOVAN 44H RIO'!C45</f>
        <v>0.36800000000000005</v>
      </c>
      <c r="C125" s="116"/>
    </row>
    <row r="126" spans="1:3">
      <c r="A126" s="316" t="s">
        <v>250</v>
      </c>
      <c r="B126" s="317"/>
      <c r="C126" s="127">
        <f>ROUND((((B120*(B121/B122)*B123)*B124)*B125),2)</f>
        <v>0</v>
      </c>
    </row>
    <row r="128" spans="1:3" ht="30.75" customHeight="1">
      <c r="A128" s="331" t="s">
        <v>268</v>
      </c>
      <c r="B128" s="331"/>
      <c r="C128" s="331"/>
    </row>
    <row r="131" spans="3:3">
      <c r="C131" s="121"/>
    </row>
  </sheetData>
  <mergeCells count="33">
    <mergeCell ref="A117:C117"/>
    <mergeCell ref="A126:B126"/>
    <mergeCell ref="A128:C128"/>
    <mergeCell ref="A97:B97"/>
    <mergeCell ref="A99:C99"/>
    <mergeCell ref="A105:B105"/>
    <mergeCell ref="A107:C107"/>
    <mergeCell ref="A108:C108"/>
    <mergeCell ref="A116:B116"/>
    <mergeCell ref="A91:C91"/>
    <mergeCell ref="A53:B53"/>
    <mergeCell ref="A55:C55"/>
    <mergeCell ref="A64:B64"/>
    <mergeCell ref="A66:B66"/>
    <mergeCell ref="A67:B67"/>
    <mergeCell ref="A69:C69"/>
    <mergeCell ref="A70:C73"/>
    <mergeCell ref="A75:C75"/>
    <mergeCell ref="A80:B80"/>
    <mergeCell ref="A82:C82"/>
    <mergeCell ref="A89:B89"/>
    <mergeCell ref="A47:C47"/>
    <mergeCell ref="A1:C1"/>
    <mergeCell ref="A9:C9"/>
    <mergeCell ref="A16:B16"/>
    <mergeCell ref="A18:C18"/>
    <mergeCell ref="A25:B25"/>
    <mergeCell ref="A27:C27"/>
    <mergeCell ref="A31:B31"/>
    <mergeCell ref="A33:C33"/>
    <mergeCell ref="A42:B42"/>
    <mergeCell ref="A44:B44"/>
    <mergeCell ref="A45:B45"/>
  </mergeCells>
  <pageMargins left="1.1499999999999999" right="0.11" top="0.46" bottom="0.54" header="0.31496062992125984" footer="0.31496062992125984"/>
  <pageSetup paperSize="9" scale="80" orientation="portrait" r:id="rId1"/>
  <headerFooter>
    <oddFooter>&amp;A</oddFooter>
  </headerFooter>
</worksheet>
</file>

<file path=xl/worksheets/sheet5.xml><?xml version="1.0" encoding="utf-8"?>
<worksheet xmlns="http://schemas.openxmlformats.org/spreadsheetml/2006/main" xmlns:r="http://schemas.openxmlformats.org/officeDocument/2006/relationships">
  <dimension ref="A1:G179"/>
  <sheetViews>
    <sheetView workbookViewId="0">
      <selection activeCell="A3" sqref="A3:D3"/>
    </sheetView>
  </sheetViews>
  <sheetFormatPr defaultRowHeight="12.75"/>
  <cols>
    <col min="1" max="1" width="5.625" customWidth="1"/>
    <col min="2" max="2" width="50.5" customWidth="1"/>
    <col min="3" max="3" width="9.375" bestFit="1" customWidth="1"/>
    <col min="4" max="4" width="15.625" customWidth="1"/>
    <col min="5" max="5" width="11.75" bestFit="1" customWidth="1"/>
  </cols>
  <sheetData>
    <row r="1" spans="1:6">
      <c r="A1" s="264" t="s">
        <v>47</v>
      </c>
      <c r="B1" s="265"/>
      <c r="C1" s="265"/>
      <c r="D1" s="266"/>
      <c r="E1" s="59"/>
      <c r="F1" s="59"/>
    </row>
    <row r="3" spans="1:6">
      <c r="A3" s="267" t="s">
        <v>48</v>
      </c>
      <c r="B3" s="268"/>
      <c r="C3" s="268"/>
      <c r="D3" s="269"/>
    </row>
    <row r="4" spans="1:6" s="3" customFormat="1" ht="46.5" customHeight="1">
      <c r="A4" s="168">
        <v>1</v>
      </c>
      <c r="B4" s="169" t="s">
        <v>49</v>
      </c>
      <c r="C4" s="335" t="s">
        <v>271</v>
      </c>
      <c r="D4" s="336"/>
    </row>
    <row r="5" spans="1:6" s="3" customFormat="1">
      <c r="A5" s="168">
        <v>2</v>
      </c>
      <c r="B5" s="169" t="s">
        <v>50</v>
      </c>
      <c r="C5" s="337" t="s">
        <v>267</v>
      </c>
      <c r="D5" s="338"/>
    </row>
    <row r="6" spans="1:6" s="3" customFormat="1">
      <c r="A6" s="168">
        <v>3</v>
      </c>
      <c r="B6" s="169" t="s">
        <v>51</v>
      </c>
      <c r="C6" s="339">
        <f>+Apresentação!G22</f>
        <v>0</v>
      </c>
      <c r="D6" s="339"/>
    </row>
    <row r="7" spans="1:6" s="3" customFormat="1">
      <c r="A7" s="168">
        <v>4</v>
      </c>
      <c r="B7" s="169" t="s">
        <v>52</v>
      </c>
      <c r="C7" s="340" t="s">
        <v>295</v>
      </c>
      <c r="D7" s="341"/>
    </row>
    <row r="8" spans="1:6" s="3" customFormat="1">
      <c r="A8" s="168">
        <v>5</v>
      </c>
      <c r="B8" s="169" t="s">
        <v>53</v>
      </c>
      <c r="C8" s="342">
        <v>43524</v>
      </c>
      <c r="D8" s="338"/>
    </row>
    <row r="9" spans="1:6">
      <c r="D9" s="62"/>
    </row>
    <row r="10" spans="1:6">
      <c r="A10" s="278" t="s">
        <v>54</v>
      </c>
      <c r="B10" s="279"/>
      <c r="C10" s="279"/>
      <c r="D10" s="279"/>
    </row>
    <row r="11" spans="1:6">
      <c r="A11" s="63">
        <v>1</v>
      </c>
      <c r="B11" s="64" t="s">
        <v>55</v>
      </c>
      <c r="C11" s="65" t="s">
        <v>56</v>
      </c>
      <c r="D11" s="66" t="s">
        <v>57</v>
      </c>
    </row>
    <row r="12" spans="1:6">
      <c r="A12" s="67" t="s">
        <v>4</v>
      </c>
      <c r="B12" s="280" t="s">
        <v>58</v>
      </c>
      <c r="C12" s="280"/>
      <c r="D12" s="68">
        <f>+C6</f>
        <v>0</v>
      </c>
    </row>
    <row r="13" spans="1:6">
      <c r="A13" s="67" t="s">
        <v>6</v>
      </c>
      <c r="B13" s="69" t="s">
        <v>59</v>
      </c>
      <c r="C13" s="70"/>
      <c r="D13" s="68"/>
      <c r="E13" s="71"/>
    </row>
    <row r="14" spans="1:6">
      <c r="A14" s="67" t="s">
        <v>9</v>
      </c>
      <c r="B14" s="69" t="s">
        <v>60</v>
      </c>
      <c r="C14" s="70"/>
      <c r="D14" s="68">
        <f>+C14*D12</f>
        <v>0</v>
      </c>
    </row>
    <row r="15" spans="1:6">
      <c r="A15" s="67" t="s">
        <v>11</v>
      </c>
      <c r="B15" s="280" t="s">
        <v>61</v>
      </c>
      <c r="C15" s="280"/>
      <c r="D15" s="68"/>
    </row>
    <row r="16" spans="1:6">
      <c r="A16" s="67" t="s">
        <v>62</v>
      </c>
      <c r="B16" s="280" t="s">
        <v>63</v>
      </c>
      <c r="C16" s="280"/>
      <c r="D16" s="68"/>
    </row>
    <row r="17" spans="1:6">
      <c r="A17" s="67" t="s">
        <v>64</v>
      </c>
      <c r="B17" s="262" t="s">
        <v>65</v>
      </c>
      <c r="C17" s="263"/>
      <c r="D17" s="68"/>
    </row>
    <row r="18" spans="1:6">
      <c r="A18" s="67" t="s">
        <v>66</v>
      </c>
      <c r="B18" s="280" t="s">
        <v>67</v>
      </c>
      <c r="C18" s="280"/>
      <c r="D18" s="68"/>
    </row>
    <row r="19" spans="1:6">
      <c r="A19" s="67" t="s">
        <v>68</v>
      </c>
      <c r="B19" s="262" t="s">
        <v>69</v>
      </c>
      <c r="C19" s="263"/>
      <c r="D19" s="72"/>
    </row>
    <row r="20" spans="1:6">
      <c r="A20" s="67" t="s">
        <v>70</v>
      </c>
      <c r="B20" s="69" t="s">
        <v>71</v>
      </c>
      <c r="C20" s="70"/>
      <c r="D20" s="68"/>
    </row>
    <row r="21" spans="1:6">
      <c r="A21" s="67" t="s">
        <v>72</v>
      </c>
      <c r="B21" s="280" t="s">
        <v>73</v>
      </c>
      <c r="C21" s="280"/>
      <c r="D21" s="73"/>
      <c r="F21" s="74"/>
    </row>
    <row r="22" spans="1:6">
      <c r="A22" s="67" t="s">
        <v>74</v>
      </c>
      <c r="B22" s="280" t="s">
        <v>75</v>
      </c>
      <c r="C22" s="280"/>
      <c r="D22" s="73"/>
    </row>
    <row r="23" spans="1:6">
      <c r="A23" s="281" t="s">
        <v>76</v>
      </c>
      <c r="B23" s="281"/>
      <c r="C23" s="281"/>
      <c r="D23" s="75">
        <f>SUM(D12:D22)</f>
        <v>0</v>
      </c>
    </row>
    <row r="25" spans="1:6">
      <c r="A25" s="278" t="s">
        <v>77</v>
      </c>
      <c r="B25" s="279"/>
      <c r="C25" s="279"/>
      <c r="D25" s="279"/>
    </row>
    <row r="27" spans="1:6">
      <c r="A27" s="278" t="s">
        <v>78</v>
      </c>
      <c r="B27" s="279"/>
      <c r="C27" s="279"/>
      <c r="D27" s="279"/>
    </row>
    <row r="28" spans="1:6">
      <c r="A28" s="76" t="s">
        <v>79</v>
      </c>
      <c r="B28" s="77" t="s">
        <v>80</v>
      </c>
      <c r="C28" s="78" t="s">
        <v>56</v>
      </c>
      <c r="D28" s="79" t="s">
        <v>57</v>
      </c>
    </row>
    <row r="29" spans="1:6">
      <c r="A29" s="67" t="s">
        <v>4</v>
      </c>
      <c r="B29" s="52" t="s">
        <v>81</v>
      </c>
      <c r="C29" s="80" t="e">
        <f>ROUND(+D29/$D$23,4)</f>
        <v>#DIV/0!</v>
      </c>
      <c r="D29" s="73">
        <f>ROUND(+D23/12,2)</f>
        <v>0</v>
      </c>
    </row>
    <row r="30" spans="1:6">
      <c r="A30" s="81" t="s">
        <v>6</v>
      </c>
      <c r="B30" s="82" t="s">
        <v>82</v>
      </c>
      <c r="C30" s="83" t="e">
        <f>ROUND(+D30/$D$23,4)</f>
        <v>#DIV/0!</v>
      </c>
      <c r="D30" s="84">
        <f>+D31+D32</f>
        <v>0</v>
      </c>
    </row>
    <row r="31" spans="1:6">
      <c r="A31" s="67" t="s">
        <v>83</v>
      </c>
      <c r="B31" s="85" t="s">
        <v>84</v>
      </c>
      <c r="C31" s="86" t="e">
        <f>ROUND(+D31/$D$23,4)</f>
        <v>#DIV/0!</v>
      </c>
      <c r="D31" s="87">
        <f>ROUND(+D23/12,2)</f>
        <v>0</v>
      </c>
    </row>
    <row r="32" spans="1:6">
      <c r="A32" s="67" t="s">
        <v>85</v>
      </c>
      <c r="B32" s="85" t="s">
        <v>86</v>
      </c>
      <c r="C32" s="86" t="e">
        <f>ROUND(+D32/$D$23,4)</f>
        <v>#DIV/0!</v>
      </c>
      <c r="D32" s="87">
        <f>ROUND(+(D23*1/3)/12,2)</f>
        <v>0</v>
      </c>
    </row>
    <row r="33" spans="1:4">
      <c r="A33" s="281" t="s">
        <v>76</v>
      </c>
      <c r="B33" s="281"/>
      <c r="C33" s="281"/>
      <c r="D33" s="75">
        <f>+D30+D29</f>
        <v>0</v>
      </c>
    </row>
    <row r="35" spans="1:4">
      <c r="A35" s="282" t="s">
        <v>87</v>
      </c>
      <c r="B35" s="283"/>
      <c r="C35" s="283"/>
      <c r="D35" s="283"/>
    </row>
    <row r="36" spans="1:4">
      <c r="A36" s="76" t="s">
        <v>88</v>
      </c>
      <c r="B36" s="88" t="s">
        <v>89</v>
      </c>
      <c r="C36" s="78" t="s">
        <v>56</v>
      </c>
      <c r="D36" s="79" t="s">
        <v>57</v>
      </c>
    </row>
    <row r="37" spans="1:4">
      <c r="A37" s="67" t="s">
        <v>4</v>
      </c>
      <c r="B37" s="52" t="s">
        <v>90</v>
      </c>
      <c r="C37" s="89">
        <v>0.2</v>
      </c>
      <c r="D37" s="90">
        <f>ROUND(C37*($D$23+$D$33),2)</f>
        <v>0</v>
      </c>
    </row>
    <row r="38" spans="1:4">
      <c r="A38" s="67" t="s">
        <v>6</v>
      </c>
      <c r="B38" s="52" t="s">
        <v>91</v>
      </c>
      <c r="C38" s="89">
        <v>2.5000000000000001E-2</v>
      </c>
      <c r="D38" s="90">
        <f>ROUND(C38*($D$23+$D$33),2)</f>
        <v>0</v>
      </c>
    </row>
    <row r="39" spans="1:4">
      <c r="A39" s="67" t="s">
        <v>9</v>
      </c>
      <c r="B39" s="52" t="s">
        <v>92</v>
      </c>
      <c r="C39" s="89">
        <f>3%</f>
        <v>0.03</v>
      </c>
      <c r="D39" s="90">
        <f t="shared" ref="D39:D43" si="0">ROUND(C39*($D$23+$D$33),2)</f>
        <v>0</v>
      </c>
    </row>
    <row r="40" spans="1:4">
      <c r="A40" s="67" t="s">
        <v>11</v>
      </c>
      <c r="B40" s="52" t="s">
        <v>93</v>
      </c>
      <c r="C40" s="89">
        <v>1.4999999999999999E-2</v>
      </c>
      <c r="D40" s="90">
        <f t="shared" si="0"/>
        <v>0</v>
      </c>
    </row>
    <row r="41" spans="1:4">
      <c r="A41" s="67" t="s">
        <v>62</v>
      </c>
      <c r="B41" s="52" t="s">
        <v>94</v>
      </c>
      <c r="C41" s="89">
        <v>0.01</v>
      </c>
      <c r="D41" s="90">
        <f t="shared" si="0"/>
        <v>0</v>
      </c>
    </row>
    <row r="42" spans="1:4">
      <c r="A42" s="67" t="s">
        <v>64</v>
      </c>
      <c r="B42" s="52" t="s">
        <v>95</v>
      </c>
      <c r="C42" s="89">
        <v>6.0000000000000001E-3</v>
      </c>
      <c r="D42" s="90">
        <f t="shared" si="0"/>
        <v>0</v>
      </c>
    </row>
    <row r="43" spans="1:4">
      <c r="A43" s="67" t="s">
        <v>66</v>
      </c>
      <c r="B43" s="52" t="s">
        <v>96</v>
      </c>
      <c r="C43" s="89">
        <v>2E-3</v>
      </c>
      <c r="D43" s="90">
        <f t="shared" si="0"/>
        <v>0</v>
      </c>
    </row>
    <row r="44" spans="1:4">
      <c r="A44" s="67" t="s">
        <v>68</v>
      </c>
      <c r="B44" s="52" t="s">
        <v>97</v>
      </c>
      <c r="C44" s="89">
        <v>0.08</v>
      </c>
      <c r="D44" s="90">
        <f>ROUND(C44*($D$23+$D$33),2)</f>
        <v>0</v>
      </c>
    </row>
    <row r="45" spans="1:4">
      <c r="A45" s="91" t="s">
        <v>76</v>
      </c>
      <c r="B45" s="92"/>
      <c r="C45" s="93">
        <f>SUM(C37:C44)</f>
        <v>0.36800000000000005</v>
      </c>
      <c r="D45" s="94">
        <f>SUM(D37:D44)</f>
        <v>0</v>
      </c>
    </row>
    <row r="46" spans="1:4">
      <c r="A46" s="95"/>
      <c r="B46" s="95"/>
      <c r="C46" s="95"/>
      <c r="D46" s="95"/>
    </row>
    <row r="47" spans="1:4">
      <c r="A47" s="282" t="s">
        <v>98</v>
      </c>
      <c r="B47" s="283"/>
      <c r="C47" s="283"/>
      <c r="D47" s="283"/>
    </row>
    <row r="48" spans="1:4">
      <c r="A48" s="76" t="s">
        <v>99</v>
      </c>
      <c r="B48" s="88" t="s">
        <v>100</v>
      </c>
      <c r="C48" s="78"/>
      <c r="D48" s="79" t="s">
        <v>57</v>
      </c>
    </row>
    <row r="49" spans="1:6">
      <c r="A49" s="96" t="s">
        <v>4</v>
      </c>
      <c r="B49" s="52" t="s">
        <v>101</v>
      </c>
      <c r="C49" s="97"/>
      <c r="D49" s="90">
        <f>+'MEM CAL DIURNO CAMINHAO 1236RIO'!C16</f>
        <v>0</v>
      </c>
    </row>
    <row r="50" spans="1:6" s="101" customFormat="1">
      <c r="A50" s="98" t="s">
        <v>102</v>
      </c>
      <c r="B50" s="99" t="s">
        <v>103</v>
      </c>
      <c r="C50" s="80">
        <f>+$C$135+$C$136</f>
        <v>9.2499999999999999E-2</v>
      </c>
      <c r="D50" s="100">
        <f>+(C50*D49)*-1</f>
        <v>0</v>
      </c>
      <c r="F50" s="102"/>
    </row>
    <row r="51" spans="1:6">
      <c r="A51" s="96" t="s">
        <v>6</v>
      </c>
      <c r="B51" s="52" t="s">
        <v>104</v>
      </c>
      <c r="C51" s="97"/>
      <c r="D51" s="90">
        <f>+'MEM CAL DIURNO CAMINHAO 1236RIO'!C25</f>
        <v>0</v>
      </c>
      <c r="F51" s="45"/>
    </row>
    <row r="52" spans="1:6" s="101" customFormat="1">
      <c r="A52" s="98" t="s">
        <v>83</v>
      </c>
      <c r="B52" s="99" t="s">
        <v>103</v>
      </c>
      <c r="C52" s="80">
        <f>+$C$135+$C$136</f>
        <v>9.2499999999999999E-2</v>
      </c>
      <c r="D52" s="100">
        <f>+(C52*D51)*-1</f>
        <v>0</v>
      </c>
      <c r="F52" s="103"/>
    </row>
    <row r="53" spans="1:6">
      <c r="A53" s="52" t="s">
        <v>9</v>
      </c>
      <c r="B53" s="52" t="s">
        <v>105</v>
      </c>
      <c r="C53" s="97"/>
      <c r="D53" s="90"/>
      <c r="F53" s="45"/>
    </row>
    <row r="54" spans="1:6" ht="13.5">
      <c r="A54" s="98" t="s">
        <v>106</v>
      </c>
      <c r="B54" s="99" t="s">
        <v>103</v>
      </c>
      <c r="C54" s="80">
        <f>+$C$135+$C$136</f>
        <v>9.2499999999999999E-2</v>
      </c>
      <c r="D54" s="100">
        <f>+(C54*D53)*-1</f>
        <v>0</v>
      </c>
      <c r="F54" s="104"/>
    </row>
    <row r="55" spans="1:6">
      <c r="A55" s="143" t="s">
        <v>11</v>
      </c>
      <c r="B55" s="143" t="s">
        <v>251</v>
      </c>
      <c r="C55" s="97"/>
      <c r="D55" s="153"/>
      <c r="F55" s="45"/>
    </row>
    <row r="56" spans="1:6">
      <c r="A56" s="98" t="s">
        <v>107</v>
      </c>
      <c r="B56" s="99" t="s">
        <v>103</v>
      </c>
      <c r="C56" s="80">
        <f>+$C$135+$C$136</f>
        <v>9.2499999999999999E-2</v>
      </c>
      <c r="D56" s="100">
        <f>+(C56*D55)*-1</f>
        <v>0</v>
      </c>
      <c r="F56" s="45"/>
    </row>
    <row r="57" spans="1:6">
      <c r="A57" s="143" t="s">
        <v>62</v>
      </c>
      <c r="B57" s="154"/>
      <c r="C57" s="97"/>
      <c r="D57" s="155"/>
      <c r="F57" s="106"/>
    </row>
    <row r="58" spans="1:6">
      <c r="A58" s="98" t="s">
        <v>108</v>
      </c>
      <c r="B58" s="99" t="s">
        <v>103</v>
      </c>
      <c r="C58" s="80">
        <f>+$C$135+$C$136</f>
        <v>9.2499999999999999E-2</v>
      </c>
      <c r="D58" s="100">
        <f>+(C58*D57)*-1</f>
        <v>0</v>
      </c>
    </row>
    <row r="59" spans="1:6">
      <c r="A59" s="143" t="s">
        <v>64</v>
      </c>
      <c r="B59" s="284" t="s">
        <v>109</v>
      </c>
      <c r="C59" s="284"/>
      <c r="D59" s="153"/>
    </row>
    <row r="60" spans="1:6">
      <c r="A60" s="98" t="s">
        <v>110</v>
      </c>
      <c r="B60" s="99" t="s">
        <v>103</v>
      </c>
      <c r="C60" s="80">
        <f>+$C$135+$C$136</f>
        <v>9.2499999999999999E-2</v>
      </c>
      <c r="D60" s="100">
        <f>+(C60*D59)*-1</f>
        <v>0</v>
      </c>
    </row>
    <row r="61" spans="1:6">
      <c r="A61" s="267" t="s">
        <v>76</v>
      </c>
      <c r="B61" s="269"/>
      <c r="C61" s="107"/>
      <c r="D61" s="108">
        <f>SUM(D49:D60)</f>
        <v>0</v>
      </c>
    </row>
    <row r="63" spans="1:6">
      <c r="A63" s="278" t="s">
        <v>111</v>
      </c>
      <c r="B63" s="279"/>
      <c r="C63" s="279"/>
      <c r="D63" s="279"/>
    </row>
    <row r="64" spans="1:6">
      <c r="A64" s="109">
        <v>2</v>
      </c>
      <c r="B64" s="287" t="s">
        <v>112</v>
      </c>
      <c r="C64" s="287"/>
      <c r="D64" s="110" t="s">
        <v>57</v>
      </c>
    </row>
    <row r="65" spans="1:4">
      <c r="A65" s="111" t="s">
        <v>79</v>
      </c>
      <c r="B65" s="288" t="s">
        <v>80</v>
      </c>
      <c r="C65" s="288"/>
      <c r="D65" s="90">
        <f>+D33</f>
        <v>0</v>
      </c>
    </row>
    <row r="66" spans="1:4">
      <c r="A66" s="111" t="s">
        <v>88</v>
      </c>
      <c r="B66" s="288" t="s">
        <v>89</v>
      </c>
      <c r="C66" s="288"/>
      <c r="D66" s="90">
        <f>+D45</f>
        <v>0</v>
      </c>
    </row>
    <row r="67" spans="1:4">
      <c r="A67" s="111" t="s">
        <v>99</v>
      </c>
      <c r="B67" s="288" t="s">
        <v>100</v>
      </c>
      <c r="C67" s="288"/>
      <c r="D67" s="112">
        <f>+D61</f>
        <v>0</v>
      </c>
    </row>
    <row r="68" spans="1:4">
      <c r="A68" s="287" t="s">
        <v>76</v>
      </c>
      <c r="B68" s="287"/>
      <c r="C68" s="287"/>
      <c r="D68" s="113">
        <f>SUM(D65:D67)</f>
        <v>0</v>
      </c>
    </row>
    <row r="70" spans="1:4">
      <c r="A70" s="278" t="s">
        <v>113</v>
      </c>
      <c r="B70" s="279"/>
      <c r="C70" s="279"/>
      <c r="D70" s="279"/>
    </row>
    <row r="72" spans="1:4">
      <c r="A72" s="114">
        <v>3</v>
      </c>
      <c r="B72" s="77" t="s">
        <v>114</v>
      </c>
      <c r="C72" s="65" t="s">
        <v>56</v>
      </c>
      <c r="D72" s="65" t="s">
        <v>57</v>
      </c>
    </row>
    <row r="73" spans="1:4">
      <c r="A73" s="67" t="s">
        <v>4</v>
      </c>
      <c r="B73" s="99" t="s">
        <v>115</v>
      </c>
      <c r="C73" s="80" t="e">
        <f>+D73/$D$23</f>
        <v>#DIV/0!</v>
      </c>
      <c r="D73" s="115">
        <f>+'MEM CAL DIURNO CAMINHAO 1236RIO'!C31</f>
        <v>0</v>
      </c>
    </row>
    <row r="74" spans="1:4">
      <c r="A74" s="67" t="s">
        <v>6</v>
      </c>
      <c r="B74" s="52" t="s">
        <v>116</v>
      </c>
      <c r="C74" s="116"/>
      <c r="D74" s="73">
        <f>ROUND(+D73*$C$44,2)</f>
        <v>0</v>
      </c>
    </row>
    <row r="75" spans="1:4" ht="25.5">
      <c r="A75" s="67" t="s">
        <v>9</v>
      </c>
      <c r="B75" s="105" t="s">
        <v>117</v>
      </c>
      <c r="C75" s="89" t="e">
        <f>+D75/$D$23</f>
        <v>#DIV/0!</v>
      </c>
      <c r="D75" s="73">
        <f>+'MEM CAL DIURNO CAMINHAO 1236RIO'!C45</f>
        <v>0</v>
      </c>
    </row>
    <row r="76" spans="1:4">
      <c r="A76" s="117" t="s">
        <v>11</v>
      </c>
      <c r="B76" s="52" t="s">
        <v>118</v>
      </c>
      <c r="C76" s="89" t="e">
        <f>+D76/$D$23</f>
        <v>#DIV/0!</v>
      </c>
      <c r="D76" s="73">
        <f>+'MEM CAL DIURNO CAMINHAO 1236RIO'!C53</f>
        <v>0</v>
      </c>
    </row>
    <row r="77" spans="1:4" ht="25.5">
      <c r="A77" s="117" t="s">
        <v>62</v>
      </c>
      <c r="B77" s="105" t="s">
        <v>119</v>
      </c>
      <c r="C77" s="116"/>
      <c r="D77" s="118"/>
    </row>
    <row r="78" spans="1:4" ht="25.5">
      <c r="A78" s="117" t="s">
        <v>64</v>
      </c>
      <c r="B78" s="105" t="s">
        <v>120</v>
      </c>
      <c r="C78" s="89" t="e">
        <f>+D78/$D$23</f>
        <v>#DIV/0!</v>
      </c>
      <c r="D78" s="90">
        <f>+'MEM CAL DIURNO CAMINHAO 1236RIO'!C67</f>
        <v>0</v>
      </c>
    </row>
    <row r="79" spans="1:4">
      <c r="A79" s="267" t="s">
        <v>76</v>
      </c>
      <c r="B79" s="268"/>
      <c r="C79" s="269"/>
      <c r="D79" s="119">
        <f>SUM(D73:D78)</f>
        <v>0</v>
      </c>
    </row>
    <row r="81" spans="1:4">
      <c r="A81" s="278" t="s">
        <v>121</v>
      </c>
      <c r="B81" s="279"/>
      <c r="C81" s="279"/>
      <c r="D81" s="279"/>
    </row>
    <row r="83" spans="1:4">
      <c r="A83" s="289" t="s">
        <v>122</v>
      </c>
      <c r="B83" s="289"/>
      <c r="C83" s="289"/>
      <c r="D83" s="289"/>
    </row>
    <row r="84" spans="1:4">
      <c r="A84" s="114" t="s">
        <v>123</v>
      </c>
      <c r="B84" s="267" t="s">
        <v>124</v>
      </c>
      <c r="C84" s="269"/>
      <c r="D84" s="65" t="s">
        <v>57</v>
      </c>
    </row>
    <row r="85" spans="1:4">
      <c r="A85" s="52" t="s">
        <v>4</v>
      </c>
      <c r="B85" s="285" t="s">
        <v>125</v>
      </c>
      <c r="C85" s="286"/>
      <c r="D85" s="73"/>
    </row>
    <row r="86" spans="1:4">
      <c r="A86" s="99" t="s">
        <v>6</v>
      </c>
      <c r="B86" s="292" t="s">
        <v>124</v>
      </c>
      <c r="C86" s="293"/>
      <c r="D86" s="120">
        <f>+'MEM CAL DIURNO CAMINHAO 1236RIO'!C80</f>
        <v>0</v>
      </c>
    </row>
    <row r="87" spans="1:4" s="101" customFormat="1">
      <c r="A87" s="99" t="s">
        <v>9</v>
      </c>
      <c r="B87" s="292" t="s">
        <v>126</v>
      </c>
      <c r="C87" s="293"/>
      <c r="D87" s="120">
        <f>+'MEM CAL DIURNO CAMINHAO 1236RIO'!C89</f>
        <v>0</v>
      </c>
    </row>
    <row r="88" spans="1:4" s="101" customFormat="1">
      <c r="A88" s="99" t="s">
        <v>11</v>
      </c>
      <c r="B88" s="292" t="s">
        <v>127</v>
      </c>
      <c r="C88" s="293"/>
      <c r="D88" s="120">
        <f>+'MEM CAL DIURNO CAMINHAO 1236RIO'!C97</f>
        <v>0</v>
      </c>
    </row>
    <row r="89" spans="1:4" s="101" customFormat="1" ht="13.5">
      <c r="A89" s="99" t="s">
        <v>62</v>
      </c>
      <c r="B89" s="292" t="s">
        <v>128</v>
      </c>
      <c r="C89" s="293"/>
      <c r="D89" s="120"/>
    </row>
    <row r="90" spans="1:4" s="101" customFormat="1">
      <c r="A90" s="99" t="s">
        <v>64</v>
      </c>
      <c r="B90" s="292" t="s">
        <v>129</v>
      </c>
      <c r="C90" s="293"/>
      <c r="D90" s="120">
        <f>+'MEM CAL DIURNO CAMINHAO 1236RIO'!C105</f>
        <v>0</v>
      </c>
    </row>
    <row r="91" spans="1:4">
      <c r="A91" s="52" t="s">
        <v>66</v>
      </c>
      <c r="B91" s="285" t="s">
        <v>75</v>
      </c>
      <c r="C91" s="286"/>
      <c r="D91" s="73"/>
    </row>
    <row r="92" spans="1:4">
      <c r="A92" s="52" t="s">
        <v>68</v>
      </c>
      <c r="B92" s="285" t="s">
        <v>130</v>
      </c>
      <c r="C92" s="286"/>
      <c r="D92" s="118"/>
    </row>
    <row r="93" spans="1:4">
      <c r="A93" s="281" t="s">
        <v>76</v>
      </c>
      <c r="B93" s="281"/>
      <c r="C93" s="281"/>
      <c r="D93" s="75">
        <f>SUM(D85:D92)</f>
        <v>0</v>
      </c>
    </row>
    <row r="94" spans="1:4">
      <c r="D94" s="121"/>
    </row>
    <row r="95" spans="1:4">
      <c r="A95" s="114" t="s">
        <v>131</v>
      </c>
      <c r="B95" s="267" t="s">
        <v>132</v>
      </c>
      <c r="C95" s="269"/>
      <c r="D95" s="65" t="s">
        <v>57</v>
      </c>
    </row>
    <row r="96" spans="1:4" s="101" customFormat="1">
      <c r="A96" s="99" t="s">
        <v>4</v>
      </c>
      <c r="B96" s="294" t="s">
        <v>133</v>
      </c>
      <c r="C96" s="295"/>
      <c r="D96" s="120">
        <f>+'MEM CAL DIURNO CAMINHAO 1236RIO'!C116</f>
        <v>0</v>
      </c>
    </row>
    <row r="97" spans="1:4" s="101" customFormat="1">
      <c r="A97" s="99" t="s">
        <v>6</v>
      </c>
      <c r="B97" s="290" t="s">
        <v>134</v>
      </c>
      <c r="C97" s="291"/>
      <c r="D97" s="118"/>
    </row>
    <row r="98" spans="1:4" s="101" customFormat="1">
      <c r="A98" s="99" t="s">
        <v>9</v>
      </c>
      <c r="B98" s="290" t="s">
        <v>135</v>
      </c>
      <c r="C98" s="291"/>
      <c r="D98" s="118"/>
    </row>
    <row r="99" spans="1:4">
      <c r="A99" s="52" t="s">
        <v>11</v>
      </c>
      <c r="B99" s="285" t="s">
        <v>75</v>
      </c>
      <c r="C99" s="286"/>
      <c r="D99" s="73"/>
    </row>
    <row r="100" spans="1:4">
      <c r="A100" s="281" t="s">
        <v>76</v>
      </c>
      <c r="B100" s="281"/>
      <c r="C100" s="281"/>
      <c r="D100" s="75">
        <f>SUM(D96:D99)</f>
        <v>0</v>
      </c>
    </row>
    <row r="101" spans="1:4">
      <c r="D101" s="121"/>
    </row>
    <row r="102" spans="1:4">
      <c r="A102" s="114" t="s">
        <v>136</v>
      </c>
      <c r="B102" s="281" t="s">
        <v>137</v>
      </c>
      <c r="C102" s="281"/>
      <c r="D102" s="65" t="s">
        <v>57</v>
      </c>
    </row>
    <row r="103" spans="1:4" s="123" customFormat="1">
      <c r="A103" s="117" t="s">
        <v>4</v>
      </c>
      <c r="B103" s="296" t="s">
        <v>138</v>
      </c>
      <c r="C103" s="296"/>
      <c r="D103" s="122"/>
    </row>
    <row r="104" spans="1:4">
      <c r="A104" s="281" t="s">
        <v>76</v>
      </c>
      <c r="B104" s="281"/>
      <c r="C104" s="281"/>
      <c r="D104" s="75">
        <f>SUM(D103:D103)</f>
        <v>0</v>
      </c>
    </row>
    <row r="106" spans="1:4">
      <c r="A106" s="124" t="s">
        <v>139</v>
      </c>
      <c r="B106" s="124"/>
      <c r="C106" s="124"/>
      <c r="D106" s="124"/>
    </row>
    <row r="107" spans="1:4">
      <c r="A107" s="52" t="s">
        <v>123</v>
      </c>
      <c r="B107" s="285" t="s">
        <v>124</v>
      </c>
      <c r="C107" s="286"/>
      <c r="D107" s="90">
        <f>+D93</f>
        <v>0</v>
      </c>
    </row>
    <row r="108" spans="1:4">
      <c r="A108" s="52" t="s">
        <v>131</v>
      </c>
      <c r="B108" s="285" t="s">
        <v>132</v>
      </c>
      <c r="C108" s="286"/>
      <c r="D108" s="90">
        <f>+D100</f>
        <v>0</v>
      </c>
    </row>
    <row r="109" spans="1:4">
      <c r="A109" s="125"/>
      <c r="B109" s="297" t="s">
        <v>140</v>
      </c>
      <c r="C109" s="298"/>
      <c r="D109" s="126">
        <f>+D108+D107</f>
        <v>0</v>
      </c>
    </row>
    <row r="110" spans="1:4">
      <c r="A110" s="52" t="s">
        <v>136</v>
      </c>
      <c r="B110" s="285" t="s">
        <v>137</v>
      </c>
      <c r="C110" s="286"/>
      <c r="D110" s="90">
        <f>+D104</f>
        <v>0</v>
      </c>
    </row>
    <row r="111" spans="1:4">
      <c r="A111" s="299" t="s">
        <v>76</v>
      </c>
      <c r="B111" s="299"/>
      <c r="C111" s="299"/>
      <c r="D111" s="127">
        <f>+D110+D109</f>
        <v>0</v>
      </c>
    </row>
    <row r="113" spans="1:4">
      <c r="A113" s="278" t="s">
        <v>141</v>
      </c>
      <c r="B113" s="279"/>
      <c r="C113" s="279"/>
      <c r="D113" s="279"/>
    </row>
    <row r="115" spans="1:4">
      <c r="A115" s="114">
        <v>5</v>
      </c>
      <c r="B115" s="267" t="s">
        <v>142</v>
      </c>
      <c r="C115" s="269"/>
      <c r="D115" s="65" t="s">
        <v>57</v>
      </c>
    </row>
    <row r="116" spans="1:4">
      <c r="A116" s="52" t="s">
        <v>4</v>
      </c>
      <c r="B116" s="280" t="s">
        <v>143</v>
      </c>
      <c r="C116" s="280"/>
      <c r="D116" s="73">
        <f>+Uniforme!F7</f>
        <v>0</v>
      </c>
    </row>
    <row r="117" spans="1:4">
      <c r="A117" s="52" t="s">
        <v>102</v>
      </c>
      <c r="B117" s="99" t="s">
        <v>103</v>
      </c>
      <c r="C117" s="80">
        <f>+$C$135+$C$136</f>
        <v>9.2499999999999999E-2</v>
      </c>
      <c r="D117" s="100">
        <f>+(C117*D116)*-1</f>
        <v>0</v>
      </c>
    </row>
    <row r="118" spans="1:4">
      <c r="A118" s="52" t="s">
        <v>6</v>
      </c>
      <c r="B118" s="280" t="s">
        <v>144</v>
      </c>
      <c r="C118" s="280"/>
      <c r="D118" s="73"/>
    </row>
    <row r="119" spans="1:4">
      <c r="A119" s="52" t="s">
        <v>83</v>
      </c>
      <c r="B119" s="99" t="s">
        <v>103</v>
      </c>
      <c r="C119" s="80">
        <f>+$C$135+$C$136</f>
        <v>9.2499999999999999E-2</v>
      </c>
      <c r="D119" s="100">
        <f>+(C119*D118)*-1</f>
        <v>0</v>
      </c>
    </row>
    <row r="120" spans="1:4">
      <c r="A120" s="52" t="s">
        <v>9</v>
      </c>
      <c r="B120" s="280" t="s">
        <v>145</v>
      </c>
      <c r="C120" s="280"/>
      <c r="D120" s="73"/>
    </row>
    <row r="121" spans="1:4">
      <c r="A121" s="52" t="s">
        <v>106</v>
      </c>
      <c r="B121" s="99" t="s">
        <v>103</v>
      </c>
      <c r="C121" s="80">
        <f>+$C$135+$C$136</f>
        <v>9.2499999999999999E-2</v>
      </c>
      <c r="D121" s="100">
        <f>+(C121*D120)*-1</f>
        <v>0</v>
      </c>
    </row>
    <row r="122" spans="1:4">
      <c r="A122" s="52" t="s">
        <v>11</v>
      </c>
      <c r="B122" s="280" t="s">
        <v>75</v>
      </c>
      <c r="C122" s="280"/>
      <c r="D122" s="73"/>
    </row>
    <row r="123" spans="1:4">
      <c r="A123" s="52" t="s">
        <v>107</v>
      </c>
      <c r="B123" s="99" t="s">
        <v>103</v>
      </c>
      <c r="C123" s="80">
        <f>+$C$135+$C$136</f>
        <v>9.2499999999999999E-2</v>
      </c>
      <c r="D123" s="100">
        <f>+(C123*D122)*-1</f>
        <v>0</v>
      </c>
    </row>
    <row r="124" spans="1:4">
      <c r="A124" s="281" t="s">
        <v>76</v>
      </c>
      <c r="B124" s="281"/>
      <c r="C124" s="281"/>
      <c r="D124" s="75">
        <f>SUM(D116:D122)</f>
        <v>0</v>
      </c>
    </row>
    <row r="126" spans="1:4">
      <c r="A126" s="278" t="s">
        <v>146</v>
      </c>
      <c r="B126" s="279"/>
      <c r="C126" s="279"/>
      <c r="D126" s="279"/>
    </row>
    <row r="128" spans="1:4">
      <c r="A128" s="114">
        <v>6</v>
      </c>
      <c r="B128" s="77" t="s">
        <v>147</v>
      </c>
      <c r="C128" s="128" t="s">
        <v>56</v>
      </c>
      <c r="D128" s="65" t="s">
        <v>57</v>
      </c>
    </row>
    <row r="129" spans="1:7">
      <c r="A129" s="143" t="s">
        <v>4</v>
      </c>
      <c r="B129" s="143" t="s">
        <v>148</v>
      </c>
      <c r="C129" s="144">
        <v>0.03</v>
      </c>
      <c r="D129" s="153">
        <f>($D$124+$D$111+$D$79+$D$68+$D$23)*C129</f>
        <v>0</v>
      </c>
    </row>
    <row r="130" spans="1:7">
      <c r="A130" s="143" t="s">
        <v>6</v>
      </c>
      <c r="B130" s="143" t="s">
        <v>149</v>
      </c>
      <c r="C130" s="144">
        <v>0.03</v>
      </c>
      <c r="D130" s="153">
        <f>($D$124+$D$111+$D$79+$D$68+$D$23+D129)*C130</f>
        <v>0</v>
      </c>
    </row>
    <row r="131" spans="1:7" s="130" customFormat="1">
      <c r="A131" s="301" t="s">
        <v>150</v>
      </c>
      <c r="B131" s="302"/>
      <c r="C131" s="303"/>
      <c r="D131" s="129">
        <f>++D130+D129+D124+D111+D79+D68+D23</f>
        <v>0</v>
      </c>
    </row>
    <row r="132" spans="1:7" s="130" customFormat="1" ht="33" customHeight="1">
      <c r="A132" s="304" t="s">
        <v>151</v>
      </c>
      <c r="B132" s="305"/>
      <c r="C132" s="306"/>
      <c r="D132" s="129">
        <f>ROUND(D131/(1-(C135+C136+C138+C140+C141)),2)</f>
        <v>0</v>
      </c>
    </row>
    <row r="133" spans="1:7">
      <c r="A133" s="52" t="s">
        <v>9</v>
      </c>
      <c r="B133" s="52" t="s">
        <v>152</v>
      </c>
      <c r="C133" s="89"/>
      <c r="D133" s="52"/>
    </row>
    <row r="134" spans="1:7">
      <c r="A134" s="52" t="s">
        <v>106</v>
      </c>
      <c r="B134" s="52" t="s">
        <v>153</v>
      </c>
      <c r="C134" s="89"/>
      <c r="D134" s="52"/>
    </row>
    <row r="135" spans="1:7">
      <c r="A135" s="143" t="s">
        <v>154</v>
      </c>
      <c r="B135" s="143" t="s">
        <v>155</v>
      </c>
      <c r="C135" s="144">
        <v>1.6500000000000001E-2</v>
      </c>
      <c r="D135" s="153">
        <f>ROUND(C135*$D$132,2)</f>
        <v>0</v>
      </c>
      <c r="G135" s="131"/>
    </row>
    <row r="136" spans="1:7">
      <c r="A136" s="143" t="s">
        <v>156</v>
      </c>
      <c r="B136" s="143" t="s">
        <v>157</v>
      </c>
      <c r="C136" s="144">
        <v>7.5999999999999998E-2</v>
      </c>
      <c r="D136" s="153">
        <f>ROUND(C136*$D$132,2)</f>
        <v>0</v>
      </c>
      <c r="G136" s="131"/>
    </row>
    <row r="137" spans="1:7">
      <c r="A137" s="52" t="s">
        <v>158</v>
      </c>
      <c r="B137" s="52" t="s">
        <v>159</v>
      </c>
      <c r="C137" s="89"/>
      <c r="D137" s="90"/>
      <c r="G137" s="131"/>
    </row>
    <row r="138" spans="1:7">
      <c r="A138" s="52" t="s">
        <v>160</v>
      </c>
      <c r="B138" s="52" t="s">
        <v>161</v>
      </c>
      <c r="C138" s="89"/>
      <c r="D138" s="52"/>
      <c r="G138" s="131"/>
    </row>
    <row r="139" spans="1:7">
      <c r="A139" s="52" t="s">
        <v>162</v>
      </c>
      <c r="B139" s="52" t="s">
        <v>163</v>
      </c>
      <c r="C139" s="89"/>
      <c r="D139" s="52"/>
    </row>
    <row r="140" spans="1:7">
      <c r="A140" s="143" t="s">
        <v>164</v>
      </c>
      <c r="B140" s="143" t="s">
        <v>165</v>
      </c>
      <c r="C140" s="144">
        <v>0.05</v>
      </c>
      <c r="D140" s="153">
        <f>ROUND(C140*$D$132,2)</f>
        <v>0</v>
      </c>
    </row>
    <row r="141" spans="1:7">
      <c r="A141" s="52" t="s">
        <v>166</v>
      </c>
      <c r="B141" s="52" t="s">
        <v>167</v>
      </c>
      <c r="C141" s="89"/>
      <c r="D141" s="52"/>
    </row>
    <row r="142" spans="1:7">
      <c r="A142" s="267" t="s">
        <v>76</v>
      </c>
      <c r="B142" s="268"/>
      <c r="C142" s="132">
        <f>+C141+C140+C138+C136+C135+C130+C129</f>
        <v>0.20250000000000001</v>
      </c>
      <c r="D142" s="75">
        <f>+D140+D138+D136+D135+D130+D129</f>
        <v>0</v>
      </c>
    </row>
    <row r="144" spans="1:7">
      <c r="A144" s="307" t="s">
        <v>168</v>
      </c>
      <c r="B144" s="307"/>
      <c r="C144" s="307"/>
      <c r="D144" s="307"/>
    </row>
    <row r="145" spans="1:4">
      <c r="A145" s="52" t="s">
        <v>4</v>
      </c>
      <c r="B145" s="300" t="s">
        <v>169</v>
      </c>
      <c r="C145" s="300"/>
      <c r="D145" s="73">
        <f>+D23</f>
        <v>0</v>
      </c>
    </row>
    <row r="146" spans="1:4">
      <c r="A146" s="52" t="s">
        <v>170</v>
      </c>
      <c r="B146" s="300" t="s">
        <v>171</v>
      </c>
      <c r="C146" s="300"/>
      <c r="D146" s="73">
        <f>+D68</f>
        <v>0</v>
      </c>
    </row>
    <row r="147" spans="1:4">
      <c r="A147" s="52" t="s">
        <v>9</v>
      </c>
      <c r="B147" s="300" t="s">
        <v>172</v>
      </c>
      <c r="C147" s="300"/>
      <c r="D147" s="73">
        <f>+D79</f>
        <v>0</v>
      </c>
    </row>
    <row r="148" spans="1:4">
      <c r="A148" s="52" t="s">
        <v>11</v>
      </c>
      <c r="B148" s="300" t="s">
        <v>173</v>
      </c>
      <c r="C148" s="300"/>
      <c r="D148" s="73">
        <f>+D111</f>
        <v>0</v>
      </c>
    </row>
    <row r="149" spans="1:4">
      <c r="A149" s="52" t="s">
        <v>62</v>
      </c>
      <c r="B149" s="300" t="s">
        <v>174</v>
      </c>
      <c r="C149" s="300"/>
      <c r="D149" s="73">
        <f>+D124</f>
        <v>0</v>
      </c>
    </row>
    <row r="150" spans="1:4">
      <c r="B150" s="252" t="s">
        <v>175</v>
      </c>
      <c r="C150" s="252"/>
      <c r="D150" s="133">
        <f>SUM(D145:D149)</f>
        <v>0</v>
      </c>
    </row>
    <row r="151" spans="1:4">
      <c r="A151" s="52" t="s">
        <v>64</v>
      </c>
      <c r="B151" s="300" t="s">
        <v>176</v>
      </c>
      <c r="C151" s="300"/>
      <c r="D151" s="73">
        <f>+D142</f>
        <v>0</v>
      </c>
    </row>
    <row r="153" spans="1:4">
      <c r="A153" s="311" t="s">
        <v>177</v>
      </c>
      <c r="B153" s="311"/>
      <c r="C153" s="311"/>
      <c r="D153" s="134">
        <f>ROUND(+D151+D150,2)</f>
        <v>0</v>
      </c>
    </row>
    <row r="155" spans="1:4">
      <c r="A155" s="308" t="s">
        <v>178</v>
      </c>
      <c r="B155" s="308"/>
      <c r="C155" s="308"/>
      <c r="D155" s="308"/>
    </row>
    <row r="157" spans="1:4">
      <c r="A157" s="52" t="s">
        <v>4</v>
      </c>
      <c r="B157" s="52" t="s">
        <v>81</v>
      </c>
      <c r="C157" s="135" t="e">
        <f>+C29</f>
        <v>#DIV/0!</v>
      </c>
      <c r="D157" s="73">
        <f>+D29</f>
        <v>0</v>
      </c>
    </row>
    <row r="158" spans="1:4">
      <c r="A158" s="52" t="s">
        <v>6</v>
      </c>
      <c r="B158" s="52" t="s">
        <v>84</v>
      </c>
      <c r="C158" s="135" t="e">
        <f>+C31</f>
        <v>#DIV/0!</v>
      </c>
      <c r="D158" s="73">
        <f>+D31</f>
        <v>0</v>
      </c>
    </row>
    <row r="159" spans="1:4">
      <c r="A159" s="52" t="s">
        <v>9</v>
      </c>
      <c r="B159" s="52" t="s">
        <v>86</v>
      </c>
      <c r="C159" s="135" t="e">
        <f>+C32</f>
        <v>#DIV/0!</v>
      </c>
      <c r="D159" s="73">
        <f>+D32</f>
        <v>0</v>
      </c>
    </row>
    <row r="160" spans="1:4" ht="25.5">
      <c r="A160" s="52" t="s">
        <v>11</v>
      </c>
      <c r="B160" s="105" t="s">
        <v>117</v>
      </c>
      <c r="C160" s="89" t="e">
        <f>+C75</f>
        <v>#DIV/0!</v>
      </c>
      <c r="D160" s="73">
        <f>+D75</f>
        <v>0</v>
      </c>
    </row>
    <row r="161" spans="1:5" ht="25.5">
      <c r="A161" s="52" t="s">
        <v>62</v>
      </c>
      <c r="B161" s="105" t="s">
        <v>120</v>
      </c>
      <c r="C161" s="135" t="e">
        <f>+C78</f>
        <v>#DIV/0!</v>
      </c>
      <c r="D161" s="90">
        <f>+D78</f>
        <v>0</v>
      </c>
    </row>
    <row r="162" spans="1:5">
      <c r="A162" s="52" t="s">
        <v>110</v>
      </c>
      <c r="B162" s="99" t="s">
        <v>179</v>
      </c>
      <c r="C162" s="309" t="e">
        <f>+(D162+D163+D164)/D23</f>
        <v>#DIV/0!</v>
      </c>
      <c r="D162" s="73">
        <f>ROUND(D29*(SUM($C$37:$C$44)),2)</f>
        <v>0</v>
      </c>
    </row>
    <row r="163" spans="1:5">
      <c r="A163" s="52" t="s">
        <v>180</v>
      </c>
      <c r="B163" s="99" t="s">
        <v>181</v>
      </c>
      <c r="C163" s="309"/>
      <c r="D163" s="73">
        <f>ROUND(D31*(SUM($C$37:$C$44)),2)</f>
        <v>0</v>
      </c>
    </row>
    <row r="164" spans="1:5">
      <c r="A164" s="52" t="s">
        <v>182</v>
      </c>
      <c r="B164" s="99" t="s">
        <v>183</v>
      </c>
      <c r="C164" s="309"/>
      <c r="D164" s="73">
        <f>ROUND(D32*(SUM($C$37:$C$44)),2)</f>
        <v>0</v>
      </c>
    </row>
    <row r="165" spans="1:5">
      <c r="A165" s="278" t="s">
        <v>76</v>
      </c>
      <c r="B165" s="279"/>
      <c r="C165" s="310"/>
      <c r="D165" s="136">
        <f>SUM(D157:D164)</f>
        <v>0</v>
      </c>
    </row>
    <row r="166" spans="1:5">
      <c r="B166" s="137"/>
      <c r="C166" s="137"/>
      <c r="D166" s="137"/>
    </row>
    <row r="167" spans="1:5">
      <c r="A167" s="138"/>
      <c r="B167" s="138"/>
      <c r="C167" s="138"/>
      <c r="D167" s="138"/>
      <c r="E167" s="138"/>
    </row>
    <row r="168" spans="1:5">
      <c r="A168" s="138"/>
      <c r="B168" s="138"/>
      <c r="C168" s="138"/>
      <c r="D168" s="138"/>
      <c r="E168" s="138"/>
    </row>
    <row r="169" spans="1:5">
      <c r="A169" s="138"/>
      <c r="B169" s="138"/>
      <c r="C169" s="138"/>
      <c r="D169" s="138"/>
      <c r="E169" s="138"/>
    </row>
    <row r="170" spans="1:5">
      <c r="A170" s="138"/>
      <c r="B170" s="138"/>
      <c r="C170" s="138"/>
      <c r="D170" s="138"/>
      <c r="E170" s="138"/>
    </row>
    <row r="171" spans="1:5">
      <c r="A171" s="138"/>
      <c r="B171" s="138"/>
      <c r="C171" s="138"/>
      <c r="D171" s="138"/>
      <c r="E171" s="138"/>
    </row>
    <row r="172" spans="1:5">
      <c r="A172" s="138"/>
      <c r="B172" s="138"/>
      <c r="C172" s="138"/>
      <c r="D172" s="138"/>
      <c r="E172" s="138"/>
    </row>
    <row r="173" spans="1:5">
      <c r="A173" s="138"/>
      <c r="B173" s="138"/>
      <c r="C173" s="138"/>
      <c r="D173" s="138"/>
      <c r="E173" s="138"/>
    </row>
    <row r="174" spans="1:5">
      <c r="A174" s="138"/>
      <c r="B174" s="138"/>
      <c r="C174" s="138"/>
      <c r="D174" s="138"/>
      <c r="E174" s="138"/>
    </row>
    <row r="175" spans="1:5">
      <c r="A175" s="138"/>
      <c r="B175" s="138"/>
      <c r="C175" s="138"/>
      <c r="D175" s="138"/>
      <c r="E175" s="138"/>
    </row>
    <row r="176" spans="1:5">
      <c r="A176" s="138"/>
      <c r="B176" s="138"/>
      <c r="C176" s="138"/>
      <c r="D176" s="138"/>
      <c r="E176" s="138"/>
    </row>
    <row r="177" spans="1:5">
      <c r="A177" s="138"/>
      <c r="B177" s="138"/>
      <c r="C177" s="138"/>
      <c r="D177" s="138"/>
      <c r="E177" s="138"/>
    </row>
    <row r="178" spans="1:5">
      <c r="A178" s="138"/>
      <c r="B178" s="138"/>
      <c r="C178" s="138"/>
      <c r="D178" s="138"/>
      <c r="E178" s="138"/>
    </row>
    <row r="179" spans="1:5">
      <c r="A179" s="138"/>
      <c r="B179" s="138"/>
      <c r="C179" s="138"/>
      <c r="D179" s="138"/>
      <c r="E179" s="138"/>
    </row>
  </sheetData>
  <mergeCells count="81">
    <mergeCell ref="A155:D155"/>
    <mergeCell ref="C162:C164"/>
    <mergeCell ref="A165:C165"/>
    <mergeCell ref="B147:C147"/>
    <mergeCell ref="B148:C148"/>
    <mergeCell ref="B149:C149"/>
    <mergeCell ref="B150:C150"/>
    <mergeCell ref="B151:C151"/>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1.2598425196850394" right="0.51181102362204722" top="0.78740157480314965" bottom="0.78740157480314965" header="0.31496062992125984" footer="0.31496062992125984"/>
  <pageSetup paperSize="9" scale="85" orientation="portrait" r:id="rId1"/>
  <headerFooter>
    <oddFooter>&amp;A</oddFooter>
  </headerFooter>
</worksheet>
</file>

<file path=xl/worksheets/sheet6.xml><?xml version="1.0" encoding="utf-8"?>
<worksheet xmlns="http://schemas.openxmlformats.org/spreadsheetml/2006/main" xmlns:r="http://schemas.openxmlformats.org/officeDocument/2006/relationships">
  <dimension ref="A1:C131"/>
  <sheetViews>
    <sheetView topLeftCell="A109" workbookViewId="0">
      <selection activeCell="B138" sqref="B138"/>
    </sheetView>
  </sheetViews>
  <sheetFormatPr defaultRowHeight="12.75"/>
  <cols>
    <col min="1" max="1" width="64.5" customWidth="1"/>
    <col min="2" max="2" width="12.25" bestFit="1" customWidth="1"/>
    <col min="3" max="3" width="12" bestFit="1" customWidth="1"/>
    <col min="4" max="4" width="9.375" bestFit="1" customWidth="1"/>
    <col min="5" max="5" width="69.125" customWidth="1"/>
  </cols>
  <sheetData>
    <row r="1" spans="1:3" ht="34.5" customHeight="1">
      <c r="A1" s="343" t="s">
        <v>272</v>
      </c>
      <c r="B1" s="343"/>
      <c r="C1" s="343"/>
    </row>
    <row r="2" spans="1:3">
      <c r="A2" s="167"/>
    </row>
    <row r="3" spans="1:3">
      <c r="A3" s="52" t="s">
        <v>184</v>
      </c>
      <c r="B3" s="52">
        <v>220</v>
      </c>
    </row>
    <row r="4" spans="1:3">
      <c r="A4" s="52" t="s">
        <v>185</v>
      </c>
      <c r="B4" s="52">
        <v>365.25</v>
      </c>
    </row>
    <row r="5" spans="1:3">
      <c r="A5" s="52" t="s">
        <v>186</v>
      </c>
      <c r="B5" s="139">
        <f>((365.25/12)/(7/7))/2</f>
        <v>15.21875</v>
      </c>
    </row>
    <row r="6" spans="1:3">
      <c r="A6" s="99" t="s">
        <v>58</v>
      </c>
      <c r="B6" s="90">
        <f>+'CAMINHAO DIURNO 1236 RIO'!D12</f>
        <v>0</v>
      </c>
    </row>
    <row r="7" spans="1:3">
      <c r="A7" s="99" t="s">
        <v>187</v>
      </c>
      <c r="B7" s="90">
        <f>+'CAMINHAO DIURNO 1236 RIO'!D23</f>
        <v>0</v>
      </c>
    </row>
    <row r="9" spans="1:3">
      <c r="A9" s="312" t="s">
        <v>188</v>
      </c>
      <c r="B9" s="313"/>
      <c r="C9" s="314"/>
    </row>
    <row r="10" spans="1:3">
      <c r="A10" s="52" t="s">
        <v>189</v>
      </c>
      <c r="B10" s="52">
        <f>+$B$4</f>
        <v>365.25</v>
      </c>
      <c r="C10" s="116"/>
    </row>
    <row r="11" spans="1:3">
      <c r="A11" s="52" t="s">
        <v>190</v>
      </c>
      <c r="B11" s="99">
        <v>12</v>
      </c>
      <c r="C11" s="116"/>
    </row>
    <row r="12" spans="1:3">
      <c r="A12" s="52" t="s">
        <v>191</v>
      </c>
      <c r="B12" s="89">
        <v>1</v>
      </c>
      <c r="C12" s="116"/>
    </row>
    <row r="13" spans="1:3">
      <c r="A13" s="99" t="s">
        <v>192</v>
      </c>
      <c r="B13" s="140">
        <f>+B5</f>
        <v>15.21875</v>
      </c>
      <c r="C13" s="116"/>
    </row>
    <row r="14" spans="1:3">
      <c r="A14" s="141" t="s">
        <v>193</v>
      </c>
      <c r="B14" s="142"/>
      <c r="C14" s="116"/>
    </row>
    <row r="15" spans="1:3">
      <c r="A15" s="52" t="s">
        <v>194</v>
      </c>
      <c r="B15" s="89">
        <v>0.06</v>
      </c>
      <c r="C15" s="116"/>
    </row>
    <row r="16" spans="1:3">
      <c r="A16" s="316" t="s">
        <v>195</v>
      </c>
      <c r="B16" s="317"/>
      <c r="C16" s="136">
        <f>ROUND((B13*(B14*2)-($B$6*B15)),2)</f>
        <v>0</v>
      </c>
    </row>
    <row r="18" spans="1:3">
      <c r="A18" s="312" t="s">
        <v>196</v>
      </c>
      <c r="B18" s="313"/>
      <c r="C18" s="314"/>
    </row>
    <row r="19" spans="1:3">
      <c r="A19" s="52" t="s">
        <v>189</v>
      </c>
      <c r="B19" s="52">
        <f>+$B$4</f>
        <v>365.25</v>
      </c>
      <c r="C19" s="116"/>
    </row>
    <row r="20" spans="1:3">
      <c r="A20" s="52" t="s">
        <v>190</v>
      </c>
      <c r="B20" s="99">
        <v>12</v>
      </c>
      <c r="C20" s="116"/>
    </row>
    <row r="21" spans="1:3">
      <c r="A21" s="52" t="s">
        <v>191</v>
      </c>
      <c r="B21" s="89">
        <v>1</v>
      </c>
      <c r="C21" s="116"/>
    </row>
    <row r="22" spans="1:3">
      <c r="A22" s="99" t="s">
        <v>192</v>
      </c>
      <c r="B22" s="140">
        <f>+B5</f>
        <v>15.21875</v>
      </c>
      <c r="C22" s="116"/>
    </row>
    <row r="23" spans="1:3">
      <c r="A23" s="141" t="s">
        <v>197</v>
      </c>
      <c r="B23" s="142"/>
      <c r="C23" s="116"/>
    </row>
    <row r="24" spans="1:3">
      <c r="A24" s="52" t="s">
        <v>198</v>
      </c>
      <c r="B24" s="89">
        <v>0.2</v>
      </c>
      <c r="C24" s="116"/>
    </row>
    <row r="25" spans="1:3">
      <c r="A25" s="316" t="s">
        <v>197</v>
      </c>
      <c r="B25" s="317"/>
      <c r="C25" s="136">
        <f>ROUND((B22*(B23)-((B22*B23)*B24)),2)</f>
        <v>0</v>
      </c>
    </row>
    <row r="27" spans="1:3">
      <c r="A27" s="312" t="s">
        <v>199</v>
      </c>
      <c r="B27" s="313"/>
      <c r="C27" s="314"/>
    </row>
    <row r="28" spans="1:3">
      <c r="A28" s="52" t="s">
        <v>200</v>
      </c>
      <c r="B28" s="90">
        <f>+B7</f>
        <v>0</v>
      </c>
      <c r="C28" s="116"/>
    </row>
    <row r="29" spans="1:3">
      <c r="A29" s="52" t="s">
        <v>201</v>
      </c>
      <c r="B29" s="52">
        <v>12</v>
      </c>
      <c r="C29" s="116"/>
    </row>
    <row r="30" spans="1:3">
      <c r="A30" s="143" t="s">
        <v>202</v>
      </c>
      <c r="B30" s="144"/>
      <c r="C30" s="116"/>
    </row>
    <row r="31" spans="1:3">
      <c r="A31" s="316" t="s">
        <v>203</v>
      </c>
      <c r="B31" s="317"/>
      <c r="C31" s="136">
        <f>ROUND(+(B28/B29)*B30,2)</f>
        <v>0</v>
      </c>
    </row>
    <row r="33" spans="1:3">
      <c r="A33" s="318" t="s">
        <v>204</v>
      </c>
      <c r="B33" s="319"/>
      <c r="C33" s="320"/>
    </row>
    <row r="34" spans="1:3" s="101" customFormat="1">
      <c r="A34" s="145" t="s">
        <v>205</v>
      </c>
      <c r="B34" s="144">
        <f>+B30</f>
        <v>0</v>
      </c>
      <c r="C34" s="116"/>
    </row>
    <row r="35" spans="1:3">
      <c r="A35" s="52" t="s">
        <v>206</v>
      </c>
      <c r="B35" s="90">
        <f>+'CAMINHAO DIURNO 1236 RIO'!$D$23</f>
        <v>0</v>
      </c>
      <c r="C35" s="116"/>
    </row>
    <row r="36" spans="1:3">
      <c r="A36" s="52" t="s">
        <v>81</v>
      </c>
      <c r="B36" s="90">
        <f>+'CAMINHAO DIURNO 1236 RIO'!$D$29</f>
        <v>0</v>
      </c>
      <c r="C36" s="116"/>
    </row>
    <row r="37" spans="1:3">
      <c r="A37" s="146" t="s">
        <v>84</v>
      </c>
      <c r="B37" s="90">
        <f>+'CAMINHAO DIURNO 1236 RIO'!$D$31</f>
        <v>0</v>
      </c>
      <c r="C37" s="116"/>
    </row>
    <row r="38" spans="1:3">
      <c r="A38" s="146" t="s">
        <v>86</v>
      </c>
      <c r="B38" s="90">
        <f>+'CAMINHAO DIURNO 1236 RIO'!$D$32</f>
        <v>0</v>
      </c>
      <c r="C38" s="116"/>
    </row>
    <row r="39" spans="1:3">
      <c r="A39" s="147" t="s">
        <v>207</v>
      </c>
      <c r="B39" s="148">
        <f>SUM(B35:B38)</f>
        <v>0</v>
      </c>
      <c r="C39" s="116"/>
    </row>
    <row r="40" spans="1:3">
      <c r="A40" s="111" t="s">
        <v>208</v>
      </c>
      <c r="B40" s="89">
        <v>0.4</v>
      </c>
      <c r="C40" s="116"/>
    </row>
    <row r="41" spans="1:3">
      <c r="A41" s="111" t="s">
        <v>209</v>
      </c>
      <c r="B41" s="89">
        <f>+'CAMINHAO DIURNO 1236 RIO'!$C$44</f>
        <v>0.08</v>
      </c>
      <c r="C41" s="116"/>
    </row>
    <row r="42" spans="1:3">
      <c r="A42" s="297" t="s">
        <v>210</v>
      </c>
      <c r="B42" s="298"/>
      <c r="C42" s="126">
        <f>ROUND(+B39*B40*B41*B34,2)</f>
        <v>0</v>
      </c>
    </row>
    <row r="43" spans="1:3">
      <c r="A43" s="111" t="s">
        <v>211</v>
      </c>
      <c r="B43" s="89">
        <v>0.1</v>
      </c>
      <c r="C43" s="116"/>
    </row>
    <row r="44" spans="1:3">
      <c r="A44" s="297" t="s">
        <v>212</v>
      </c>
      <c r="B44" s="298"/>
      <c r="C44" s="149">
        <f>ROUND(B43*B41*B39*B34,2)</f>
        <v>0</v>
      </c>
    </row>
    <row r="45" spans="1:3">
      <c r="A45" s="316" t="s">
        <v>213</v>
      </c>
      <c r="B45" s="317"/>
      <c r="C45" s="127">
        <f>+C44+C42</f>
        <v>0</v>
      </c>
    </row>
    <row r="47" spans="1:3">
      <c r="A47" s="312" t="s">
        <v>214</v>
      </c>
      <c r="B47" s="313"/>
      <c r="C47" s="314"/>
    </row>
    <row r="48" spans="1:3">
      <c r="A48" s="52" t="s">
        <v>200</v>
      </c>
      <c r="B48" s="90">
        <f>+B7</f>
        <v>0</v>
      </c>
      <c r="C48" s="116"/>
    </row>
    <row r="49" spans="1:3">
      <c r="A49" s="52" t="s">
        <v>215</v>
      </c>
      <c r="B49" s="150">
        <v>30</v>
      </c>
      <c r="C49" s="116"/>
    </row>
    <row r="50" spans="1:3">
      <c r="A50" s="52" t="s">
        <v>201</v>
      </c>
      <c r="B50" s="52">
        <v>12</v>
      </c>
      <c r="C50" s="116"/>
    </row>
    <row r="51" spans="1:3">
      <c r="A51" s="52" t="s">
        <v>216</v>
      </c>
      <c r="B51" s="52">
        <v>7</v>
      </c>
      <c r="C51" s="116"/>
    </row>
    <row r="52" spans="1:3">
      <c r="A52" s="143" t="s">
        <v>217</v>
      </c>
      <c r="B52" s="144"/>
      <c r="C52" s="116"/>
    </row>
    <row r="53" spans="1:3">
      <c r="A53" s="316" t="s">
        <v>218</v>
      </c>
      <c r="B53" s="317"/>
      <c r="C53" s="136">
        <f>+ROUND(((B48/B49/B50)*B51)*B52,2)</f>
        <v>0</v>
      </c>
    </row>
    <row r="55" spans="1:3">
      <c r="A55" s="318" t="s">
        <v>219</v>
      </c>
      <c r="B55" s="319"/>
      <c r="C55" s="320"/>
    </row>
    <row r="56" spans="1:3">
      <c r="A56" s="151" t="s">
        <v>220</v>
      </c>
      <c r="B56" s="144">
        <f>+B52</f>
        <v>0</v>
      </c>
      <c r="C56" s="116"/>
    </row>
    <row r="57" spans="1:3">
      <c r="A57" s="52" t="s">
        <v>206</v>
      </c>
      <c r="B57" s="90">
        <f>+'CAMINHAO DIURNO 1236 RIO'!$D$23</f>
        <v>0</v>
      </c>
      <c r="C57" s="116"/>
    </row>
    <row r="58" spans="1:3">
      <c r="A58" s="52" t="s">
        <v>81</v>
      </c>
      <c r="B58" s="90">
        <f>+'CAMINHAO DIURNO 1236 RIO'!$D$29</f>
        <v>0</v>
      </c>
      <c r="C58" s="116"/>
    </row>
    <row r="59" spans="1:3">
      <c r="A59" s="146" t="s">
        <v>84</v>
      </c>
      <c r="B59" s="90">
        <f>+'CAMINHAO DIURNO 1236 RIO'!$D$31</f>
        <v>0</v>
      </c>
      <c r="C59" s="116"/>
    </row>
    <row r="60" spans="1:3">
      <c r="A60" s="146" t="s">
        <v>86</v>
      </c>
      <c r="B60" s="90">
        <f>+'CAMINHAO DIURNO 1236 RIO'!$D$32</f>
        <v>0</v>
      </c>
      <c r="C60" s="116"/>
    </row>
    <row r="61" spans="1:3">
      <c r="A61" s="147" t="s">
        <v>207</v>
      </c>
      <c r="B61" s="148">
        <f>SUM(B57:B60)</f>
        <v>0</v>
      </c>
      <c r="C61" s="116"/>
    </row>
    <row r="62" spans="1:3">
      <c r="A62" s="111" t="s">
        <v>208</v>
      </c>
      <c r="B62" s="89">
        <v>0.4</v>
      </c>
      <c r="C62" s="116"/>
    </row>
    <row r="63" spans="1:3">
      <c r="A63" s="111" t="s">
        <v>209</v>
      </c>
      <c r="B63" s="89">
        <f>+'CAMINHAO DIURNO 1236 RIO'!$C$44</f>
        <v>0.08</v>
      </c>
      <c r="C63" s="116"/>
    </row>
    <row r="64" spans="1:3">
      <c r="A64" s="297" t="s">
        <v>210</v>
      </c>
      <c r="B64" s="298"/>
      <c r="C64" s="126">
        <f>ROUND(+B61*B62*B63*B56,2)</f>
        <v>0</v>
      </c>
    </row>
    <row r="65" spans="1:3">
      <c r="A65" s="111" t="s">
        <v>211</v>
      </c>
      <c r="B65" s="89">
        <v>0.1</v>
      </c>
      <c r="C65" s="116"/>
    </row>
    <row r="66" spans="1:3">
      <c r="A66" s="297" t="s">
        <v>212</v>
      </c>
      <c r="B66" s="298"/>
      <c r="C66" s="149">
        <f>ROUND(B65*B63*B61*B56,2)</f>
        <v>0</v>
      </c>
    </row>
    <row r="67" spans="1:3">
      <c r="A67" s="316" t="s">
        <v>221</v>
      </c>
      <c r="B67" s="317"/>
      <c r="C67" s="127">
        <f>+C66+C64</f>
        <v>0</v>
      </c>
    </row>
    <row r="69" spans="1:3">
      <c r="A69" s="318" t="s">
        <v>222</v>
      </c>
      <c r="B69" s="319"/>
      <c r="C69" s="320"/>
    </row>
    <row r="70" spans="1:3">
      <c r="A70" s="321" t="s">
        <v>223</v>
      </c>
      <c r="B70" s="322"/>
      <c r="C70" s="323"/>
    </row>
    <row r="71" spans="1:3">
      <c r="A71" s="324"/>
      <c r="B71" s="325"/>
      <c r="C71" s="326"/>
    </row>
    <row r="72" spans="1:3">
      <c r="A72" s="324"/>
      <c r="B72" s="325"/>
      <c r="C72" s="326"/>
    </row>
    <row r="73" spans="1:3">
      <c r="A73" s="327"/>
      <c r="B73" s="328"/>
      <c r="C73" s="329"/>
    </row>
    <row r="74" spans="1:3">
      <c r="A74" s="152"/>
      <c r="B74" s="152"/>
      <c r="C74" s="152"/>
    </row>
    <row r="75" spans="1:3">
      <c r="A75" s="318" t="s">
        <v>224</v>
      </c>
      <c r="B75" s="319"/>
      <c r="C75" s="320"/>
    </row>
    <row r="76" spans="1:3">
      <c r="A76" s="52" t="s">
        <v>225</v>
      </c>
      <c r="B76" s="90">
        <f>+$B$7</f>
        <v>0</v>
      </c>
      <c r="C76" s="116"/>
    </row>
    <row r="77" spans="1:3">
      <c r="A77" s="52" t="s">
        <v>190</v>
      </c>
      <c r="B77" s="52">
        <v>30</v>
      </c>
      <c r="C77" s="116"/>
    </row>
    <row r="78" spans="1:3">
      <c r="A78" s="52" t="s">
        <v>226</v>
      </c>
      <c r="B78" s="52">
        <v>12</v>
      </c>
      <c r="C78" s="116"/>
    </row>
    <row r="79" spans="1:3">
      <c r="A79" s="143" t="s">
        <v>227</v>
      </c>
      <c r="B79" s="143">
        <v>1</v>
      </c>
      <c r="C79" s="116"/>
    </row>
    <row r="80" spans="1:3">
      <c r="A80" s="316" t="s">
        <v>228</v>
      </c>
      <c r="B80" s="317"/>
      <c r="C80" s="109">
        <f>+ROUND((B76/B77/B78)*B79,2)</f>
        <v>0</v>
      </c>
    </row>
    <row r="82" spans="1:3">
      <c r="A82" s="318" t="s">
        <v>229</v>
      </c>
      <c r="B82" s="319"/>
      <c r="C82" s="320"/>
    </row>
    <row r="83" spans="1:3">
      <c r="A83" s="52" t="s">
        <v>225</v>
      </c>
      <c r="B83" s="90">
        <f>+$B$7</f>
        <v>0</v>
      </c>
      <c r="C83" s="116"/>
    </row>
    <row r="84" spans="1:3">
      <c r="A84" s="52" t="s">
        <v>190</v>
      </c>
      <c r="B84" s="52">
        <v>30</v>
      </c>
      <c r="C84" s="116"/>
    </row>
    <row r="85" spans="1:3">
      <c r="A85" s="52" t="s">
        <v>226</v>
      </c>
      <c r="B85" s="52">
        <v>12</v>
      </c>
      <c r="C85" s="116"/>
    </row>
    <row r="86" spans="1:3">
      <c r="A86" s="99" t="s">
        <v>230</v>
      </c>
      <c r="B86" s="52">
        <v>5</v>
      </c>
      <c r="C86" s="116"/>
    </row>
    <row r="87" spans="1:3">
      <c r="A87" s="143" t="s">
        <v>231</v>
      </c>
      <c r="B87" s="144"/>
      <c r="C87" s="116"/>
    </row>
    <row r="88" spans="1:3">
      <c r="A88" s="143" t="s">
        <v>232</v>
      </c>
      <c r="B88" s="144"/>
      <c r="C88" s="116"/>
    </row>
    <row r="89" spans="1:3">
      <c r="A89" s="316" t="s">
        <v>233</v>
      </c>
      <c r="B89" s="317"/>
      <c r="C89" s="136">
        <f>ROUND(+B83/B84/B85*B86*B87*B88,2)</f>
        <v>0</v>
      </c>
    </row>
    <row r="91" spans="1:3">
      <c r="A91" s="318" t="s">
        <v>234</v>
      </c>
      <c r="B91" s="319"/>
      <c r="C91" s="320"/>
    </row>
    <row r="92" spans="1:3">
      <c r="A92" s="52" t="s">
        <v>225</v>
      </c>
      <c r="B92" s="90">
        <f>+$B$7</f>
        <v>0</v>
      </c>
      <c r="C92" s="116"/>
    </row>
    <row r="93" spans="1:3">
      <c r="A93" s="52" t="s">
        <v>190</v>
      </c>
      <c r="B93" s="52">
        <v>30</v>
      </c>
      <c r="C93" s="116"/>
    </row>
    <row r="94" spans="1:3">
      <c r="A94" s="52" t="s">
        <v>226</v>
      </c>
      <c r="B94" s="52">
        <v>12</v>
      </c>
      <c r="C94" s="116"/>
    </row>
    <row r="95" spans="1:3">
      <c r="A95" s="99" t="s">
        <v>235</v>
      </c>
      <c r="B95" s="52">
        <v>15</v>
      </c>
      <c r="C95" s="116"/>
    </row>
    <row r="96" spans="1:3">
      <c r="A96" s="143" t="s">
        <v>236</v>
      </c>
      <c r="B96" s="144"/>
      <c r="C96" s="116"/>
    </row>
    <row r="97" spans="1:3">
      <c r="A97" s="316" t="s">
        <v>237</v>
      </c>
      <c r="B97" s="317"/>
      <c r="C97" s="136">
        <f>ROUND(+B92/B93/B94*B95*B96,2)</f>
        <v>0</v>
      </c>
    </row>
    <row r="99" spans="1:3">
      <c r="A99" s="318" t="s">
        <v>238</v>
      </c>
      <c r="B99" s="319"/>
      <c r="C99" s="320"/>
    </row>
    <row r="100" spans="1:3">
      <c r="A100" s="52" t="s">
        <v>225</v>
      </c>
      <c r="B100" s="90">
        <f>+$B$7</f>
        <v>0</v>
      </c>
      <c r="C100" s="116"/>
    </row>
    <row r="101" spans="1:3">
      <c r="A101" s="52" t="s">
        <v>190</v>
      </c>
      <c r="B101" s="52">
        <v>30</v>
      </c>
      <c r="C101" s="116"/>
    </row>
    <row r="102" spans="1:3">
      <c r="A102" s="52" t="s">
        <v>226</v>
      </c>
      <c r="B102" s="52">
        <v>12</v>
      </c>
      <c r="C102" s="116"/>
    </row>
    <row r="103" spans="1:3">
      <c r="A103" s="99" t="s">
        <v>235</v>
      </c>
      <c r="B103" s="52">
        <v>5</v>
      </c>
      <c r="C103" s="116"/>
    </row>
    <row r="104" spans="1:3">
      <c r="A104" s="143" t="s">
        <v>239</v>
      </c>
      <c r="B104" s="144"/>
      <c r="C104" s="116"/>
    </row>
    <row r="105" spans="1:3">
      <c r="A105" s="316" t="s">
        <v>240</v>
      </c>
      <c r="B105" s="317"/>
      <c r="C105" s="136">
        <f>ROUND(+B100/B101/B102*B103*B104,2)</f>
        <v>0</v>
      </c>
    </row>
    <row r="107" spans="1:3">
      <c r="A107" s="318" t="s">
        <v>241</v>
      </c>
      <c r="B107" s="319"/>
      <c r="C107" s="320"/>
    </row>
    <row r="108" spans="1:3">
      <c r="A108" s="332" t="s">
        <v>242</v>
      </c>
      <c r="B108" s="333"/>
      <c r="C108" s="334"/>
    </row>
    <row r="109" spans="1:3">
      <c r="A109" s="52" t="s">
        <v>225</v>
      </c>
      <c r="B109" s="90">
        <f>+$B$7</f>
        <v>0</v>
      </c>
      <c r="C109" s="116"/>
    </row>
    <row r="110" spans="1:3">
      <c r="A110" s="52" t="s">
        <v>243</v>
      </c>
      <c r="B110" s="90">
        <f>+B109*(1/3)</f>
        <v>0</v>
      </c>
      <c r="C110" s="116"/>
    </row>
    <row r="111" spans="1:3">
      <c r="A111" s="147" t="s">
        <v>207</v>
      </c>
      <c r="B111" s="148">
        <f>SUM(B109:B110)</f>
        <v>0</v>
      </c>
      <c r="C111" s="116"/>
    </row>
    <row r="112" spans="1:3">
      <c r="A112" s="52" t="s">
        <v>244</v>
      </c>
      <c r="B112" s="52">
        <v>4</v>
      </c>
      <c r="C112" s="116"/>
    </row>
    <row r="113" spans="1:3">
      <c r="A113" s="52" t="s">
        <v>226</v>
      </c>
      <c r="B113" s="52">
        <v>12</v>
      </c>
      <c r="C113" s="116"/>
    </row>
    <row r="114" spans="1:3">
      <c r="A114" s="143" t="s">
        <v>245</v>
      </c>
      <c r="B114" s="144"/>
      <c r="C114" s="116"/>
    </row>
    <row r="115" spans="1:3">
      <c r="A115" s="143" t="s">
        <v>246</v>
      </c>
      <c r="B115" s="144"/>
      <c r="C115" s="116"/>
    </row>
    <row r="116" spans="1:3">
      <c r="A116" s="316" t="s">
        <v>247</v>
      </c>
      <c r="B116" s="317"/>
      <c r="C116" s="136">
        <f>ROUND((((+B111*(B112/B113)/B113)*B114)*B115),2)</f>
        <v>0</v>
      </c>
    </row>
    <row r="117" spans="1:3">
      <c r="A117" s="316" t="s">
        <v>248</v>
      </c>
      <c r="B117" s="330"/>
      <c r="C117" s="317"/>
    </row>
    <row r="118" spans="1:3">
      <c r="A118" s="52" t="s">
        <v>225</v>
      </c>
      <c r="B118" s="90">
        <f>+'CAMINHAO DIURNO 1236 RIO'!D23</f>
        <v>0</v>
      </c>
      <c r="C118" s="116"/>
    </row>
    <row r="119" spans="1:3">
      <c r="A119" s="52" t="s">
        <v>81</v>
      </c>
      <c r="B119" s="90">
        <f>+'CAMINHAO DIURNO 1236 RIO'!D29</f>
        <v>0</v>
      </c>
      <c r="C119" s="116"/>
    </row>
    <row r="120" spans="1:3">
      <c r="A120" s="147" t="s">
        <v>207</v>
      </c>
      <c r="B120" s="148">
        <f>SUM(B118:B119)</f>
        <v>0</v>
      </c>
      <c r="C120" s="116"/>
    </row>
    <row r="121" spans="1:3">
      <c r="A121" s="52" t="s">
        <v>244</v>
      </c>
      <c r="B121" s="52">
        <v>4</v>
      </c>
      <c r="C121" s="116"/>
    </row>
    <row r="122" spans="1:3">
      <c r="A122" s="52" t="s">
        <v>226</v>
      </c>
      <c r="B122" s="52">
        <v>12</v>
      </c>
      <c r="C122" s="116"/>
    </row>
    <row r="123" spans="1:3">
      <c r="A123" s="143" t="s">
        <v>245</v>
      </c>
      <c r="B123" s="144">
        <f>+B114</f>
        <v>0</v>
      </c>
      <c r="C123" s="116"/>
    </row>
    <row r="124" spans="1:3">
      <c r="A124" s="143" t="s">
        <v>246</v>
      </c>
      <c r="B124" s="144">
        <f>+B115</f>
        <v>0</v>
      </c>
      <c r="C124" s="116"/>
    </row>
    <row r="125" spans="1:3">
      <c r="A125" s="99" t="s">
        <v>249</v>
      </c>
      <c r="B125" s="89">
        <f>+'CAMINHAO DIURNO 1236 RIO'!C45</f>
        <v>0.36800000000000005</v>
      </c>
      <c r="C125" s="116"/>
    </row>
    <row r="126" spans="1:3">
      <c r="A126" s="316" t="s">
        <v>250</v>
      </c>
      <c r="B126" s="317"/>
      <c r="C126" s="127">
        <f>ROUND((((B120*(B121/B122)*B123)*B124)*B125),2)</f>
        <v>0</v>
      </c>
    </row>
    <row r="128" spans="1:3" ht="30.75" customHeight="1">
      <c r="A128" s="331" t="s">
        <v>269</v>
      </c>
      <c r="B128" s="331"/>
      <c r="C128" s="331"/>
    </row>
    <row r="131" spans="3:3">
      <c r="C131" s="121"/>
    </row>
  </sheetData>
  <mergeCells count="33">
    <mergeCell ref="A117:C117"/>
    <mergeCell ref="A126:B126"/>
    <mergeCell ref="A128:C128"/>
    <mergeCell ref="A97:B97"/>
    <mergeCell ref="A99:C99"/>
    <mergeCell ref="A105:B105"/>
    <mergeCell ref="A107:C107"/>
    <mergeCell ref="A108:C108"/>
    <mergeCell ref="A116:B116"/>
    <mergeCell ref="A91:C91"/>
    <mergeCell ref="A53:B53"/>
    <mergeCell ref="A55:C55"/>
    <mergeCell ref="A64:B64"/>
    <mergeCell ref="A66:B66"/>
    <mergeCell ref="A67:B67"/>
    <mergeCell ref="A69:C69"/>
    <mergeCell ref="A70:C73"/>
    <mergeCell ref="A75:C75"/>
    <mergeCell ref="A80:B80"/>
    <mergeCell ref="A82:C82"/>
    <mergeCell ref="A89:B89"/>
    <mergeCell ref="A47:C47"/>
    <mergeCell ref="A1:C1"/>
    <mergeCell ref="A9:C9"/>
    <mergeCell ref="A16:B16"/>
    <mergeCell ref="A18:C18"/>
    <mergeCell ref="A25:B25"/>
    <mergeCell ref="A27:C27"/>
    <mergeCell ref="A31:B31"/>
    <mergeCell ref="A33:C33"/>
    <mergeCell ref="A42:B42"/>
    <mergeCell ref="A44:B44"/>
    <mergeCell ref="A45:B45"/>
  </mergeCells>
  <pageMargins left="1.1023622047244095" right="0.11811023622047245" top="0.78740157480314965" bottom="0.78740157480314965" header="0.31496062992125984" footer="0.31496062992125984"/>
  <pageSetup paperSize="9" scale="85" orientation="portrait" r:id="rId1"/>
  <headerFooter>
    <oddFooter>&amp;A</oddFooter>
  </headerFooter>
</worksheet>
</file>

<file path=xl/worksheets/sheet7.xml><?xml version="1.0" encoding="utf-8"?>
<worksheet xmlns="http://schemas.openxmlformats.org/spreadsheetml/2006/main" xmlns:r="http://schemas.openxmlformats.org/officeDocument/2006/relationships">
  <dimension ref="A1:G179"/>
  <sheetViews>
    <sheetView topLeftCell="A53" workbookViewId="0">
      <selection activeCell="A55" sqref="A55"/>
    </sheetView>
  </sheetViews>
  <sheetFormatPr defaultRowHeight="12.75"/>
  <cols>
    <col min="1" max="1" width="5.625" customWidth="1"/>
    <col min="2" max="2" width="50.5" customWidth="1"/>
    <col min="3" max="3" width="9.375" bestFit="1" customWidth="1"/>
    <col min="4" max="4" width="15.625" customWidth="1"/>
    <col min="5" max="5" width="11.75" bestFit="1" customWidth="1"/>
  </cols>
  <sheetData>
    <row r="1" spans="1:6">
      <c r="A1" s="264" t="s">
        <v>47</v>
      </c>
      <c r="B1" s="265"/>
      <c r="C1" s="265"/>
      <c r="D1" s="266"/>
      <c r="E1" s="59"/>
      <c r="F1" s="59"/>
    </row>
    <row r="3" spans="1:6">
      <c r="A3" s="267" t="s">
        <v>48</v>
      </c>
      <c r="B3" s="268"/>
      <c r="C3" s="268"/>
      <c r="D3" s="269"/>
    </row>
    <row r="4" spans="1:6" s="3" customFormat="1" ht="41.25" customHeight="1">
      <c r="A4" s="170">
        <v>1</v>
      </c>
      <c r="B4" s="171" t="s">
        <v>49</v>
      </c>
      <c r="C4" s="344" t="s">
        <v>273</v>
      </c>
      <c r="D4" s="345"/>
    </row>
    <row r="5" spans="1:6" s="3" customFormat="1">
      <c r="A5" s="170">
        <v>2</v>
      </c>
      <c r="B5" s="171" t="s">
        <v>50</v>
      </c>
      <c r="C5" s="346" t="s">
        <v>267</v>
      </c>
      <c r="D5" s="347"/>
    </row>
    <row r="6" spans="1:6" s="3" customFormat="1">
      <c r="A6" s="170">
        <v>3</v>
      </c>
      <c r="B6" s="171" t="s">
        <v>51</v>
      </c>
      <c r="C6" s="348">
        <f>+Apresentação!G22</f>
        <v>0</v>
      </c>
      <c r="D6" s="348"/>
    </row>
    <row r="7" spans="1:6" s="3" customFormat="1">
      <c r="A7" s="170">
        <v>4</v>
      </c>
      <c r="B7" s="171" t="s">
        <v>52</v>
      </c>
      <c r="C7" s="349" t="s">
        <v>295</v>
      </c>
      <c r="D7" s="350"/>
    </row>
    <row r="8" spans="1:6" s="3" customFormat="1">
      <c r="A8" s="170">
        <v>5</v>
      </c>
      <c r="B8" s="171" t="s">
        <v>53</v>
      </c>
      <c r="C8" s="351">
        <v>43524</v>
      </c>
      <c r="D8" s="347"/>
    </row>
    <row r="9" spans="1:6">
      <c r="D9" s="62"/>
    </row>
    <row r="10" spans="1:6">
      <c r="A10" s="278" t="s">
        <v>54</v>
      </c>
      <c r="B10" s="279"/>
      <c r="C10" s="279"/>
      <c r="D10" s="279"/>
    </row>
    <row r="11" spans="1:6">
      <c r="A11" s="63">
        <v>1</v>
      </c>
      <c r="B11" s="64" t="s">
        <v>55</v>
      </c>
      <c r="C11" s="65" t="s">
        <v>56</v>
      </c>
      <c r="D11" s="66" t="s">
        <v>57</v>
      </c>
    </row>
    <row r="12" spans="1:6">
      <c r="A12" s="67" t="s">
        <v>4</v>
      </c>
      <c r="B12" s="280" t="s">
        <v>58</v>
      </c>
      <c r="C12" s="280"/>
      <c r="D12" s="68">
        <f>+C6</f>
        <v>0</v>
      </c>
    </row>
    <row r="13" spans="1:6">
      <c r="A13" s="67" t="s">
        <v>6</v>
      </c>
      <c r="B13" s="69" t="s">
        <v>59</v>
      </c>
      <c r="C13" s="70"/>
      <c r="D13" s="68"/>
      <c r="E13" s="71"/>
    </row>
    <row r="14" spans="1:6">
      <c r="A14" s="67" t="s">
        <v>9</v>
      </c>
      <c r="B14" s="69" t="s">
        <v>60</v>
      </c>
      <c r="C14" s="70"/>
      <c r="D14" s="68">
        <f>+C14*D12</f>
        <v>0</v>
      </c>
    </row>
    <row r="15" spans="1:6">
      <c r="A15" s="67" t="s">
        <v>11</v>
      </c>
      <c r="B15" s="280" t="s">
        <v>61</v>
      </c>
      <c r="C15" s="280"/>
      <c r="D15" s="68">
        <f>+'MEM CAL NOTURN CAMINHAO 1236RIO'!C22</f>
        <v>0</v>
      </c>
    </row>
    <row r="16" spans="1:6">
      <c r="A16" s="67" t="s">
        <v>62</v>
      </c>
      <c r="B16" s="280" t="s">
        <v>63</v>
      </c>
      <c r="C16" s="280"/>
      <c r="D16" s="68">
        <f>+'MEM CAL NOTURN CAMINHAO 1236RIO'!C43</f>
        <v>0</v>
      </c>
    </row>
    <row r="17" spans="1:6">
      <c r="A17" s="67" t="s">
        <v>64</v>
      </c>
      <c r="B17" s="262" t="s">
        <v>65</v>
      </c>
      <c r="C17" s="263"/>
      <c r="D17" s="68"/>
    </row>
    <row r="18" spans="1:6">
      <c r="A18" s="67" t="s">
        <v>66</v>
      </c>
      <c r="B18" s="280" t="s">
        <v>67</v>
      </c>
      <c r="C18" s="280"/>
      <c r="D18" s="68"/>
    </row>
    <row r="19" spans="1:6">
      <c r="A19" s="67" t="s">
        <v>68</v>
      </c>
      <c r="B19" s="262" t="s">
        <v>69</v>
      </c>
      <c r="C19" s="263"/>
      <c r="D19" s="72"/>
    </row>
    <row r="20" spans="1:6">
      <c r="A20" s="67" t="s">
        <v>70</v>
      </c>
      <c r="B20" s="69" t="s">
        <v>71</v>
      </c>
      <c r="C20" s="70"/>
      <c r="D20" s="68"/>
    </row>
    <row r="21" spans="1:6">
      <c r="A21" s="67" t="s">
        <v>72</v>
      </c>
      <c r="B21" s="280" t="s">
        <v>73</v>
      </c>
      <c r="C21" s="280"/>
      <c r="D21" s="73"/>
      <c r="F21" s="74"/>
    </row>
    <row r="22" spans="1:6">
      <c r="A22" s="67" t="s">
        <v>74</v>
      </c>
      <c r="B22" s="280" t="s">
        <v>75</v>
      </c>
      <c r="C22" s="280"/>
      <c r="D22" s="73"/>
    </row>
    <row r="23" spans="1:6">
      <c r="A23" s="281" t="s">
        <v>76</v>
      </c>
      <c r="B23" s="281"/>
      <c r="C23" s="281"/>
      <c r="D23" s="75">
        <f>SUM(D12:D22)</f>
        <v>0</v>
      </c>
    </row>
    <row r="25" spans="1:6">
      <c r="A25" s="278" t="s">
        <v>77</v>
      </c>
      <c r="B25" s="279"/>
      <c r="C25" s="279"/>
      <c r="D25" s="279"/>
    </row>
    <row r="27" spans="1:6">
      <c r="A27" s="278" t="s">
        <v>78</v>
      </c>
      <c r="B27" s="279"/>
      <c r="C27" s="279"/>
      <c r="D27" s="279"/>
    </row>
    <row r="28" spans="1:6">
      <c r="A28" s="76" t="s">
        <v>79</v>
      </c>
      <c r="B28" s="77" t="s">
        <v>80</v>
      </c>
      <c r="C28" s="78" t="s">
        <v>56</v>
      </c>
      <c r="D28" s="79" t="s">
        <v>57</v>
      </c>
    </row>
    <row r="29" spans="1:6">
      <c r="A29" s="67" t="s">
        <v>4</v>
      </c>
      <c r="B29" s="52" t="s">
        <v>81</v>
      </c>
      <c r="C29" s="80" t="e">
        <f>ROUND(+D29/$D$23,4)</f>
        <v>#DIV/0!</v>
      </c>
      <c r="D29" s="73">
        <f>ROUND(+D23/12,2)</f>
        <v>0</v>
      </c>
    </row>
    <row r="30" spans="1:6">
      <c r="A30" s="81" t="s">
        <v>6</v>
      </c>
      <c r="B30" s="82" t="s">
        <v>82</v>
      </c>
      <c r="C30" s="83" t="e">
        <f>ROUND(+D30/$D$23,4)</f>
        <v>#DIV/0!</v>
      </c>
      <c r="D30" s="84">
        <f>+D31+D32</f>
        <v>0</v>
      </c>
    </row>
    <row r="31" spans="1:6">
      <c r="A31" s="67" t="s">
        <v>83</v>
      </c>
      <c r="B31" s="85" t="s">
        <v>84</v>
      </c>
      <c r="C31" s="86" t="e">
        <f>ROUND(+D31/$D$23,4)</f>
        <v>#DIV/0!</v>
      </c>
      <c r="D31" s="87">
        <f>ROUND(+D23/12,2)</f>
        <v>0</v>
      </c>
    </row>
    <row r="32" spans="1:6">
      <c r="A32" s="67" t="s">
        <v>85</v>
      </c>
      <c r="B32" s="85" t="s">
        <v>86</v>
      </c>
      <c r="C32" s="86" t="e">
        <f>ROUND(+D32/$D$23,4)</f>
        <v>#DIV/0!</v>
      </c>
      <c r="D32" s="87">
        <f>ROUND(+(D23*1/3)/12,2)</f>
        <v>0</v>
      </c>
    </row>
    <row r="33" spans="1:4">
      <c r="A33" s="281" t="s">
        <v>76</v>
      </c>
      <c r="B33" s="281"/>
      <c r="C33" s="281"/>
      <c r="D33" s="75">
        <f>+D30+D29</f>
        <v>0</v>
      </c>
    </row>
    <row r="35" spans="1:4">
      <c r="A35" s="282" t="s">
        <v>87</v>
      </c>
      <c r="B35" s="283"/>
      <c r="C35" s="283"/>
      <c r="D35" s="283"/>
    </row>
    <row r="36" spans="1:4">
      <c r="A36" s="76" t="s">
        <v>88</v>
      </c>
      <c r="B36" s="88" t="s">
        <v>89</v>
      </c>
      <c r="C36" s="78" t="s">
        <v>56</v>
      </c>
      <c r="D36" s="79" t="s">
        <v>57</v>
      </c>
    </row>
    <row r="37" spans="1:4">
      <c r="A37" s="67" t="s">
        <v>4</v>
      </c>
      <c r="B37" s="52" t="s">
        <v>90</v>
      </c>
      <c r="C37" s="89">
        <v>0.2</v>
      </c>
      <c r="D37" s="90">
        <f>ROUND(C37*($D$23+$D$33),2)</f>
        <v>0</v>
      </c>
    </row>
    <row r="38" spans="1:4">
      <c r="A38" s="67" t="s">
        <v>6</v>
      </c>
      <c r="B38" s="52" t="s">
        <v>91</v>
      </c>
      <c r="C38" s="89">
        <v>2.5000000000000001E-2</v>
      </c>
      <c r="D38" s="90">
        <f>ROUND(C38*($D$23+$D$33),2)</f>
        <v>0</v>
      </c>
    </row>
    <row r="39" spans="1:4">
      <c r="A39" s="67" t="s">
        <v>9</v>
      </c>
      <c r="B39" s="52" t="s">
        <v>92</v>
      </c>
      <c r="C39" s="89">
        <f>3%</f>
        <v>0.03</v>
      </c>
      <c r="D39" s="90">
        <f t="shared" ref="D39:D43" si="0">ROUND(C39*($D$23+$D$33),2)</f>
        <v>0</v>
      </c>
    </row>
    <row r="40" spans="1:4">
      <c r="A40" s="67" t="s">
        <v>11</v>
      </c>
      <c r="B40" s="52" t="s">
        <v>93</v>
      </c>
      <c r="C40" s="89">
        <v>1.4999999999999999E-2</v>
      </c>
      <c r="D40" s="90">
        <f t="shared" si="0"/>
        <v>0</v>
      </c>
    </row>
    <row r="41" spans="1:4">
      <c r="A41" s="67" t="s">
        <v>62</v>
      </c>
      <c r="B41" s="52" t="s">
        <v>94</v>
      </c>
      <c r="C41" s="89">
        <v>0.01</v>
      </c>
      <c r="D41" s="90">
        <f t="shared" si="0"/>
        <v>0</v>
      </c>
    </row>
    <row r="42" spans="1:4">
      <c r="A42" s="67" t="s">
        <v>64</v>
      </c>
      <c r="B42" s="52" t="s">
        <v>95</v>
      </c>
      <c r="C42" s="89">
        <v>6.0000000000000001E-3</v>
      </c>
      <c r="D42" s="90">
        <f t="shared" si="0"/>
        <v>0</v>
      </c>
    </row>
    <row r="43" spans="1:4">
      <c r="A43" s="67" t="s">
        <v>66</v>
      </c>
      <c r="B43" s="52" t="s">
        <v>96</v>
      </c>
      <c r="C43" s="89">
        <v>2E-3</v>
      </c>
      <c r="D43" s="90">
        <f t="shared" si="0"/>
        <v>0</v>
      </c>
    </row>
    <row r="44" spans="1:4">
      <c r="A44" s="67" t="s">
        <v>68</v>
      </c>
      <c r="B44" s="52" t="s">
        <v>97</v>
      </c>
      <c r="C44" s="89">
        <v>0.08</v>
      </c>
      <c r="D44" s="90">
        <f>ROUND(C44*($D$23+$D$33),2)</f>
        <v>0</v>
      </c>
    </row>
    <row r="45" spans="1:4">
      <c r="A45" s="91" t="s">
        <v>76</v>
      </c>
      <c r="B45" s="92"/>
      <c r="C45" s="93">
        <f>SUM(C37:C44)</f>
        <v>0.36800000000000005</v>
      </c>
      <c r="D45" s="94">
        <f>SUM(D37:D44)</f>
        <v>0</v>
      </c>
    </row>
    <row r="46" spans="1:4">
      <c r="A46" s="95"/>
      <c r="B46" s="95"/>
      <c r="C46" s="95"/>
      <c r="D46" s="95"/>
    </row>
    <row r="47" spans="1:4">
      <c r="A47" s="282" t="s">
        <v>98</v>
      </c>
      <c r="B47" s="283"/>
      <c r="C47" s="283"/>
      <c r="D47" s="283"/>
    </row>
    <row r="48" spans="1:4">
      <c r="A48" s="76" t="s">
        <v>99</v>
      </c>
      <c r="B48" s="88" t="s">
        <v>100</v>
      </c>
      <c r="C48" s="78"/>
      <c r="D48" s="79" t="s">
        <v>57</v>
      </c>
    </row>
    <row r="49" spans="1:6">
      <c r="A49" s="96" t="s">
        <v>4</v>
      </c>
      <c r="B49" s="52" t="s">
        <v>101</v>
      </c>
      <c r="C49" s="97"/>
      <c r="D49" s="90">
        <f>+'MEM CAL NOTURN CAMINHAO 1236RIO'!C52</f>
        <v>0</v>
      </c>
    </row>
    <row r="50" spans="1:6" s="101" customFormat="1">
      <c r="A50" s="98" t="s">
        <v>102</v>
      </c>
      <c r="B50" s="99" t="s">
        <v>103</v>
      </c>
      <c r="C50" s="80">
        <f>+$C$135+$C$136</f>
        <v>9.2499999999999999E-2</v>
      </c>
      <c r="D50" s="100">
        <f>+(C50*D49)*-1</f>
        <v>0</v>
      </c>
      <c r="F50" s="102"/>
    </row>
    <row r="51" spans="1:6">
      <c r="A51" s="96" t="s">
        <v>6</v>
      </c>
      <c r="B51" s="52" t="s">
        <v>104</v>
      </c>
      <c r="C51" s="97"/>
      <c r="D51" s="90">
        <f>+'MEM CAL NOTURN CAMINHAO 1236RIO'!C61</f>
        <v>0</v>
      </c>
      <c r="F51" s="45"/>
    </row>
    <row r="52" spans="1:6" s="101" customFormat="1">
      <c r="A52" s="98" t="s">
        <v>83</v>
      </c>
      <c r="B52" s="99" t="s">
        <v>103</v>
      </c>
      <c r="C52" s="80">
        <f>+$C$135+$C$136</f>
        <v>9.2499999999999999E-2</v>
      </c>
      <c r="D52" s="100">
        <f>+(C52*D51)*-1</f>
        <v>0</v>
      </c>
      <c r="F52" s="103"/>
    </row>
    <row r="53" spans="1:6">
      <c r="A53" s="52" t="s">
        <v>9</v>
      </c>
      <c r="B53" s="52" t="s">
        <v>105</v>
      </c>
      <c r="C53" s="97"/>
      <c r="D53" s="90"/>
      <c r="F53" s="45"/>
    </row>
    <row r="54" spans="1:6" ht="13.5">
      <c r="A54" s="98" t="s">
        <v>106</v>
      </c>
      <c r="B54" s="99" t="s">
        <v>103</v>
      </c>
      <c r="C54" s="80">
        <f>+$C$135+$C$136</f>
        <v>9.2499999999999999E-2</v>
      </c>
      <c r="D54" s="100">
        <f>+(C54*D53)*-1</f>
        <v>0</v>
      </c>
      <c r="F54" s="104"/>
    </row>
    <row r="55" spans="1:6">
      <c r="A55" s="143" t="s">
        <v>11</v>
      </c>
      <c r="B55" s="143" t="s">
        <v>251</v>
      </c>
      <c r="C55" s="97"/>
      <c r="D55" s="153"/>
      <c r="F55" s="45"/>
    </row>
    <row r="56" spans="1:6">
      <c r="A56" s="98" t="s">
        <v>107</v>
      </c>
      <c r="B56" s="99" t="s">
        <v>103</v>
      </c>
      <c r="C56" s="80">
        <f>+$C$135+$C$136</f>
        <v>9.2499999999999999E-2</v>
      </c>
      <c r="D56" s="100">
        <f>+(C56*D55)*-1</f>
        <v>0</v>
      </c>
      <c r="F56" s="45"/>
    </row>
    <row r="57" spans="1:6">
      <c r="A57" s="143" t="s">
        <v>62</v>
      </c>
      <c r="B57" s="154"/>
      <c r="C57" s="97"/>
      <c r="D57" s="155"/>
      <c r="F57" s="106"/>
    </row>
    <row r="58" spans="1:6">
      <c r="A58" s="98" t="s">
        <v>108</v>
      </c>
      <c r="B58" s="99" t="s">
        <v>103</v>
      </c>
      <c r="C58" s="80">
        <f>+$C$135+$C$136</f>
        <v>9.2499999999999999E-2</v>
      </c>
      <c r="D58" s="100">
        <f>+(C58*D57)*-1</f>
        <v>0</v>
      </c>
    </row>
    <row r="59" spans="1:6">
      <c r="A59" s="143" t="s">
        <v>64</v>
      </c>
      <c r="B59" s="284" t="s">
        <v>109</v>
      </c>
      <c r="C59" s="284"/>
      <c r="D59" s="153"/>
    </row>
    <row r="60" spans="1:6">
      <c r="A60" s="98" t="s">
        <v>110</v>
      </c>
      <c r="B60" s="99" t="s">
        <v>103</v>
      </c>
      <c r="C60" s="80">
        <f>+$C$135+$C$136</f>
        <v>9.2499999999999999E-2</v>
      </c>
      <c r="D60" s="100">
        <f>+(C60*D59)*-1</f>
        <v>0</v>
      </c>
    </row>
    <row r="61" spans="1:6">
      <c r="A61" s="267" t="s">
        <v>76</v>
      </c>
      <c r="B61" s="269"/>
      <c r="C61" s="107"/>
      <c r="D61" s="108">
        <f>SUM(D49:D60)</f>
        <v>0</v>
      </c>
    </row>
    <row r="63" spans="1:6">
      <c r="A63" s="278" t="s">
        <v>111</v>
      </c>
      <c r="B63" s="279"/>
      <c r="C63" s="279"/>
      <c r="D63" s="279"/>
    </row>
    <row r="64" spans="1:6">
      <c r="A64" s="109">
        <v>2</v>
      </c>
      <c r="B64" s="287" t="s">
        <v>112</v>
      </c>
      <c r="C64" s="287"/>
      <c r="D64" s="110" t="s">
        <v>57</v>
      </c>
    </row>
    <row r="65" spans="1:4">
      <c r="A65" s="111" t="s">
        <v>79</v>
      </c>
      <c r="B65" s="288" t="s">
        <v>80</v>
      </c>
      <c r="C65" s="288"/>
      <c r="D65" s="90">
        <f>+D33</f>
        <v>0</v>
      </c>
    </row>
    <row r="66" spans="1:4">
      <c r="A66" s="111" t="s">
        <v>88</v>
      </c>
      <c r="B66" s="288" t="s">
        <v>89</v>
      </c>
      <c r="C66" s="288"/>
      <c r="D66" s="90">
        <f>+D45</f>
        <v>0</v>
      </c>
    </row>
    <row r="67" spans="1:4">
      <c r="A67" s="111" t="s">
        <v>99</v>
      </c>
      <c r="B67" s="288" t="s">
        <v>100</v>
      </c>
      <c r="C67" s="288"/>
      <c r="D67" s="112">
        <f>+D61</f>
        <v>0</v>
      </c>
    </row>
    <row r="68" spans="1:4">
      <c r="A68" s="287" t="s">
        <v>76</v>
      </c>
      <c r="B68" s="287"/>
      <c r="C68" s="287"/>
      <c r="D68" s="113">
        <f>SUM(D65:D67)</f>
        <v>0</v>
      </c>
    </row>
    <row r="70" spans="1:4">
      <c r="A70" s="278" t="s">
        <v>113</v>
      </c>
      <c r="B70" s="279"/>
      <c r="C70" s="279"/>
      <c r="D70" s="279"/>
    </row>
    <row r="72" spans="1:4">
      <c r="A72" s="114">
        <v>3</v>
      </c>
      <c r="B72" s="77" t="s">
        <v>114</v>
      </c>
      <c r="C72" s="65" t="s">
        <v>56</v>
      </c>
      <c r="D72" s="65" t="s">
        <v>57</v>
      </c>
    </row>
    <row r="73" spans="1:4">
      <c r="A73" s="67" t="s">
        <v>4</v>
      </c>
      <c r="B73" s="99" t="s">
        <v>115</v>
      </c>
      <c r="C73" s="80" t="e">
        <f>+D73/$D$23</f>
        <v>#DIV/0!</v>
      </c>
      <c r="D73" s="115">
        <f>+'MEM CAL NOTURN CAMINHAO 1236RIO'!C67</f>
        <v>0</v>
      </c>
    </row>
    <row r="74" spans="1:4">
      <c r="A74" s="67" t="s">
        <v>6</v>
      </c>
      <c r="B74" s="52" t="s">
        <v>116</v>
      </c>
      <c r="C74" s="116"/>
      <c r="D74" s="73">
        <f>ROUND(+D73*$C$44,2)</f>
        <v>0</v>
      </c>
    </row>
    <row r="75" spans="1:4" ht="25.5">
      <c r="A75" s="67" t="s">
        <v>9</v>
      </c>
      <c r="B75" s="105" t="s">
        <v>117</v>
      </c>
      <c r="C75" s="89" t="e">
        <f>+D75/$D$23</f>
        <v>#DIV/0!</v>
      </c>
      <c r="D75" s="73">
        <f>+'MEM CAL NOTURN CAMINHAO 1236RIO'!C81</f>
        <v>0</v>
      </c>
    </row>
    <row r="76" spans="1:4">
      <c r="A76" s="117" t="s">
        <v>11</v>
      </c>
      <c r="B76" s="52" t="s">
        <v>118</v>
      </c>
      <c r="C76" s="89" t="e">
        <f>+D76/$D$23</f>
        <v>#DIV/0!</v>
      </c>
      <c r="D76" s="73">
        <f>+'MEM CAL NOTURN CAMINHAO 1236RIO'!C89</f>
        <v>0</v>
      </c>
    </row>
    <row r="77" spans="1:4" ht="25.5">
      <c r="A77" s="117" t="s">
        <v>62</v>
      </c>
      <c r="B77" s="105" t="s">
        <v>119</v>
      </c>
      <c r="C77" s="116"/>
      <c r="D77" s="118"/>
    </row>
    <row r="78" spans="1:4" ht="25.5">
      <c r="A78" s="117" t="s">
        <v>64</v>
      </c>
      <c r="B78" s="105" t="s">
        <v>120</v>
      </c>
      <c r="C78" s="89" t="e">
        <f>+D78/$D$23</f>
        <v>#DIV/0!</v>
      </c>
      <c r="D78" s="90">
        <f>+'MEM CAL NOTURN CAMINHAO 1236RIO'!C103</f>
        <v>0</v>
      </c>
    </row>
    <row r="79" spans="1:4">
      <c r="A79" s="267" t="s">
        <v>76</v>
      </c>
      <c r="B79" s="268"/>
      <c r="C79" s="269"/>
      <c r="D79" s="119">
        <f>SUM(D73:D78)</f>
        <v>0</v>
      </c>
    </row>
    <row r="81" spans="1:4">
      <c r="A81" s="278" t="s">
        <v>121</v>
      </c>
      <c r="B81" s="279"/>
      <c r="C81" s="279"/>
      <c r="D81" s="279"/>
    </row>
    <row r="83" spans="1:4">
      <c r="A83" s="289" t="s">
        <v>122</v>
      </c>
      <c r="B83" s="289"/>
      <c r="C83" s="289"/>
      <c r="D83" s="289"/>
    </row>
    <row r="84" spans="1:4">
      <c r="A84" s="114" t="s">
        <v>123</v>
      </c>
      <c r="B84" s="267" t="s">
        <v>124</v>
      </c>
      <c r="C84" s="269"/>
      <c r="D84" s="65" t="s">
        <v>57</v>
      </c>
    </row>
    <row r="85" spans="1:4">
      <c r="A85" s="52" t="s">
        <v>4</v>
      </c>
      <c r="B85" s="285" t="s">
        <v>125</v>
      </c>
      <c r="C85" s="286"/>
      <c r="D85" s="73"/>
    </row>
    <row r="86" spans="1:4">
      <c r="A86" s="99" t="s">
        <v>6</v>
      </c>
      <c r="B86" s="292" t="s">
        <v>124</v>
      </c>
      <c r="C86" s="293"/>
      <c r="D86" s="120">
        <f>+'MEM CAL NOTURN CAMINHAO 1236RIO'!C116</f>
        <v>0</v>
      </c>
    </row>
    <row r="87" spans="1:4" s="101" customFormat="1">
      <c r="A87" s="99" t="s">
        <v>9</v>
      </c>
      <c r="B87" s="292" t="s">
        <v>126</v>
      </c>
      <c r="C87" s="293"/>
      <c r="D87" s="120">
        <f>+'MEM CAL NOTURN CAMINHAO 1236RIO'!C125</f>
        <v>0</v>
      </c>
    </row>
    <row r="88" spans="1:4" s="101" customFormat="1">
      <c r="A88" s="99" t="s">
        <v>11</v>
      </c>
      <c r="B88" s="292" t="s">
        <v>127</v>
      </c>
      <c r="C88" s="293"/>
      <c r="D88" s="120">
        <f>+'MEM CAL NOTURN CAMINHAO 1236RIO'!C133</f>
        <v>0</v>
      </c>
    </row>
    <row r="89" spans="1:4" s="101" customFormat="1" ht="13.5">
      <c r="A89" s="99" t="s">
        <v>62</v>
      </c>
      <c r="B89" s="292" t="s">
        <v>128</v>
      </c>
      <c r="C89" s="293"/>
      <c r="D89" s="120"/>
    </row>
    <row r="90" spans="1:4" s="101" customFormat="1">
      <c r="A90" s="99" t="s">
        <v>64</v>
      </c>
      <c r="B90" s="292" t="s">
        <v>129</v>
      </c>
      <c r="C90" s="293"/>
      <c r="D90" s="120">
        <f>+'MEM CAL NOTURN CAMINHAO 1236RIO'!C141</f>
        <v>0</v>
      </c>
    </row>
    <row r="91" spans="1:4">
      <c r="A91" s="52" t="s">
        <v>66</v>
      </c>
      <c r="B91" s="285" t="s">
        <v>75</v>
      </c>
      <c r="C91" s="286"/>
      <c r="D91" s="73"/>
    </row>
    <row r="92" spans="1:4">
      <c r="A92" s="52" t="s">
        <v>68</v>
      </c>
      <c r="B92" s="285" t="s">
        <v>130</v>
      </c>
      <c r="C92" s="286"/>
      <c r="D92" s="118"/>
    </row>
    <row r="93" spans="1:4">
      <c r="A93" s="281" t="s">
        <v>76</v>
      </c>
      <c r="B93" s="281"/>
      <c r="C93" s="281"/>
      <c r="D93" s="75">
        <f>SUM(D85:D92)</f>
        <v>0</v>
      </c>
    </row>
    <row r="94" spans="1:4">
      <c r="D94" s="121"/>
    </row>
    <row r="95" spans="1:4">
      <c r="A95" s="114" t="s">
        <v>131</v>
      </c>
      <c r="B95" s="267" t="s">
        <v>132</v>
      </c>
      <c r="C95" s="269"/>
      <c r="D95" s="65" t="s">
        <v>57</v>
      </c>
    </row>
    <row r="96" spans="1:4" s="101" customFormat="1">
      <c r="A96" s="99" t="s">
        <v>4</v>
      </c>
      <c r="B96" s="294" t="s">
        <v>133</v>
      </c>
      <c r="C96" s="295"/>
      <c r="D96" s="120">
        <f>+'MEM CAL NOTURN CAMINHAO 1236RIO'!C152</f>
        <v>0</v>
      </c>
    </row>
    <row r="97" spans="1:4" s="101" customFormat="1">
      <c r="A97" s="99" t="s">
        <v>6</v>
      </c>
      <c r="B97" s="290" t="s">
        <v>134</v>
      </c>
      <c r="C97" s="291"/>
      <c r="D97" s="118"/>
    </row>
    <row r="98" spans="1:4" s="101" customFormat="1">
      <c r="A98" s="99" t="s">
        <v>9</v>
      </c>
      <c r="B98" s="290" t="s">
        <v>135</v>
      </c>
      <c r="C98" s="291"/>
      <c r="D98" s="118"/>
    </row>
    <row r="99" spans="1:4">
      <c r="A99" s="52" t="s">
        <v>11</v>
      </c>
      <c r="B99" s="285" t="s">
        <v>75</v>
      </c>
      <c r="C99" s="286"/>
      <c r="D99" s="73"/>
    </row>
    <row r="100" spans="1:4">
      <c r="A100" s="281" t="s">
        <v>76</v>
      </c>
      <c r="B100" s="281"/>
      <c r="C100" s="281"/>
      <c r="D100" s="75">
        <f>SUM(D96:D99)</f>
        <v>0</v>
      </c>
    </row>
    <row r="101" spans="1:4">
      <c r="D101" s="121"/>
    </row>
    <row r="102" spans="1:4">
      <c r="A102" s="114" t="s">
        <v>136</v>
      </c>
      <c r="B102" s="281" t="s">
        <v>137</v>
      </c>
      <c r="C102" s="281"/>
      <c r="D102" s="65" t="s">
        <v>57</v>
      </c>
    </row>
    <row r="103" spans="1:4" s="123" customFormat="1">
      <c r="A103" s="117" t="s">
        <v>4</v>
      </c>
      <c r="B103" s="296" t="s">
        <v>138</v>
      </c>
      <c r="C103" s="296"/>
      <c r="D103" s="122"/>
    </row>
    <row r="104" spans="1:4">
      <c r="A104" s="281" t="s">
        <v>76</v>
      </c>
      <c r="B104" s="281"/>
      <c r="C104" s="281"/>
      <c r="D104" s="75">
        <f>SUM(D103:D103)</f>
        <v>0</v>
      </c>
    </row>
    <row r="106" spans="1:4">
      <c r="A106" s="124" t="s">
        <v>139</v>
      </c>
      <c r="B106" s="124"/>
      <c r="C106" s="124"/>
      <c r="D106" s="124"/>
    </row>
    <row r="107" spans="1:4">
      <c r="A107" s="52" t="s">
        <v>123</v>
      </c>
      <c r="B107" s="285" t="s">
        <v>124</v>
      </c>
      <c r="C107" s="286"/>
      <c r="D107" s="90">
        <f>+D93</f>
        <v>0</v>
      </c>
    </row>
    <row r="108" spans="1:4">
      <c r="A108" s="52" t="s">
        <v>131</v>
      </c>
      <c r="B108" s="285" t="s">
        <v>132</v>
      </c>
      <c r="C108" s="286"/>
      <c r="D108" s="90">
        <f>+D100</f>
        <v>0</v>
      </c>
    </row>
    <row r="109" spans="1:4">
      <c r="A109" s="125"/>
      <c r="B109" s="297" t="s">
        <v>140</v>
      </c>
      <c r="C109" s="298"/>
      <c r="D109" s="126">
        <f>+D108+D107</f>
        <v>0</v>
      </c>
    </row>
    <row r="110" spans="1:4">
      <c r="A110" s="52" t="s">
        <v>136</v>
      </c>
      <c r="B110" s="285" t="s">
        <v>137</v>
      </c>
      <c r="C110" s="286"/>
      <c r="D110" s="90">
        <f>+D104</f>
        <v>0</v>
      </c>
    </row>
    <row r="111" spans="1:4">
      <c r="A111" s="299" t="s">
        <v>76</v>
      </c>
      <c r="B111" s="299"/>
      <c r="C111" s="299"/>
      <c r="D111" s="127">
        <f>+D110+D109</f>
        <v>0</v>
      </c>
    </row>
    <row r="113" spans="1:4">
      <c r="A113" s="278" t="s">
        <v>141</v>
      </c>
      <c r="B113" s="279"/>
      <c r="C113" s="279"/>
      <c r="D113" s="279"/>
    </row>
    <row r="115" spans="1:4">
      <c r="A115" s="114">
        <v>5</v>
      </c>
      <c r="B115" s="267" t="s">
        <v>142</v>
      </c>
      <c r="C115" s="269"/>
      <c r="D115" s="65" t="s">
        <v>57</v>
      </c>
    </row>
    <row r="116" spans="1:4">
      <c r="A116" s="52" t="s">
        <v>4</v>
      </c>
      <c r="B116" s="280" t="s">
        <v>143</v>
      </c>
      <c r="C116" s="280"/>
      <c r="D116" s="73">
        <f>+Uniforme!F7</f>
        <v>0</v>
      </c>
    </row>
    <row r="117" spans="1:4">
      <c r="A117" s="52" t="s">
        <v>102</v>
      </c>
      <c r="B117" s="99" t="s">
        <v>103</v>
      </c>
      <c r="C117" s="80">
        <f>+$C$135+$C$136</f>
        <v>9.2499999999999999E-2</v>
      </c>
      <c r="D117" s="100">
        <f>+(C117*D116)*-1</f>
        <v>0</v>
      </c>
    </row>
    <row r="118" spans="1:4">
      <c r="A118" s="52" t="s">
        <v>6</v>
      </c>
      <c r="B118" s="280" t="s">
        <v>144</v>
      </c>
      <c r="C118" s="280"/>
      <c r="D118" s="73"/>
    </row>
    <row r="119" spans="1:4">
      <c r="A119" s="52" t="s">
        <v>83</v>
      </c>
      <c r="B119" s="99" t="s">
        <v>103</v>
      </c>
      <c r="C119" s="80">
        <f>+$C$135+$C$136</f>
        <v>9.2499999999999999E-2</v>
      </c>
      <c r="D119" s="100">
        <f>+(C119*D118)*-1</f>
        <v>0</v>
      </c>
    </row>
    <row r="120" spans="1:4">
      <c r="A120" s="52" t="s">
        <v>9</v>
      </c>
      <c r="B120" s="280" t="s">
        <v>145</v>
      </c>
      <c r="C120" s="280"/>
      <c r="D120" s="73"/>
    </row>
    <row r="121" spans="1:4">
      <c r="A121" s="52" t="s">
        <v>106</v>
      </c>
      <c r="B121" s="99" t="s">
        <v>103</v>
      </c>
      <c r="C121" s="80">
        <f>+$C$135+$C$136</f>
        <v>9.2499999999999999E-2</v>
      </c>
      <c r="D121" s="100">
        <f>+(C121*D120)*-1</f>
        <v>0</v>
      </c>
    </row>
    <row r="122" spans="1:4">
      <c r="A122" s="52" t="s">
        <v>11</v>
      </c>
      <c r="B122" s="280" t="s">
        <v>75</v>
      </c>
      <c r="C122" s="280"/>
      <c r="D122" s="73"/>
    </row>
    <row r="123" spans="1:4">
      <c r="A123" s="52" t="s">
        <v>107</v>
      </c>
      <c r="B123" s="99" t="s">
        <v>103</v>
      </c>
      <c r="C123" s="80">
        <f>+$C$135+$C$136</f>
        <v>9.2499999999999999E-2</v>
      </c>
      <c r="D123" s="100">
        <f>+(C123*D122)*-1</f>
        <v>0</v>
      </c>
    </row>
    <row r="124" spans="1:4">
      <c r="A124" s="281" t="s">
        <v>76</v>
      </c>
      <c r="B124" s="281"/>
      <c r="C124" s="281"/>
      <c r="D124" s="75">
        <f>SUM(D116:D122)</f>
        <v>0</v>
      </c>
    </row>
    <row r="126" spans="1:4">
      <c r="A126" s="278" t="s">
        <v>146</v>
      </c>
      <c r="B126" s="279"/>
      <c r="C126" s="279"/>
      <c r="D126" s="279"/>
    </row>
    <row r="128" spans="1:4">
      <c r="A128" s="114">
        <v>6</v>
      </c>
      <c r="B128" s="77" t="s">
        <v>147</v>
      </c>
      <c r="C128" s="128" t="s">
        <v>56</v>
      </c>
      <c r="D128" s="65" t="s">
        <v>57</v>
      </c>
    </row>
    <row r="129" spans="1:7">
      <c r="A129" s="143" t="s">
        <v>4</v>
      </c>
      <c r="B129" s="143" t="s">
        <v>148</v>
      </c>
      <c r="C129" s="144">
        <v>0.03</v>
      </c>
      <c r="D129" s="153">
        <f>($D$124+$D$111+$D$79+$D$68+$D$23)*C129</f>
        <v>0</v>
      </c>
    </row>
    <row r="130" spans="1:7">
      <c r="A130" s="143" t="s">
        <v>6</v>
      </c>
      <c r="B130" s="143" t="s">
        <v>149</v>
      </c>
      <c r="C130" s="144">
        <v>0.03</v>
      </c>
      <c r="D130" s="153">
        <f>($D$124+$D$111+$D$79+$D$68+$D$23+D129)*C130</f>
        <v>0</v>
      </c>
    </row>
    <row r="131" spans="1:7" s="130" customFormat="1">
      <c r="A131" s="301" t="s">
        <v>150</v>
      </c>
      <c r="B131" s="302"/>
      <c r="C131" s="303"/>
      <c r="D131" s="129">
        <f>++D130+D129+D124+D111+D79+D68+D23</f>
        <v>0</v>
      </c>
    </row>
    <row r="132" spans="1:7" s="130" customFormat="1" ht="33" customHeight="1">
      <c r="A132" s="304" t="s">
        <v>151</v>
      </c>
      <c r="B132" s="305"/>
      <c r="C132" s="306"/>
      <c r="D132" s="129">
        <f>ROUND(D131/(1-(C135+C136+C138+C140+C141)),2)</f>
        <v>0</v>
      </c>
    </row>
    <row r="133" spans="1:7">
      <c r="A133" s="52" t="s">
        <v>9</v>
      </c>
      <c r="B133" s="52" t="s">
        <v>152</v>
      </c>
      <c r="C133" s="89"/>
      <c r="D133" s="52"/>
    </row>
    <row r="134" spans="1:7">
      <c r="A134" s="52" t="s">
        <v>106</v>
      </c>
      <c r="B134" s="52" t="s">
        <v>153</v>
      </c>
      <c r="C134" s="89"/>
      <c r="D134" s="52"/>
    </row>
    <row r="135" spans="1:7">
      <c r="A135" s="143" t="s">
        <v>154</v>
      </c>
      <c r="B135" s="143" t="s">
        <v>155</v>
      </c>
      <c r="C135" s="144">
        <v>1.6500000000000001E-2</v>
      </c>
      <c r="D135" s="153">
        <f>ROUND(C135*$D$132,2)</f>
        <v>0</v>
      </c>
      <c r="G135" s="131"/>
    </row>
    <row r="136" spans="1:7">
      <c r="A136" s="143" t="s">
        <v>156</v>
      </c>
      <c r="B136" s="143" t="s">
        <v>157</v>
      </c>
      <c r="C136" s="144">
        <v>7.5999999999999998E-2</v>
      </c>
      <c r="D136" s="153">
        <f>ROUND(C136*$D$132,2)</f>
        <v>0</v>
      </c>
      <c r="G136" s="131"/>
    </row>
    <row r="137" spans="1:7">
      <c r="A137" s="52" t="s">
        <v>158</v>
      </c>
      <c r="B137" s="52" t="s">
        <v>159</v>
      </c>
      <c r="C137" s="89"/>
      <c r="D137" s="90"/>
      <c r="G137" s="131"/>
    </row>
    <row r="138" spans="1:7">
      <c r="A138" s="52" t="s">
        <v>160</v>
      </c>
      <c r="B138" s="52" t="s">
        <v>161</v>
      </c>
      <c r="C138" s="89"/>
      <c r="D138" s="52"/>
      <c r="G138" s="131"/>
    </row>
    <row r="139" spans="1:7">
      <c r="A139" s="52" t="s">
        <v>162</v>
      </c>
      <c r="B139" s="52" t="s">
        <v>163</v>
      </c>
      <c r="C139" s="89"/>
      <c r="D139" s="52"/>
    </row>
    <row r="140" spans="1:7">
      <c r="A140" s="143" t="s">
        <v>164</v>
      </c>
      <c r="B140" s="143" t="s">
        <v>165</v>
      </c>
      <c r="C140" s="144">
        <v>0.05</v>
      </c>
      <c r="D140" s="153">
        <f>ROUND(C140*$D$132,2)</f>
        <v>0</v>
      </c>
    </row>
    <row r="141" spans="1:7">
      <c r="A141" s="52" t="s">
        <v>166</v>
      </c>
      <c r="B141" s="52" t="s">
        <v>167</v>
      </c>
      <c r="C141" s="89"/>
      <c r="D141" s="52"/>
    </row>
    <row r="142" spans="1:7">
      <c r="A142" s="267" t="s">
        <v>76</v>
      </c>
      <c r="B142" s="268"/>
      <c r="C142" s="132">
        <f>+C141+C140+C138+C136+C135+C130+C129</f>
        <v>0.20250000000000001</v>
      </c>
      <c r="D142" s="75">
        <f>+D140+D138+D136+D135+D130+D129</f>
        <v>0</v>
      </c>
    </row>
    <row r="144" spans="1:7">
      <c r="A144" s="307" t="s">
        <v>168</v>
      </c>
      <c r="B144" s="307"/>
      <c r="C144" s="307"/>
      <c r="D144" s="307"/>
    </row>
    <row r="145" spans="1:4">
      <c r="A145" s="52" t="s">
        <v>4</v>
      </c>
      <c r="B145" s="300" t="s">
        <v>169</v>
      </c>
      <c r="C145" s="300"/>
      <c r="D145" s="73">
        <f>+D23</f>
        <v>0</v>
      </c>
    </row>
    <row r="146" spans="1:4">
      <c r="A146" s="52" t="s">
        <v>170</v>
      </c>
      <c r="B146" s="300" t="s">
        <v>171</v>
      </c>
      <c r="C146" s="300"/>
      <c r="D146" s="73">
        <f>+D68</f>
        <v>0</v>
      </c>
    </row>
    <row r="147" spans="1:4">
      <c r="A147" s="52" t="s">
        <v>9</v>
      </c>
      <c r="B147" s="300" t="s">
        <v>172</v>
      </c>
      <c r="C147" s="300"/>
      <c r="D147" s="73">
        <f>+D79</f>
        <v>0</v>
      </c>
    </row>
    <row r="148" spans="1:4">
      <c r="A148" s="52" t="s">
        <v>11</v>
      </c>
      <c r="B148" s="300" t="s">
        <v>173</v>
      </c>
      <c r="C148" s="300"/>
      <c r="D148" s="73">
        <f>+D111</f>
        <v>0</v>
      </c>
    </row>
    <row r="149" spans="1:4">
      <c r="A149" s="52" t="s">
        <v>62</v>
      </c>
      <c r="B149" s="300" t="s">
        <v>174</v>
      </c>
      <c r="C149" s="300"/>
      <c r="D149" s="73">
        <f>+D124</f>
        <v>0</v>
      </c>
    </row>
    <row r="150" spans="1:4">
      <c r="B150" s="252" t="s">
        <v>175</v>
      </c>
      <c r="C150" s="252"/>
      <c r="D150" s="133">
        <f>SUM(D145:D149)</f>
        <v>0</v>
      </c>
    </row>
    <row r="151" spans="1:4">
      <c r="A151" s="52" t="s">
        <v>64</v>
      </c>
      <c r="B151" s="300" t="s">
        <v>176</v>
      </c>
      <c r="C151" s="300"/>
      <c r="D151" s="73">
        <f>+D142</f>
        <v>0</v>
      </c>
    </row>
    <row r="153" spans="1:4">
      <c r="A153" s="311" t="s">
        <v>177</v>
      </c>
      <c r="B153" s="311"/>
      <c r="C153" s="311"/>
      <c r="D153" s="134">
        <f>ROUND(+D151+D150,2)</f>
        <v>0</v>
      </c>
    </row>
    <row r="155" spans="1:4">
      <c r="A155" s="308" t="s">
        <v>178</v>
      </c>
      <c r="B155" s="308"/>
      <c r="C155" s="308"/>
      <c r="D155" s="308"/>
    </row>
    <row r="157" spans="1:4">
      <c r="A157" s="52" t="s">
        <v>4</v>
      </c>
      <c r="B157" s="52" t="s">
        <v>81</v>
      </c>
      <c r="C157" s="135" t="e">
        <f>+C29</f>
        <v>#DIV/0!</v>
      </c>
      <c r="D157" s="73">
        <f>+D29</f>
        <v>0</v>
      </c>
    </row>
    <row r="158" spans="1:4">
      <c r="A158" s="52" t="s">
        <v>6</v>
      </c>
      <c r="B158" s="52" t="s">
        <v>84</v>
      </c>
      <c r="C158" s="135" t="e">
        <f>+C31</f>
        <v>#DIV/0!</v>
      </c>
      <c r="D158" s="73">
        <f>+D31</f>
        <v>0</v>
      </c>
    </row>
    <row r="159" spans="1:4">
      <c r="A159" s="52" t="s">
        <v>9</v>
      </c>
      <c r="B159" s="52" t="s">
        <v>86</v>
      </c>
      <c r="C159" s="135" t="e">
        <f>+C32</f>
        <v>#DIV/0!</v>
      </c>
      <c r="D159" s="73">
        <f>+D32</f>
        <v>0</v>
      </c>
    </row>
    <row r="160" spans="1:4" ht="25.5">
      <c r="A160" s="52" t="s">
        <v>11</v>
      </c>
      <c r="B160" s="105" t="s">
        <v>117</v>
      </c>
      <c r="C160" s="89" t="e">
        <f>+C75</f>
        <v>#DIV/0!</v>
      </c>
      <c r="D160" s="73">
        <f>+D75</f>
        <v>0</v>
      </c>
    </row>
    <row r="161" spans="1:5" ht="25.5">
      <c r="A161" s="52" t="s">
        <v>62</v>
      </c>
      <c r="B161" s="105" t="s">
        <v>120</v>
      </c>
      <c r="C161" s="135" t="e">
        <f>+C78</f>
        <v>#DIV/0!</v>
      </c>
      <c r="D161" s="90">
        <f>+D78</f>
        <v>0</v>
      </c>
    </row>
    <row r="162" spans="1:5">
      <c r="A162" s="52" t="s">
        <v>110</v>
      </c>
      <c r="B162" s="99" t="s">
        <v>179</v>
      </c>
      <c r="C162" s="309" t="e">
        <f>+(D162+D163+D164)/D23</f>
        <v>#DIV/0!</v>
      </c>
      <c r="D162" s="73">
        <f>ROUND(D29*(SUM($C$37:$C$44)),2)</f>
        <v>0</v>
      </c>
    </row>
    <row r="163" spans="1:5">
      <c r="A163" s="52" t="s">
        <v>180</v>
      </c>
      <c r="B163" s="99" t="s">
        <v>181</v>
      </c>
      <c r="C163" s="309"/>
      <c r="D163" s="73">
        <f>ROUND(D31*(SUM($C$37:$C$44)),2)</f>
        <v>0</v>
      </c>
    </row>
    <row r="164" spans="1:5">
      <c r="A164" s="52" t="s">
        <v>182</v>
      </c>
      <c r="B164" s="99" t="s">
        <v>183</v>
      </c>
      <c r="C164" s="309"/>
      <c r="D164" s="73">
        <f>ROUND(D32*(SUM($C$37:$C$44)),2)</f>
        <v>0</v>
      </c>
    </row>
    <row r="165" spans="1:5">
      <c r="A165" s="278" t="s">
        <v>76</v>
      </c>
      <c r="B165" s="279"/>
      <c r="C165" s="310"/>
      <c r="D165" s="136">
        <f>SUM(D157:D164)</f>
        <v>0</v>
      </c>
    </row>
    <row r="166" spans="1:5">
      <c r="B166" s="137"/>
      <c r="C166" s="137"/>
      <c r="D166" s="137"/>
    </row>
    <row r="167" spans="1:5">
      <c r="A167" s="138"/>
      <c r="B167" s="138"/>
      <c r="C167" s="138"/>
      <c r="D167" s="138"/>
      <c r="E167" s="138"/>
    </row>
    <row r="168" spans="1:5">
      <c r="A168" s="138"/>
      <c r="B168" s="138"/>
      <c r="C168" s="138"/>
      <c r="D168" s="138"/>
      <c r="E168" s="138"/>
    </row>
    <row r="169" spans="1:5">
      <c r="A169" s="138"/>
      <c r="B169" s="138"/>
      <c r="C169" s="138"/>
      <c r="D169" s="138"/>
      <c r="E169" s="138"/>
    </row>
    <row r="170" spans="1:5">
      <c r="A170" s="138"/>
      <c r="B170" s="138"/>
      <c r="C170" s="138"/>
      <c r="D170" s="138"/>
      <c r="E170" s="138"/>
    </row>
    <row r="171" spans="1:5">
      <c r="A171" s="138"/>
      <c r="B171" s="138"/>
      <c r="C171" s="138"/>
      <c r="D171" s="138"/>
      <c r="E171" s="138"/>
    </row>
    <row r="172" spans="1:5">
      <c r="A172" s="138"/>
      <c r="B172" s="138"/>
      <c r="C172" s="138"/>
      <c r="D172" s="138"/>
      <c r="E172" s="138"/>
    </row>
    <row r="173" spans="1:5">
      <c r="A173" s="138"/>
      <c r="B173" s="138"/>
      <c r="C173" s="138"/>
      <c r="D173" s="138"/>
      <c r="E173" s="138"/>
    </row>
    <row r="174" spans="1:5">
      <c r="A174" s="138"/>
      <c r="B174" s="138"/>
      <c r="C174" s="138"/>
      <c r="D174" s="138"/>
      <c r="E174" s="138"/>
    </row>
    <row r="175" spans="1:5">
      <c r="A175" s="138"/>
      <c r="B175" s="138"/>
      <c r="C175" s="138"/>
      <c r="D175" s="138"/>
      <c r="E175" s="138"/>
    </row>
    <row r="176" spans="1:5">
      <c r="A176" s="138"/>
      <c r="B176" s="138"/>
      <c r="C176" s="138"/>
      <c r="D176" s="138"/>
      <c r="E176" s="138"/>
    </row>
    <row r="177" spans="1:5">
      <c r="A177" s="138"/>
      <c r="B177" s="138"/>
      <c r="C177" s="138"/>
      <c r="D177" s="138"/>
      <c r="E177" s="138"/>
    </row>
    <row r="178" spans="1:5">
      <c r="A178" s="138"/>
      <c r="B178" s="138"/>
      <c r="C178" s="138"/>
      <c r="D178" s="138"/>
      <c r="E178" s="138"/>
    </row>
    <row r="179" spans="1:5">
      <c r="A179" s="138"/>
      <c r="B179" s="138"/>
      <c r="C179" s="138"/>
      <c r="D179" s="138"/>
      <c r="E179" s="138"/>
    </row>
  </sheetData>
  <mergeCells count="81">
    <mergeCell ref="A155:D155"/>
    <mergeCell ref="C162:C164"/>
    <mergeCell ref="A165:C165"/>
    <mergeCell ref="B147:C147"/>
    <mergeCell ref="B148:C148"/>
    <mergeCell ref="B149:C149"/>
    <mergeCell ref="B150:C150"/>
    <mergeCell ref="B151:C151"/>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1.3" right="0.51181102362204722" top="0.38" bottom="0.51" header="0.31496062992125984" footer="0.31496062992125984"/>
  <pageSetup paperSize="9" scale="85" orientation="portrait" r:id="rId1"/>
  <headerFooter>
    <oddFooter>&amp;A</oddFooter>
  </headerFooter>
</worksheet>
</file>

<file path=xl/worksheets/sheet8.xml><?xml version="1.0" encoding="utf-8"?>
<worksheet xmlns="http://schemas.openxmlformats.org/spreadsheetml/2006/main" xmlns:r="http://schemas.openxmlformats.org/officeDocument/2006/relationships">
  <dimension ref="A1:C167"/>
  <sheetViews>
    <sheetView workbookViewId="0">
      <selection activeCell="B13" sqref="B13"/>
    </sheetView>
  </sheetViews>
  <sheetFormatPr defaultRowHeight="12.75"/>
  <cols>
    <col min="1" max="1" width="64.5" customWidth="1"/>
    <col min="2" max="2" width="12.25" bestFit="1" customWidth="1"/>
    <col min="3" max="3" width="12" bestFit="1" customWidth="1"/>
    <col min="4" max="4" width="9.375" bestFit="1" customWidth="1"/>
    <col min="5" max="5" width="69.125" customWidth="1"/>
  </cols>
  <sheetData>
    <row r="1" spans="1:3" ht="34.5" customHeight="1">
      <c r="A1" s="352" t="s">
        <v>270</v>
      </c>
      <c r="B1" s="352"/>
      <c r="C1" s="352"/>
    </row>
    <row r="2" spans="1:3">
      <c r="A2" s="167"/>
    </row>
    <row r="3" spans="1:3">
      <c r="A3" s="52" t="s">
        <v>184</v>
      </c>
      <c r="B3" s="52">
        <v>220</v>
      </c>
    </row>
    <row r="4" spans="1:3">
      <c r="A4" s="52" t="s">
        <v>185</v>
      </c>
      <c r="B4" s="52">
        <v>365.25</v>
      </c>
    </row>
    <row r="5" spans="1:3">
      <c r="A5" s="52" t="s">
        <v>186</v>
      </c>
      <c r="B5" s="139">
        <f>((365.25/12)/(7/7))/2</f>
        <v>15.21875</v>
      </c>
    </row>
    <row r="6" spans="1:3">
      <c r="A6" s="99" t="s">
        <v>58</v>
      </c>
      <c r="B6" s="90">
        <f>+'CAMINHAO NOTURNO 1236 RIO'!D12</f>
        <v>0</v>
      </c>
    </row>
    <row r="7" spans="1:3">
      <c r="A7" s="99" t="s">
        <v>187</v>
      </c>
      <c r="B7" s="90">
        <f>+'CAMINHAO NOTURNO 1236 RIO'!D23</f>
        <v>0</v>
      </c>
    </row>
    <row r="9" spans="1:3">
      <c r="A9" s="308" t="s">
        <v>289</v>
      </c>
      <c r="B9" s="308"/>
      <c r="C9" s="308"/>
    </row>
    <row r="10" spans="1:3">
      <c r="A10" s="52" t="s">
        <v>189</v>
      </c>
      <c r="B10" s="52">
        <v>365.25</v>
      </c>
      <c r="C10" s="116"/>
    </row>
    <row r="11" spans="1:3">
      <c r="A11" s="52" t="s">
        <v>190</v>
      </c>
      <c r="B11" s="99">
        <v>12</v>
      </c>
      <c r="C11" s="116"/>
    </row>
    <row r="12" spans="1:3">
      <c r="A12" s="52" t="s">
        <v>191</v>
      </c>
      <c r="B12" s="89">
        <v>0.5</v>
      </c>
      <c r="C12" s="116"/>
    </row>
    <row r="13" spans="1:3">
      <c r="A13" s="172" t="s">
        <v>275</v>
      </c>
      <c r="B13" s="99">
        <v>7</v>
      </c>
      <c r="C13" s="116"/>
    </row>
    <row r="14" spans="1:3">
      <c r="A14" s="99" t="s">
        <v>278</v>
      </c>
      <c r="B14" s="116"/>
      <c r="C14" s="90">
        <f>+'CAMINHAO NOTURNO 1236 RIO'!D12</f>
        <v>0</v>
      </c>
    </row>
    <row r="15" spans="1:3">
      <c r="A15" s="99" t="s">
        <v>59</v>
      </c>
      <c r="B15" s="116"/>
      <c r="C15" s="90">
        <f>+'CAMINHAO NOTURNO 1236 RIO'!D13</f>
        <v>0</v>
      </c>
    </row>
    <row r="16" spans="1:3">
      <c r="A16" s="99" t="s">
        <v>60</v>
      </c>
      <c r="B16" s="116"/>
      <c r="C16" s="90">
        <f>+'CAMINHAO NOTURNO 1236 RIO'!D14</f>
        <v>0</v>
      </c>
    </row>
    <row r="17" spans="1:3">
      <c r="A17" s="147" t="s">
        <v>279</v>
      </c>
      <c r="B17" s="116"/>
      <c r="C17" s="148">
        <f>SUM(C14:C16)</f>
        <v>0</v>
      </c>
    </row>
    <row r="18" spans="1:3">
      <c r="A18" s="52" t="s">
        <v>184</v>
      </c>
      <c r="B18" s="173">
        <f>+B3</f>
        <v>220</v>
      </c>
      <c r="C18" s="116"/>
    </row>
    <row r="19" spans="1:3">
      <c r="A19" s="99" t="s">
        <v>280</v>
      </c>
      <c r="B19" s="89">
        <v>0.2</v>
      </c>
      <c r="C19" s="116"/>
    </row>
    <row r="20" spans="1:3">
      <c r="A20" s="99" t="s">
        <v>281</v>
      </c>
      <c r="B20" s="116"/>
      <c r="C20" s="166">
        <f>ROUND((C17/B18)*B19,2)</f>
        <v>0</v>
      </c>
    </row>
    <row r="21" spans="1:3">
      <c r="A21" s="99" t="s">
        <v>290</v>
      </c>
      <c r="B21" s="52">
        <f>ROUND(+B10/B11*B12*B13,0)</f>
        <v>107</v>
      </c>
      <c r="C21" s="174"/>
    </row>
    <row r="22" spans="1:3">
      <c r="A22" s="353" t="s">
        <v>291</v>
      </c>
      <c r="B22" s="353"/>
      <c r="C22" s="119">
        <f>ROUND(+B21*C20,2)</f>
        <v>0</v>
      </c>
    </row>
    <row r="24" spans="1:3">
      <c r="A24" s="308" t="s">
        <v>274</v>
      </c>
      <c r="B24" s="308"/>
      <c r="C24" s="308"/>
    </row>
    <row r="25" spans="1:3">
      <c r="A25" s="52" t="s">
        <v>189</v>
      </c>
      <c r="B25" s="52">
        <f>+$B$4</f>
        <v>365.25</v>
      </c>
      <c r="C25" s="116"/>
    </row>
    <row r="26" spans="1:3">
      <c r="A26" s="52" t="s">
        <v>190</v>
      </c>
      <c r="B26" s="99">
        <v>12</v>
      </c>
      <c r="C26" s="116"/>
    </row>
    <row r="27" spans="1:3">
      <c r="A27" s="52" t="s">
        <v>191</v>
      </c>
      <c r="B27" s="89">
        <v>0.5</v>
      </c>
      <c r="C27" s="116"/>
    </row>
    <row r="28" spans="1:3">
      <c r="A28" s="172" t="s">
        <v>288</v>
      </c>
      <c r="B28" s="99">
        <v>7</v>
      </c>
      <c r="C28" s="116"/>
    </row>
    <row r="29" spans="1:3">
      <c r="A29" s="99" t="s">
        <v>276</v>
      </c>
      <c r="B29" s="139">
        <f>(365.25/12/2)/(7/7)</f>
        <v>15.21875</v>
      </c>
      <c r="C29" s="52"/>
    </row>
    <row r="30" spans="1:3">
      <c r="A30" s="99" t="s">
        <v>277</v>
      </c>
      <c r="B30" s="52">
        <f>ROUND(+B29*B28,2)</f>
        <v>106.53</v>
      </c>
      <c r="C30" s="52"/>
    </row>
    <row r="31" spans="1:3">
      <c r="A31" s="99" t="s">
        <v>278</v>
      </c>
      <c r="B31" s="116"/>
      <c r="C31" s="90">
        <f>+B6</f>
        <v>0</v>
      </c>
    </row>
    <row r="32" spans="1:3">
      <c r="A32" s="99" t="s">
        <v>59</v>
      </c>
      <c r="B32" s="116"/>
      <c r="C32" s="90">
        <f>+'CAMINHAO NOTURNO 1236 RIO'!D13</f>
        <v>0</v>
      </c>
    </row>
    <row r="33" spans="1:3">
      <c r="A33" s="99" t="s">
        <v>60</v>
      </c>
      <c r="B33" s="116"/>
      <c r="C33" s="90">
        <f>+'CAMINHAO NOTURNO 1236 RIO'!D14</f>
        <v>0</v>
      </c>
    </row>
    <row r="34" spans="1:3">
      <c r="A34" s="147" t="s">
        <v>279</v>
      </c>
      <c r="B34" s="116"/>
      <c r="C34" s="148">
        <f>SUM(C31:C33)</f>
        <v>0</v>
      </c>
    </row>
    <row r="35" spans="1:3">
      <c r="A35" s="52" t="s">
        <v>184</v>
      </c>
      <c r="B35" s="173">
        <f>+B3</f>
        <v>220</v>
      </c>
      <c r="C35" s="116"/>
    </row>
    <row r="36" spans="1:3">
      <c r="A36" s="99" t="s">
        <v>280</v>
      </c>
      <c r="B36" s="89">
        <v>0.2</v>
      </c>
      <c r="C36" s="116"/>
    </row>
    <row r="37" spans="1:3">
      <c r="A37" s="99" t="s">
        <v>281</v>
      </c>
      <c r="B37" s="116"/>
      <c r="C37" s="166">
        <f>ROUND((C34/B35)*B36,2)</f>
        <v>0</v>
      </c>
    </row>
    <row r="38" spans="1:3">
      <c r="A38" s="99" t="s">
        <v>282</v>
      </c>
      <c r="B38" s="52">
        <v>60</v>
      </c>
      <c r="C38" s="116"/>
    </row>
    <row r="39" spans="1:3">
      <c r="A39" s="99" t="s">
        <v>283</v>
      </c>
      <c r="B39" s="52">
        <v>52.5</v>
      </c>
      <c r="C39" s="116"/>
    </row>
    <row r="40" spans="1:3">
      <c r="A40" s="99" t="s">
        <v>284</v>
      </c>
      <c r="B40" s="52">
        <f>+B38/B39</f>
        <v>1.1428571428571428</v>
      </c>
      <c r="C40" s="116"/>
    </row>
    <row r="41" spans="1:3">
      <c r="A41" s="99" t="s">
        <v>285</v>
      </c>
      <c r="B41" s="52">
        <f>ROUND(+B40*B30,2)</f>
        <v>121.75</v>
      </c>
      <c r="C41" s="116"/>
    </row>
    <row r="42" spans="1:3">
      <c r="A42" s="99" t="s">
        <v>286</v>
      </c>
      <c r="B42" s="52">
        <f>ROUND(B41-B30,2)</f>
        <v>15.22</v>
      </c>
      <c r="C42" s="174"/>
    </row>
    <row r="43" spans="1:3">
      <c r="A43" s="299" t="s">
        <v>287</v>
      </c>
      <c r="B43" s="299"/>
      <c r="C43" s="127">
        <f>+B42*C37</f>
        <v>0</v>
      </c>
    </row>
    <row r="45" spans="1:3">
      <c r="A45" s="312" t="s">
        <v>188</v>
      </c>
      <c r="B45" s="313"/>
      <c r="C45" s="314"/>
    </row>
    <row r="46" spans="1:3">
      <c r="A46" s="52" t="s">
        <v>189</v>
      </c>
      <c r="B46" s="52">
        <f>+$B$4</f>
        <v>365.25</v>
      </c>
      <c r="C46" s="116"/>
    </row>
    <row r="47" spans="1:3">
      <c r="A47" s="52" t="s">
        <v>190</v>
      </c>
      <c r="B47" s="99">
        <v>12</v>
      </c>
      <c r="C47" s="116"/>
    </row>
    <row r="48" spans="1:3">
      <c r="A48" s="52" t="s">
        <v>191</v>
      </c>
      <c r="B48" s="89">
        <v>1</v>
      </c>
      <c r="C48" s="116"/>
    </row>
    <row r="49" spans="1:3">
      <c r="A49" s="99" t="s">
        <v>192</v>
      </c>
      <c r="B49" s="140">
        <f>+B5</f>
        <v>15.21875</v>
      </c>
      <c r="C49" s="116"/>
    </row>
    <row r="50" spans="1:3">
      <c r="A50" s="141" t="s">
        <v>193</v>
      </c>
      <c r="B50" s="142"/>
      <c r="C50" s="116"/>
    </row>
    <row r="51" spans="1:3">
      <c r="A51" s="52" t="s">
        <v>194</v>
      </c>
      <c r="B51" s="89">
        <v>0.06</v>
      </c>
      <c r="C51" s="116"/>
    </row>
    <row r="52" spans="1:3">
      <c r="A52" s="316" t="s">
        <v>195</v>
      </c>
      <c r="B52" s="317"/>
      <c r="C52" s="136">
        <f>ROUND((B49*(B50*2)-($B$6*B51)),2)</f>
        <v>0</v>
      </c>
    </row>
    <row r="54" spans="1:3">
      <c r="A54" s="312" t="s">
        <v>196</v>
      </c>
      <c r="B54" s="313"/>
      <c r="C54" s="314"/>
    </row>
    <row r="55" spans="1:3">
      <c r="A55" s="52" t="s">
        <v>189</v>
      </c>
      <c r="B55" s="52">
        <f>+$B$4</f>
        <v>365.25</v>
      </c>
      <c r="C55" s="116"/>
    </row>
    <row r="56" spans="1:3">
      <c r="A56" s="52" t="s">
        <v>190</v>
      </c>
      <c r="B56" s="99">
        <v>12</v>
      </c>
      <c r="C56" s="116"/>
    </row>
    <row r="57" spans="1:3">
      <c r="A57" s="52" t="s">
        <v>191</v>
      </c>
      <c r="B57" s="89">
        <v>1</v>
      </c>
      <c r="C57" s="116"/>
    </row>
    <row r="58" spans="1:3">
      <c r="A58" s="99" t="s">
        <v>192</v>
      </c>
      <c r="B58" s="140">
        <f>+B5</f>
        <v>15.21875</v>
      </c>
      <c r="C58" s="116"/>
    </row>
    <row r="59" spans="1:3">
      <c r="A59" s="141" t="s">
        <v>197</v>
      </c>
      <c r="B59" s="142"/>
      <c r="C59" s="116"/>
    </row>
    <row r="60" spans="1:3">
      <c r="A60" s="52" t="s">
        <v>198</v>
      </c>
      <c r="B60" s="89">
        <v>0.2</v>
      </c>
      <c r="C60" s="116"/>
    </row>
    <row r="61" spans="1:3">
      <c r="A61" s="316" t="s">
        <v>197</v>
      </c>
      <c r="B61" s="317"/>
      <c r="C61" s="136">
        <f>ROUND((B58*(B59)-((B58*B59)*B60)),2)</f>
        <v>0</v>
      </c>
    </row>
    <row r="63" spans="1:3">
      <c r="A63" s="312" t="s">
        <v>199</v>
      </c>
      <c r="B63" s="313"/>
      <c r="C63" s="314"/>
    </row>
    <row r="64" spans="1:3">
      <c r="A64" s="52" t="s">
        <v>200</v>
      </c>
      <c r="B64" s="90">
        <f>+B7</f>
        <v>0</v>
      </c>
      <c r="C64" s="116"/>
    </row>
    <row r="65" spans="1:3">
      <c r="A65" s="52" t="s">
        <v>201</v>
      </c>
      <c r="B65" s="52">
        <v>12</v>
      </c>
      <c r="C65" s="116"/>
    </row>
    <row r="66" spans="1:3">
      <c r="A66" s="143" t="s">
        <v>202</v>
      </c>
      <c r="B66" s="144"/>
      <c r="C66" s="116"/>
    </row>
    <row r="67" spans="1:3">
      <c r="A67" s="316" t="s">
        <v>203</v>
      </c>
      <c r="B67" s="317"/>
      <c r="C67" s="136">
        <f>ROUND(+(B64/B65)*B66,2)</f>
        <v>0</v>
      </c>
    </row>
    <row r="69" spans="1:3">
      <c r="A69" s="318" t="s">
        <v>204</v>
      </c>
      <c r="B69" s="319"/>
      <c r="C69" s="320"/>
    </row>
    <row r="70" spans="1:3" s="101" customFormat="1">
      <c r="A70" s="145" t="s">
        <v>205</v>
      </c>
      <c r="B70" s="144">
        <f>+B66</f>
        <v>0</v>
      </c>
      <c r="C70" s="116"/>
    </row>
    <row r="71" spans="1:3">
      <c r="A71" s="52" t="s">
        <v>206</v>
      </c>
      <c r="B71" s="90">
        <f>+'CAMINHAO NOTURNO 1236 RIO'!$D$23</f>
        <v>0</v>
      </c>
      <c r="C71" s="116"/>
    </row>
    <row r="72" spans="1:3">
      <c r="A72" s="52" t="s">
        <v>81</v>
      </c>
      <c r="B72" s="90">
        <f>+'CAMINHAO NOTURNO 1236 RIO'!$D$29</f>
        <v>0</v>
      </c>
      <c r="C72" s="116"/>
    </row>
    <row r="73" spans="1:3">
      <c r="A73" s="146" t="s">
        <v>84</v>
      </c>
      <c r="B73" s="90">
        <f>+'CAMINHAO NOTURNO 1236 RIO'!$D$31</f>
        <v>0</v>
      </c>
      <c r="C73" s="116"/>
    </row>
    <row r="74" spans="1:3">
      <c r="A74" s="146" t="s">
        <v>86</v>
      </c>
      <c r="B74" s="90">
        <f>+'CAMINHAO NOTURNO 1236 RIO'!$D$32</f>
        <v>0</v>
      </c>
      <c r="C74" s="116"/>
    </row>
    <row r="75" spans="1:3">
      <c r="A75" s="147" t="s">
        <v>207</v>
      </c>
      <c r="B75" s="148">
        <f>SUM(B71:B74)</f>
        <v>0</v>
      </c>
      <c r="C75" s="116"/>
    </row>
    <row r="76" spans="1:3">
      <c r="A76" s="111" t="s">
        <v>208</v>
      </c>
      <c r="B76" s="89">
        <v>0.4</v>
      </c>
      <c r="C76" s="116"/>
    </row>
    <row r="77" spans="1:3">
      <c r="A77" s="111" t="s">
        <v>209</v>
      </c>
      <c r="B77" s="89">
        <f>+'CAMINHAO NOTURNO 1236 RIO'!$C$44</f>
        <v>0.08</v>
      </c>
      <c r="C77" s="116"/>
    </row>
    <row r="78" spans="1:3">
      <c r="A78" s="297" t="s">
        <v>210</v>
      </c>
      <c r="B78" s="298"/>
      <c r="C78" s="126">
        <f>ROUND(+B75*B76*B77*B70,2)</f>
        <v>0</v>
      </c>
    </row>
    <row r="79" spans="1:3">
      <c r="A79" s="111" t="s">
        <v>211</v>
      </c>
      <c r="B79" s="89">
        <v>0.1</v>
      </c>
      <c r="C79" s="116"/>
    </row>
    <row r="80" spans="1:3">
      <c r="A80" s="297" t="s">
        <v>212</v>
      </c>
      <c r="B80" s="298"/>
      <c r="C80" s="149">
        <f>ROUND(B79*B77*B75*B70,2)</f>
        <v>0</v>
      </c>
    </row>
    <row r="81" spans="1:3">
      <c r="A81" s="316" t="s">
        <v>213</v>
      </c>
      <c r="B81" s="317"/>
      <c r="C81" s="127">
        <f>+C80+C78</f>
        <v>0</v>
      </c>
    </row>
    <row r="83" spans="1:3">
      <c r="A83" s="312" t="s">
        <v>214</v>
      </c>
      <c r="B83" s="313"/>
      <c r="C83" s="314"/>
    </row>
    <row r="84" spans="1:3">
      <c r="A84" s="52" t="s">
        <v>200</v>
      </c>
      <c r="B84" s="90">
        <f>+B7</f>
        <v>0</v>
      </c>
      <c r="C84" s="116"/>
    </row>
    <row r="85" spans="1:3">
      <c r="A85" s="52" t="s">
        <v>215</v>
      </c>
      <c r="B85" s="150">
        <v>30</v>
      </c>
      <c r="C85" s="116"/>
    </row>
    <row r="86" spans="1:3">
      <c r="A86" s="52" t="s">
        <v>201</v>
      </c>
      <c r="B86" s="52">
        <v>12</v>
      </c>
      <c r="C86" s="116"/>
    </row>
    <row r="87" spans="1:3">
      <c r="A87" s="52" t="s">
        <v>216</v>
      </c>
      <c r="B87" s="52">
        <v>7</v>
      </c>
      <c r="C87" s="116"/>
    </row>
    <row r="88" spans="1:3">
      <c r="A88" s="143" t="s">
        <v>217</v>
      </c>
      <c r="B88" s="144"/>
      <c r="C88" s="116"/>
    </row>
    <row r="89" spans="1:3">
      <c r="A89" s="316" t="s">
        <v>218</v>
      </c>
      <c r="B89" s="317"/>
      <c r="C89" s="136">
        <f>+ROUND(((B84/B85/B86)*B87)*B88,2)</f>
        <v>0</v>
      </c>
    </row>
    <row r="91" spans="1:3">
      <c r="A91" s="318" t="s">
        <v>219</v>
      </c>
      <c r="B91" s="319"/>
      <c r="C91" s="320"/>
    </row>
    <row r="92" spans="1:3">
      <c r="A92" s="151" t="s">
        <v>220</v>
      </c>
      <c r="B92" s="144">
        <f>+B88</f>
        <v>0</v>
      </c>
      <c r="C92" s="116"/>
    </row>
    <row r="93" spans="1:3">
      <c r="A93" s="52" t="s">
        <v>206</v>
      </c>
      <c r="B93" s="90">
        <f>+'CAMINHAO NOTURNO 1236 RIO'!$D$23</f>
        <v>0</v>
      </c>
      <c r="C93" s="116"/>
    </row>
    <row r="94" spans="1:3">
      <c r="A94" s="52" t="s">
        <v>81</v>
      </c>
      <c r="B94" s="90">
        <f>+'CAMINHAO NOTURNO 1236 RIO'!$D$29</f>
        <v>0</v>
      </c>
      <c r="C94" s="116"/>
    </row>
    <row r="95" spans="1:3">
      <c r="A95" s="146" t="s">
        <v>84</v>
      </c>
      <c r="B95" s="90">
        <f>+'CAMINHAO NOTURNO 1236 RIO'!$D$31</f>
        <v>0</v>
      </c>
      <c r="C95" s="116"/>
    </row>
    <row r="96" spans="1:3">
      <c r="A96" s="146" t="s">
        <v>86</v>
      </c>
      <c r="B96" s="90">
        <f>+'CAMINHAO NOTURNO 1236 RIO'!$D$32</f>
        <v>0</v>
      </c>
      <c r="C96" s="116"/>
    </row>
    <row r="97" spans="1:3">
      <c r="A97" s="147" t="s">
        <v>207</v>
      </c>
      <c r="B97" s="148">
        <f>SUM(B93:B96)</f>
        <v>0</v>
      </c>
      <c r="C97" s="116"/>
    </row>
    <row r="98" spans="1:3">
      <c r="A98" s="111" t="s">
        <v>208</v>
      </c>
      <c r="B98" s="89">
        <v>0.4</v>
      </c>
      <c r="C98" s="116"/>
    </row>
    <row r="99" spans="1:3">
      <c r="A99" s="111" t="s">
        <v>209</v>
      </c>
      <c r="B99" s="89">
        <f>+'CAMINHAO NOTURNO 1236 RIO'!$C$44</f>
        <v>0.08</v>
      </c>
      <c r="C99" s="116"/>
    </row>
    <row r="100" spans="1:3">
      <c r="A100" s="297" t="s">
        <v>210</v>
      </c>
      <c r="B100" s="298"/>
      <c r="C100" s="126">
        <f>ROUND(+B97*B98*B99*B92,2)</f>
        <v>0</v>
      </c>
    </row>
    <row r="101" spans="1:3">
      <c r="A101" s="111" t="s">
        <v>211</v>
      </c>
      <c r="B101" s="89">
        <v>0.1</v>
      </c>
      <c r="C101" s="116"/>
    </row>
    <row r="102" spans="1:3">
      <c r="A102" s="297" t="s">
        <v>212</v>
      </c>
      <c r="B102" s="298"/>
      <c r="C102" s="149">
        <f>ROUND(B101*B99*B97*B92,2)</f>
        <v>0</v>
      </c>
    </row>
    <row r="103" spans="1:3">
      <c r="A103" s="316" t="s">
        <v>221</v>
      </c>
      <c r="B103" s="317"/>
      <c r="C103" s="127">
        <f>+C102+C100</f>
        <v>0</v>
      </c>
    </row>
    <row r="105" spans="1:3">
      <c r="A105" s="318" t="s">
        <v>222</v>
      </c>
      <c r="B105" s="319"/>
      <c r="C105" s="320"/>
    </row>
    <row r="106" spans="1:3">
      <c r="A106" s="321" t="s">
        <v>223</v>
      </c>
      <c r="B106" s="322"/>
      <c r="C106" s="323"/>
    </row>
    <row r="107" spans="1:3">
      <c r="A107" s="324"/>
      <c r="B107" s="325"/>
      <c r="C107" s="326"/>
    </row>
    <row r="108" spans="1:3">
      <c r="A108" s="324"/>
      <c r="B108" s="325"/>
      <c r="C108" s="326"/>
    </row>
    <row r="109" spans="1:3">
      <c r="A109" s="327"/>
      <c r="B109" s="328"/>
      <c r="C109" s="329"/>
    </row>
    <row r="110" spans="1:3">
      <c r="A110" s="152"/>
      <c r="B110" s="152"/>
      <c r="C110" s="152"/>
    </row>
    <row r="111" spans="1:3">
      <c r="A111" s="318" t="s">
        <v>224</v>
      </c>
      <c r="B111" s="319"/>
      <c r="C111" s="320"/>
    </row>
    <row r="112" spans="1:3">
      <c r="A112" s="52" t="s">
        <v>225</v>
      </c>
      <c r="B112" s="90">
        <f>+$B$7</f>
        <v>0</v>
      </c>
      <c r="C112" s="116"/>
    </row>
    <row r="113" spans="1:3">
      <c r="A113" s="52" t="s">
        <v>190</v>
      </c>
      <c r="B113" s="52">
        <v>30</v>
      </c>
      <c r="C113" s="116"/>
    </row>
    <row r="114" spans="1:3">
      <c r="A114" s="52" t="s">
        <v>226</v>
      </c>
      <c r="B114" s="52">
        <v>12</v>
      </c>
      <c r="C114" s="116"/>
    </row>
    <row r="115" spans="1:3">
      <c r="A115" s="143" t="s">
        <v>227</v>
      </c>
      <c r="B115" s="143">
        <v>1</v>
      </c>
      <c r="C115" s="116"/>
    </row>
    <row r="116" spans="1:3">
      <c r="A116" s="316" t="s">
        <v>228</v>
      </c>
      <c r="B116" s="317"/>
      <c r="C116" s="109">
        <f>+ROUND((B112/B113/B114)*B115,2)</f>
        <v>0</v>
      </c>
    </row>
    <row r="118" spans="1:3">
      <c r="A118" s="318" t="s">
        <v>229</v>
      </c>
      <c r="B118" s="319"/>
      <c r="C118" s="320"/>
    </row>
    <row r="119" spans="1:3">
      <c r="A119" s="52" t="s">
        <v>225</v>
      </c>
      <c r="B119" s="90">
        <f>+$B$7</f>
        <v>0</v>
      </c>
      <c r="C119" s="116"/>
    </row>
    <row r="120" spans="1:3">
      <c r="A120" s="52" t="s">
        <v>190</v>
      </c>
      <c r="B120" s="52">
        <v>30</v>
      </c>
      <c r="C120" s="116"/>
    </row>
    <row r="121" spans="1:3">
      <c r="A121" s="52" t="s">
        <v>226</v>
      </c>
      <c r="B121" s="52">
        <v>12</v>
      </c>
      <c r="C121" s="116"/>
    </row>
    <row r="122" spans="1:3">
      <c r="A122" s="99" t="s">
        <v>230</v>
      </c>
      <c r="B122" s="52">
        <v>5</v>
      </c>
      <c r="C122" s="116"/>
    </row>
    <row r="123" spans="1:3">
      <c r="A123" s="143" t="s">
        <v>231</v>
      </c>
      <c r="B123" s="144"/>
      <c r="C123" s="116"/>
    </row>
    <row r="124" spans="1:3">
      <c r="A124" s="143" t="s">
        <v>232</v>
      </c>
      <c r="B124" s="144"/>
      <c r="C124" s="116"/>
    </row>
    <row r="125" spans="1:3">
      <c r="A125" s="316" t="s">
        <v>233</v>
      </c>
      <c r="B125" s="317"/>
      <c r="C125" s="136">
        <f>ROUND(+B119/B120/B121*B122*B123*B124,2)</f>
        <v>0</v>
      </c>
    </row>
    <row r="127" spans="1:3">
      <c r="A127" s="318" t="s">
        <v>234</v>
      </c>
      <c r="B127" s="319"/>
      <c r="C127" s="320"/>
    </row>
    <row r="128" spans="1:3">
      <c r="A128" s="52" t="s">
        <v>225</v>
      </c>
      <c r="B128" s="90">
        <f>+$B$7</f>
        <v>0</v>
      </c>
      <c r="C128" s="116"/>
    </row>
    <row r="129" spans="1:3">
      <c r="A129" s="52" t="s">
        <v>190</v>
      </c>
      <c r="B129" s="52">
        <v>30</v>
      </c>
      <c r="C129" s="116"/>
    </row>
    <row r="130" spans="1:3">
      <c r="A130" s="52" t="s">
        <v>226</v>
      </c>
      <c r="B130" s="52">
        <v>12</v>
      </c>
      <c r="C130" s="116"/>
    </row>
    <row r="131" spans="1:3">
      <c r="A131" s="99" t="s">
        <v>235</v>
      </c>
      <c r="B131" s="52">
        <v>15</v>
      </c>
      <c r="C131" s="116"/>
    </row>
    <row r="132" spans="1:3">
      <c r="A132" s="143" t="s">
        <v>236</v>
      </c>
      <c r="B132" s="144"/>
      <c r="C132" s="116"/>
    </row>
    <row r="133" spans="1:3">
      <c r="A133" s="316" t="s">
        <v>237</v>
      </c>
      <c r="B133" s="317"/>
      <c r="C133" s="136">
        <f>ROUND(+B128/B129/B130*B131*B132,2)</f>
        <v>0</v>
      </c>
    </row>
    <row r="135" spans="1:3">
      <c r="A135" s="318" t="s">
        <v>238</v>
      </c>
      <c r="B135" s="319"/>
      <c r="C135" s="320"/>
    </row>
    <row r="136" spans="1:3">
      <c r="A136" s="52" t="s">
        <v>225</v>
      </c>
      <c r="B136" s="90">
        <f>+$B$7</f>
        <v>0</v>
      </c>
      <c r="C136" s="116"/>
    </row>
    <row r="137" spans="1:3">
      <c r="A137" s="52" t="s">
        <v>190</v>
      </c>
      <c r="B137" s="52">
        <v>30</v>
      </c>
      <c r="C137" s="116"/>
    </row>
    <row r="138" spans="1:3">
      <c r="A138" s="52" t="s">
        <v>226</v>
      </c>
      <c r="B138" s="52">
        <v>12</v>
      </c>
      <c r="C138" s="116"/>
    </row>
    <row r="139" spans="1:3">
      <c r="A139" s="99" t="s">
        <v>235</v>
      </c>
      <c r="B139" s="52">
        <v>5</v>
      </c>
      <c r="C139" s="116"/>
    </row>
    <row r="140" spans="1:3">
      <c r="A140" s="143" t="s">
        <v>239</v>
      </c>
      <c r="B140" s="144"/>
      <c r="C140" s="116"/>
    </row>
    <row r="141" spans="1:3">
      <c r="A141" s="316" t="s">
        <v>240</v>
      </c>
      <c r="B141" s="317"/>
      <c r="C141" s="136">
        <f>ROUND(+B136/B137/B138*B139*B140,2)</f>
        <v>0</v>
      </c>
    </row>
    <row r="143" spans="1:3">
      <c r="A143" s="318" t="s">
        <v>241</v>
      </c>
      <c r="B143" s="319"/>
      <c r="C143" s="320"/>
    </row>
    <row r="144" spans="1:3">
      <c r="A144" s="332" t="s">
        <v>242</v>
      </c>
      <c r="B144" s="333"/>
      <c r="C144" s="334"/>
    </row>
    <row r="145" spans="1:3">
      <c r="A145" s="52" t="s">
        <v>225</v>
      </c>
      <c r="B145" s="90">
        <f>+$B$7</f>
        <v>0</v>
      </c>
      <c r="C145" s="116"/>
    </row>
    <row r="146" spans="1:3">
      <c r="A146" s="52" t="s">
        <v>243</v>
      </c>
      <c r="B146" s="90">
        <f>+B145*(1/3)</f>
        <v>0</v>
      </c>
      <c r="C146" s="116"/>
    </row>
    <row r="147" spans="1:3">
      <c r="A147" s="147" t="s">
        <v>207</v>
      </c>
      <c r="B147" s="148">
        <f>SUM(B145:B146)</f>
        <v>0</v>
      </c>
      <c r="C147" s="116"/>
    </row>
    <row r="148" spans="1:3">
      <c r="A148" s="52" t="s">
        <v>244</v>
      </c>
      <c r="B148" s="52">
        <v>4</v>
      </c>
      <c r="C148" s="116"/>
    </row>
    <row r="149" spans="1:3">
      <c r="A149" s="52" t="s">
        <v>226</v>
      </c>
      <c r="B149" s="52">
        <v>12</v>
      </c>
      <c r="C149" s="116"/>
    </row>
    <row r="150" spans="1:3">
      <c r="A150" s="143" t="s">
        <v>245</v>
      </c>
      <c r="B150" s="144"/>
      <c r="C150" s="116"/>
    </row>
    <row r="151" spans="1:3">
      <c r="A151" s="143" t="s">
        <v>246</v>
      </c>
      <c r="B151" s="144"/>
      <c r="C151" s="116"/>
    </row>
    <row r="152" spans="1:3">
      <c r="A152" s="316" t="s">
        <v>247</v>
      </c>
      <c r="B152" s="317"/>
      <c r="C152" s="136">
        <f>ROUND((((+B147*(B148/B149)/B149)*B150)*B151),2)</f>
        <v>0</v>
      </c>
    </row>
    <row r="153" spans="1:3">
      <c r="A153" s="316" t="s">
        <v>248</v>
      </c>
      <c r="B153" s="330"/>
      <c r="C153" s="317"/>
    </row>
    <row r="154" spans="1:3">
      <c r="A154" s="52" t="s">
        <v>225</v>
      </c>
      <c r="B154" s="90">
        <f>+'CAMINHAO NOTURNO 1236 RIO'!D23</f>
        <v>0</v>
      </c>
      <c r="C154" s="116"/>
    </row>
    <row r="155" spans="1:3">
      <c r="A155" s="52" t="s">
        <v>81</v>
      </c>
      <c r="B155" s="90">
        <f>+'CAMINHAO NOTURNO 1236 RIO'!D29</f>
        <v>0</v>
      </c>
      <c r="C155" s="116"/>
    </row>
    <row r="156" spans="1:3">
      <c r="A156" s="147" t="s">
        <v>207</v>
      </c>
      <c r="B156" s="148">
        <f>SUM(B154:B155)</f>
        <v>0</v>
      </c>
      <c r="C156" s="116"/>
    </row>
    <row r="157" spans="1:3">
      <c r="A157" s="52" t="s">
        <v>244</v>
      </c>
      <c r="B157" s="52">
        <v>4</v>
      </c>
      <c r="C157" s="116"/>
    </row>
    <row r="158" spans="1:3">
      <c r="A158" s="52" t="s">
        <v>226</v>
      </c>
      <c r="B158" s="52">
        <v>12</v>
      </c>
      <c r="C158" s="116"/>
    </row>
    <row r="159" spans="1:3">
      <c r="A159" s="143" t="s">
        <v>245</v>
      </c>
      <c r="B159" s="144">
        <f>+B150</f>
        <v>0</v>
      </c>
      <c r="C159" s="116"/>
    </row>
    <row r="160" spans="1:3">
      <c r="A160" s="143" t="s">
        <v>246</v>
      </c>
      <c r="B160" s="144">
        <f>+B151</f>
        <v>0</v>
      </c>
      <c r="C160" s="116"/>
    </row>
    <row r="161" spans="1:3">
      <c r="A161" s="99" t="s">
        <v>249</v>
      </c>
      <c r="B161" s="89">
        <f>+'CAMINHAO NOTURNO 1236 RIO'!C45</f>
        <v>0.36800000000000005</v>
      </c>
      <c r="C161" s="116"/>
    </row>
    <row r="162" spans="1:3">
      <c r="A162" s="316" t="s">
        <v>250</v>
      </c>
      <c r="B162" s="317"/>
      <c r="C162" s="127">
        <f>ROUND((((B156*(B157/B158)*B159)*B160)*B161),2)</f>
        <v>0</v>
      </c>
    </row>
    <row r="164" spans="1:3" ht="30.75" customHeight="1">
      <c r="A164" s="331" t="s">
        <v>269</v>
      </c>
      <c r="B164" s="331"/>
      <c r="C164" s="331"/>
    </row>
    <row r="167" spans="1:3">
      <c r="C167" s="121"/>
    </row>
  </sheetData>
  <mergeCells count="37">
    <mergeCell ref="A153:C153"/>
    <mergeCell ref="A162:B162"/>
    <mergeCell ref="A164:C164"/>
    <mergeCell ref="A24:C24"/>
    <mergeCell ref="A43:B43"/>
    <mergeCell ref="A143:C143"/>
    <mergeCell ref="A144:C144"/>
    <mergeCell ref="A152:B152"/>
    <mergeCell ref="A105:C105"/>
    <mergeCell ref="A67:B67"/>
    <mergeCell ref="A69:C69"/>
    <mergeCell ref="A78:B78"/>
    <mergeCell ref="A80:B80"/>
    <mergeCell ref="A81:B81"/>
    <mergeCell ref="A83:C83"/>
    <mergeCell ref="A63:C63"/>
    <mergeCell ref="A89:B89"/>
    <mergeCell ref="A91:C91"/>
    <mergeCell ref="A100:B100"/>
    <mergeCell ref="A102:B102"/>
    <mergeCell ref="A103:B103"/>
    <mergeCell ref="A133:B133"/>
    <mergeCell ref="A135:C135"/>
    <mergeCell ref="A141:B141"/>
    <mergeCell ref="A106:C109"/>
    <mergeCell ref="A111:C111"/>
    <mergeCell ref="A116:B116"/>
    <mergeCell ref="A118:C118"/>
    <mergeCell ref="A125:B125"/>
    <mergeCell ref="A127:C127"/>
    <mergeCell ref="A1:C1"/>
    <mergeCell ref="A45:C45"/>
    <mergeCell ref="A52:B52"/>
    <mergeCell ref="A54:C54"/>
    <mergeCell ref="A61:B61"/>
    <mergeCell ref="A9:C9"/>
    <mergeCell ref="A22:B22"/>
  </mergeCells>
  <pageMargins left="1.01" right="0.13" top="0.78740157480314965" bottom="0.78740157480314965" header="0.31496062992125984" footer="0.31496062992125984"/>
  <pageSetup paperSize="9" scale="85" orientation="portrait" r:id="rId1"/>
  <headerFooter>
    <oddFooter>&amp;A</oddFooter>
  </headerFooter>
</worksheet>
</file>

<file path=xl/worksheets/sheet9.xml><?xml version="1.0" encoding="utf-8"?>
<worksheet xmlns="http://schemas.openxmlformats.org/spreadsheetml/2006/main" xmlns:r="http://schemas.openxmlformats.org/officeDocument/2006/relationships">
  <dimension ref="A1:G179"/>
  <sheetViews>
    <sheetView workbookViewId="0">
      <selection activeCell="B4" sqref="B4"/>
    </sheetView>
  </sheetViews>
  <sheetFormatPr defaultRowHeight="12.75"/>
  <cols>
    <col min="1" max="1" width="5.625" customWidth="1"/>
    <col min="2" max="2" width="50.5" customWidth="1"/>
    <col min="3" max="3" width="9.375" bestFit="1" customWidth="1"/>
    <col min="4" max="4" width="15.625" customWidth="1"/>
    <col min="5" max="5" width="11.75" bestFit="1" customWidth="1"/>
  </cols>
  <sheetData>
    <row r="1" spans="1:6">
      <c r="A1" s="264" t="s">
        <v>47</v>
      </c>
      <c r="B1" s="265"/>
      <c r="C1" s="265"/>
      <c r="D1" s="266"/>
      <c r="E1" s="59"/>
      <c r="F1" s="59"/>
    </row>
    <row r="3" spans="1:6">
      <c r="A3" s="267" t="s">
        <v>48</v>
      </c>
      <c r="B3" s="268"/>
      <c r="C3" s="268"/>
      <c r="D3" s="269"/>
    </row>
    <row r="4" spans="1:6" s="3" customFormat="1" ht="40.5" customHeight="1">
      <c r="A4" s="175">
        <v>1</v>
      </c>
      <c r="B4" s="176" t="s">
        <v>49</v>
      </c>
      <c r="C4" s="354" t="s">
        <v>293</v>
      </c>
      <c r="D4" s="355"/>
    </row>
    <row r="5" spans="1:6" s="3" customFormat="1">
      <c r="A5" s="175">
        <v>2</v>
      </c>
      <c r="B5" s="176" t="s">
        <v>50</v>
      </c>
      <c r="C5" s="356" t="s">
        <v>294</v>
      </c>
      <c r="D5" s="357"/>
    </row>
    <row r="6" spans="1:6" s="3" customFormat="1">
      <c r="A6" s="175">
        <v>3</v>
      </c>
      <c r="B6" s="176" t="s">
        <v>51</v>
      </c>
      <c r="C6" s="358">
        <f>+Apresentação!G35</f>
        <v>0</v>
      </c>
      <c r="D6" s="358"/>
    </row>
    <row r="7" spans="1:6" s="3" customFormat="1" ht="30" customHeight="1">
      <c r="A7" s="175">
        <v>4</v>
      </c>
      <c r="B7" s="176" t="s">
        <v>52</v>
      </c>
      <c r="C7" s="359" t="s">
        <v>295</v>
      </c>
      <c r="D7" s="360"/>
    </row>
    <row r="8" spans="1:6" s="3" customFormat="1">
      <c r="A8" s="175">
        <v>5</v>
      </c>
      <c r="B8" s="176" t="s">
        <v>53</v>
      </c>
      <c r="C8" s="361">
        <v>43524</v>
      </c>
      <c r="D8" s="357"/>
    </row>
    <row r="9" spans="1:6">
      <c r="D9" s="62"/>
    </row>
    <row r="10" spans="1:6">
      <c r="A10" s="278" t="s">
        <v>54</v>
      </c>
      <c r="B10" s="279"/>
      <c r="C10" s="279"/>
      <c r="D10" s="279"/>
    </row>
    <row r="11" spans="1:6">
      <c r="A11" s="63">
        <v>1</v>
      </c>
      <c r="B11" s="64" t="s">
        <v>55</v>
      </c>
      <c r="C11" s="65" t="s">
        <v>56</v>
      </c>
      <c r="D11" s="66" t="s">
        <v>57</v>
      </c>
    </row>
    <row r="12" spans="1:6">
      <c r="A12" s="67" t="s">
        <v>4</v>
      </c>
      <c r="B12" s="280" t="s">
        <v>58</v>
      </c>
      <c r="C12" s="280"/>
      <c r="D12" s="68">
        <f>+C6</f>
        <v>0</v>
      </c>
    </row>
    <row r="13" spans="1:6">
      <c r="A13" s="67" t="s">
        <v>6</v>
      </c>
      <c r="B13" s="69" t="s">
        <v>59</v>
      </c>
      <c r="C13" s="70"/>
      <c r="D13" s="68"/>
      <c r="E13" s="71"/>
    </row>
    <row r="14" spans="1:6">
      <c r="A14" s="67" t="s">
        <v>9</v>
      </c>
      <c r="B14" s="69" t="s">
        <v>60</v>
      </c>
      <c r="C14" s="70"/>
      <c r="D14" s="68">
        <f>+C14*D12</f>
        <v>0</v>
      </c>
    </row>
    <row r="15" spans="1:6">
      <c r="A15" s="67" t="s">
        <v>11</v>
      </c>
      <c r="B15" s="280" t="s">
        <v>61</v>
      </c>
      <c r="C15" s="280"/>
      <c r="D15" s="68"/>
    </row>
    <row r="16" spans="1:6">
      <c r="A16" s="67" t="s">
        <v>62</v>
      </c>
      <c r="B16" s="280" t="s">
        <v>63</v>
      </c>
      <c r="C16" s="280"/>
      <c r="D16" s="68"/>
    </row>
    <row r="17" spans="1:6">
      <c r="A17" s="67" t="s">
        <v>64</v>
      </c>
      <c r="B17" s="262" t="s">
        <v>65</v>
      </c>
      <c r="C17" s="263"/>
      <c r="D17" s="68"/>
    </row>
    <row r="18" spans="1:6">
      <c r="A18" s="67" t="s">
        <v>66</v>
      </c>
      <c r="B18" s="280" t="s">
        <v>67</v>
      </c>
      <c r="C18" s="280"/>
      <c r="D18" s="68"/>
    </row>
    <row r="19" spans="1:6">
      <c r="A19" s="67" t="s">
        <v>68</v>
      </c>
      <c r="B19" s="262" t="s">
        <v>69</v>
      </c>
      <c r="C19" s="263"/>
      <c r="D19" s="72"/>
    </row>
    <row r="20" spans="1:6">
      <c r="A20" s="67" t="s">
        <v>70</v>
      </c>
      <c r="B20" s="69" t="s">
        <v>71</v>
      </c>
      <c r="C20" s="70"/>
      <c r="D20" s="68"/>
    </row>
    <row r="21" spans="1:6">
      <c r="A21" s="67" t="s">
        <v>72</v>
      </c>
      <c r="B21" s="280" t="s">
        <v>73</v>
      </c>
      <c r="C21" s="280"/>
      <c r="D21" s="73"/>
      <c r="F21" s="74"/>
    </row>
    <row r="22" spans="1:6">
      <c r="A22" s="67" t="s">
        <v>74</v>
      </c>
      <c r="B22" s="280" t="s">
        <v>75</v>
      </c>
      <c r="C22" s="280"/>
      <c r="D22" s="73"/>
    </row>
    <row r="23" spans="1:6">
      <c r="A23" s="281" t="s">
        <v>76</v>
      </c>
      <c r="B23" s="281"/>
      <c r="C23" s="281"/>
      <c r="D23" s="75">
        <f>SUM(D12:D22)</f>
        <v>0</v>
      </c>
    </row>
    <row r="25" spans="1:6">
      <c r="A25" s="278" t="s">
        <v>77</v>
      </c>
      <c r="B25" s="279"/>
      <c r="C25" s="279"/>
      <c r="D25" s="279"/>
    </row>
    <row r="27" spans="1:6">
      <c r="A27" s="278" t="s">
        <v>78</v>
      </c>
      <c r="B27" s="279"/>
      <c r="C27" s="279"/>
      <c r="D27" s="279"/>
    </row>
    <row r="28" spans="1:6">
      <c r="A28" s="76" t="s">
        <v>79</v>
      </c>
      <c r="B28" s="77" t="s">
        <v>80</v>
      </c>
      <c r="C28" s="78" t="s">
        <v>56</v>
      </c>
      <c r="D28" s="79" t="s">
        <v>57</v>
      </c>
    </row>
    <row r="29" spans="1:6">
      <c r="A29" s="67" t="s">
        <v>4</v>
      </c>
      <c r="B29" s="52" t="s">
        <v>81</v>
      </c>
      <c r="C29" s="80" t="e">
        <f>ROUND(+D29/$D$23,4)</f>
        <v>#DIV/0!</v>
      </c>
      <c r="D29" s="73">
        <f>ROUND(+D23/12,2)</f>
        <v>0</v>
      </c>
    </row>
    <row r="30" spans="1:6">
      <c r="A30" s="81" t="s">
        <v>6</v>
      </c>
      <c r="B30" s="82" t="s">
        <v>82</v>
      </c>
      <c r="C30" s="83" t="e">
        <f>ROUND(+D30/$D$23,4)</f>
        <v>#DIV/0!</v>
      </c>
      <c r="D30" s="84">
        <f>+D31+D32</f>
        <v>0</v>
      </c>
    </row>
    <row r="31" spans="1:6">
      <c r="A31" s="67" t="s">
        <v>83</v>
      </c>
      <c r="B31" s="85" t="s">
        <v>84</v>
      </c>
      <c r="C31" s="86" t="e">
        <f>ROUND(+D31/$D$23,4)</f>
        <v>#DIV/0!</v>
      </c>
      <c r="D31" s="87">
        <f>ROUND(+D23/12,2)</f>
        <v>0</v>
      </c>
    </row>
    <row r="32" spans="1:6">
      <c r="A32" s="67" t="s">
        <v>85</v>
      </c>
      <c r="B32" s="85" t="s">
        <v>86</v>
      </c>
      <c r="C32" s="86" t="e">
        <f>ROUND(+D32/$D$23,4)</f>
        <v>#DIV/0!</v>
      </c>
      <c r="D32" s="87">
        <f>ROUND(+(D23*1/3)/12,2)</f>
        <v>0</v>
      </c>
    </row>
    <row r="33" spans="1:4">
      <c r="A33" s="281" t="s">
        <v>76</v>
      </c>
      <c r="B33" s="281"/>
      <c r="C33" s="281"/>
      <c r="D33" s="75">
        <f>+D30+D29</f>
        <v>0</v>
      </c>
    </row>
    <row r="35" spans="1:4">
      <c r="A35" s="282" t="s">
        <v>87</v>
      </c>
      <c r="B35" s="283"/>
      <c r="C35" s="283"/>
      <c r="D35" s="283"/>
    </row>
    <row r="36" spans="1:4">
      <c r="A36" s="76" t="s">
        <v>88</v>
      </c>
      <c r="B36" s="88" t="s">
        <v>89</v>
      </c>
      <c r="C36" s="78" t="s">
        <v>56</v>
      </c>
      <c r="D36" s="79" t="s">
        <v>57</v>
      </c>
    </row>
    <row r="37" spans="1:4">
      <c r="A37" s="67" t="s">
        <v>4</v>
      </c>
      <c r="B37" s="52" t="s">
        <v>90</v>
      </c>
      <c r="C37" s="89">
        <v>0.2</v>
      </c>
      <c r="D37" s="90">
        <f>ROUND(C37*($D$23+$D$33),2)</f>
        <v>0</v>
      </c>
    </row>
    <row r="38" spans="1:4">
      <c r="A38" s="67" t="s">
        <v>6</v>
      </c>
      <c r="B38" s="52" t="s">
        <v>91</v>
      </c>
      <c r="C38" s="89">
        <v>2.5000000000000001E-2</v>
      </c>
      <c r="D38" s="90">
        <f>ROUND(C38*($D$23+$D$33),2)</f>
        <v>0</v>
      </c>
    </row>
    <row r="39" spans="1:4">
      <c r="A39" s="67" t="s">
        <v>9</v>
      </c>
      <c r="B39" s="52" t="s">
        <v>92</v>
      </c>
      <c r="C39" s="89">
        <f>3%</f>
        <v>0.03</v>
      </c>
      <c r="D39" s="90">
        <f t="shared" ref="D39:D43" si="0">ROUND(C39*($D$23+$D$33),2)</f>
        <v>0</v>
      </c>
    </row>
    <row r="40" spans="1:4">
      <c r="A40" s="67" t="s">
        <v>11</v>
      </c>
      <c r="B40" s="52" t="s">
        <v>93</v>
      </c>
      <c r="C40" s="89">
        <v>1.4999999999999999E-2</v>
      </c>
      <c r="D40" s="90">
        <f t="shared" si="0"/>
        <v>0</v>
      </c>
    </row>
    <row r="41" spans="1:4">
      <c r="A41" s="67" t="s">
        <v>62</v>
      </c>
      <c r="B41" s="52" t="s">
        <v>94</v>
      </c>
      <c r="C41" s="89">
        <v>0.01</v>
      </c>
      <c r="D41" s="90">
        <f t="shared" si="0"/>
        <v>0</v>
      </c>
    </row>
    <row r="42" spans="1:4">
      <c r="A42" s="67" t="s">
        <v>64</v>
      </c>
      <c r="B42" s="52" t="s">
        <v>95</v>
      </c>
      <c r="C42" s="89">
        <v>6.0000000000000001E-3</v>
      </c>
      <c r="D42" s="90">
        <f t="shared" si="0"/>
        <v>0</v>
      </c>
    </row>
    <row r="43" spans="1:4">
      <c r="A43" s="67" t="s">
        <v>66</v>
      </c>
      <c r="B43" s="52" t="s">
        <v>96</v>
      </c>
      <c r="C43" s="89">
        <v>2E-3</v>
      </c>
      <c r="D43" s="90">
        <f t="shared" si="0"/>
        <v>0</v>
      </c>
    </row>
    <row r="44" spans="1:4">
      <c r="A44" s="67" t="s">
        <v>68</v>
      </c>
      <c r="B44" s="52" t="s">
        <v>97</v>
      </c>
      <c r="C44" s="89">
        <v>0.08</v>
      </c>
      <c r="D44" s="90">
        <f>ROUND(C44*($D$23+$D$33),2)</f>
        <v>0</v>
      </c>
    </row>
    <row r="45" spans="1:4">
      <c r="A45" s="91" t="s">
        <v>76</v>
      </c>
      <c r="B45" s="92"/>
      <c r="C45" s="93">
        <f>SUM(C37:C44)</f>
        <v>0.36800000000000005</v>
      </c>
      <c r="D45" s="94">
        <f>SUM(D37:D44)</f>
        <v>0</v>
      </c>
    </row>
    <row r="46" spans="1:4">
      <c r="A46" s="95"/>
      <c r="B46" s="95"/>
      <c r="C46" s="95"/>
      <c r="D46" s="95"/>
    </row>
    <row r="47" spans="1:4">
      <c r="A47" s="282" t="s">
        <v>98</v>
      </c>
      <c r="B47" s="283"/>
      <c r="C47" s="283"/>
      <c r="D47" s="283"/>
    </row>
    <row r="48" spans="1:4">
      <c r="A48" s="76" t="s">
        <v>99</v>
      </c>
      <c r="B48" s="88" t="s">
        <v>100</v>
      </c>
      <c r="C48" s="78"/>
      <c r="D48" s="79" t="s">
        <v>57</v>
      </c>
    </row>
    <row r="49" spans="1:6">
      <c r="A49" s="96" t="s">
        <v>4</v>
      </c>
      <c r="B49" s="52" t="s">
        <v>101</v>
      </c>
      <c r="C49" s="97"/>
      <c r="D49" s="90">
        <f>+'MEN CAL ONIBUS 44 RIO'!C16</f>
        <v>0</v>
      </c>
    </row>
    <row r="50" spans="1:6" s="101" customFormat="1">
      <c r="A50" s="98" t="s">
        <v>102</v>
      </c>
      <c r="B50" s="99" t="s">
        <v>103</v>
      </c>
      <c r="C50" s="80">
        <f>+$C$135+$C$136</f>
        <v>9.2499999999999999E-2</v>
      </c>
      <c r="D50" s="100">
        <f>+(C50*D49)*-1</f>
        <v>0</v>
      </c>
      <c r="F50" s="102"/>
    </row>
    <row r="51" spans="1:6">
      <c r="A51" s="96" t="s">
        <v>6</v>
      </c>
      <c r="B51" s="52" t="s">
        <v>104</v>
      </c>
      <c r="C51" s="97"/>
      <c r="D51" s="90">
        <f>+'MEN CAL ONIBUS 44 RIO'!C25</f>
        <v>0</v>
      </c>
      <c r="F51" s="45"/>
    </row>
    <row r="52" spans="1:6" s="101" customFormat="1">
      <c r="A52" s="98" t="s">
        <v>83</v>
      </c>
      <c r="B52" s="99" t="s">
        <v>103</v>
      </c>
      <c r="C52" s="80">
        <f>+$C$135+$C$136</f>
        <v>9.2499999999999999E-2</v>
      </c>
      <c r="D52" s="100">
        <f>+(C52*D51)*-1</f>
        <v>0</v>
      </c>
      <c r="F52" s="103"/>
    </row>
    <row r="53" spans="1:6">
      <c r="A53" s="52" t="s">
        <v>9</v>
      </c>
      <c r="B53" s="52" t="s">
        <v>105</v>
      </c>
      <c r="C53" s="97"/>
      <c r="D53" s="90"/>
      <c r="F53" s="45"/>
    </row>
    <row r="54" spans="1:6" ht="13.5">
      <c r="A54" s="98" t="s">
        <v>106</v>
      </c>
      <c r="B54" s="99" t="s">
        <v>103</v>
      </c>
      <c r="C54" s="80">
        <f>+$C$135+$C$136</f>
        <v>9.2499999999999999E-2</v>
      </c>
      <c r="D54" s="100">
        <f>+(C54*D53)*-1</f>
        <v>0</v>
      </c>
      <c r="F54" s="104"/>
    </row>
    <row r="55" spans="1:6">
      <c r="A55" s="143" t="s">
        <v>11</v>
      </c>
      <c r="B55" s="143" t="s">
        <v>251</v>
      </c>
      <c r="C55" s="97"/>
      <c r="D55" s="153"/>
      <c r="F55" s="45"/>
    </row>
    <row r="56" spans="1:6">
      <c r="A56" s="98" t="s">
        <v>107</v>
      </c>
      <c r="B56" s="99" t="s">
        <v>103</v>
      </c>
      <c r="C56" s="80">
        <f>+$C$135+$C$136</f>
        <v>9.2499999999999999E-2</v>
      </c>
      <c r="D56" s="100">
        <f>+(C56*D55)*-1</f>
        <v>0</v>
      </c>
      <c r="F56" s="45"/>
    </row>
    <row r="57" spans="1:6">
      <c r="A57" s="143" t="s">
        <v>62</v>
      </c>
      <c r="B57" s="154"/>
      <c r="C57" s="97"/>
      <c r="D57" s="155"/>
      <c r="F57" s="106"/>
    </row>
    <row r="58" spans="1:6">
      <c r="A58" s="98" t="s">
        <v>108</v>
      </c>
      <c r="B58" s="99" t="s">
        <v>103</v>
      </c>
      <c r="C58" s="80">
        <f>+$C$135+$C$136</f>
        <v>9.2499999999999999E-2</v>
      </c>
      <c r="D58" s="100">
        <f>+(C58*D57)*-1</f>
        <v>0</v>
      </c>
    </row>
    <row r="59" spans="1:6">
      <c r="A59" s="143" t="s">
        <v>64</v>
      </c>
      <c r="B59" s="284" t="s">
        <v>109</v>
      </c>
      <c r="C59" s="284"/>
      <c r="D59" s="153"/>
    </row>
    <row r="60" spans="1:6">
      <c r="A60" s="98" t="s">
        <v>110</v>
      </c>
      <c r="B60" s="99" t="s">
        <v>103</v>
      </c>
      <c r="C60" s="80">
        <f>+$C$135+$C$136</f>
        <v>9.2499999999999999E-2</v>
      </c>
      <c r="D60" s="100">
        <f>+(C60*D59)*-1</f>
        <v>0</v>
      </c>
    </row>
    <row r="61" spans="1:6">
      <c r="A61" s="267" t="s">
        <v>76</v>
      </c>
      <c r="B61" s="269"/>
      <c r="C61" s="107"/>
      <c r="D61" s="108">
        <f>SUM(D49:D60)</f>
        <v>0</v>
      </c>
    </row>
    <row r="63" spans="1:6">
      <c r="A63" s="278" t="s">
        <v>111</v>
      </c>
      <c r="B63" s="279"/>
      <c r="C63" s="279"/>
      <c r="D63" s="279"/>
    </row>
    <row r="64" spans="1:6">
      <c r="A64" s="109">
        <v>2</v>
      </c>
      <c r="B64" s="287" t="s">
        <v>112</v>
      </c>
      <c r="C64" s="287"/>
      <c r="D64" s="110" t="s">
        <v>57</v>
      </c>
    </row>
    <row r="65" spans="1:4">
      <c r="A65" s="111" t="s">
        <v>79</v>
      </c>
      <c r="B65" s="288" t="s">
        <v>80</v>
      </c>
      <c r="C65" s="288"/>
      <c r="D65" s="90">
        <f>+D33</f>
        <v>0</v>
      </c>
    </row>
    <row r="66" spans="1:4">
      <c r="A66" s="111" t="s">
        <v>88</v>
      </c>
      <c r="B66" s="288" t="s">
        <v>89</v>
      </c>
      <c r="C66" s="288"/>
      <c r="D66" s="90">
        <f>+D45</f>
        <v>0</v>
      </c>
    </row>
    <row r="67" spans="1:4">
      <c r="A67" s="111" t="s">
        <v>99</v>
      </c>
      <c r="B67" s="288" t="s">
        <v>100</v>
      </c>
      <c r="C67" s="288"/>
      <c r="D67" s="112">
        <f>+D61</f>
        <v>0</v>
      </c>
    </row>
    <row r="68" spans="1:4">
      <c r="A68" s="287" t="s">
        <v>76</v>
      </c>
      <c r="B68" s="287"/>
      <c r="C68" s="287"/>
      <c r="D68" s="113">
        <f>SUM(D65:D67)</f>
        <v>0</v>
      </c>
    </row>
    <row r="70" spans="1:4">
      <c r="A70" s="278" t="s">
        <v>113</v>
      </c>
      <c r="B70" s="279"/>
      <c r="C70" s="279"/>
      <c r="D70" s="279"/>
    </row>
    <row r="72" spans="1:4">
      <c r="A72" s="114">
        <v>3</v>
      </c>
      <c r="B72" s="77" t="s">
        <v>114</v>
      </c>
      <c r="C72" s="65" t="s">
        <v>56</v>
      </c>
      <c r="D72" s="65" t="s">
        <v>57</v>
      </c>
    </row>
    <row r="73" spans="1:4">
      <c r="A73" s="67" t="s">
        <v>4</v>
      </c>
      <c r="B73" s="99" t="s">
        <v>115</v>
      </c>
      <c r="C73" s="80" t="e">
        <f>+D73/$D$23</f>
        <v>#DIV/0!</v>
      </c>
      <c r="D73" s="115">
        <f>+'MEN CAL ONIBUS 44 RIO'!C31</f>
        <v>0</v>
      </c>
    </row>
    <row r="74" spans="1:4">
      <c r="A74" s="67" t="s">
        <v>6</v>
      </c>
      <c r="B74" s="52" t="s">
        <v>116</v>
      </c>
      <c r="C74" s="116"/>
      <c r="D74" s="73">
        <f>ROUND(+D73*$C$44,2)</f>
        <v>0</v>
      </c>
    </row>
    <row r="75" spans="1:4" ht="25.5">
      <c r="A75" s="67" t="s">
        <v>9</v>
      </c>
      <c r="B75" s="105" t="s">
        <v>117</v>
      </c>
      <c r="C75" s="89" t="e">
        <f>+D75/$D$23</f>
        <v>#DIV/0!</v>
      </c>
      <c r="D75" s="73">
        <f>+'MEN CAL ONIBUS 44 RIO'!C45</f>
        <v>0</v>
      </c>
    </row>
    <row r="76" spans="1:4">
      <c r="A76" s="117" t="s">
        <v>11</v>
      </c>
      <c r="B76" s="52" t="s">
        <v>118</v>
      </c>
      <c r="C76" s="89" t="e">
        <f>+D76/$D$23</f>
        <v>#DIV/0!</v>
      </c>
      <c r="D76" s="73">
        <f>+'MEN CAL ONIBUS 44 RIO'!C53</f>
        <v>0</v>
      </c>
    </row>
    <row r="77" spans="1:4" ht="25.5">
      <c r="A77" s="117" t="s">
        <v>62</v>
      </c>
      <c r="B77" s="105" t="s">
        <v>119</v>
      </c>
      <c r="C77" s="116"/>
      <c r="D77" s="118"/>
    </row>
    <row r="78" spans="1:4" ht="25.5">
      <c r="A78" s="117" t="s">
        <v>64</v>
      </c>
      <c r="B78" s="105" t="s">
        <v>120</v>
      </c>
      <c r="C78" s="89" t="e">
        <f>+D78/$D$23</f>
        <v>#DIV/0!</v>
      </c>
      <c r="D78" s="90">
        <f>+'MEN CAL ONIBUS 44 RIO'!C67</f>
        <v>0</v>
      </c>
    </row>
    <row r="79" spans="1:4">
      <c r="A79" s="267" t="s">
        <v>76</v>
      </c>
      <c r="B79" s="268"/>
      <c r="C79" s="269"/>
      <c r="D79" s="119">
        <f>SUM(D73:D78)</f>
        <v>0</v>
      </c>
    </row>
    <row r="81" spans="1:4">
      <c r="A81" s="278" t="s">
        <v>121</v>
      </c>
      <c r="B81" s="279"/>
      <c r="C81" s="279"/>
      <c r="D81" s="279"/>
    </row>
    <row r="83" spans="1:4">
      <c r="A83" s="289" t="s">
        <v>122</v>
      </c>
      <c r="B83" s="289"/>
      <c r="C83" s="289"/>
      <c r="D83" s="289"/>
    </row>
    <row r="84" spans="1:4">
      <c r="A84" s="114" t="s">
        <v>123</v>
      </c>
      <c r="B84" s="267" t="s">
        <v>124</v>
      </c>
      <c r="C84" s="269"/>
      <c r="D84" s="65" t="s">
        <v>57</v>
      </c>
    </row>
    <row r="85" spans="1:4">
      <c r="A85" s="52" t="s">
        <v>4</v>
      </c>
      <c r="B85" s="285" t="s">
        <v>125</v>
      </c>
      <c r="C85" s="286"/>
      <c r="D85" s="73"/>
    </row>
    <row r="86" spans="1:4">
      <c r="A86" s="99" t="s">
        <v>6</v>
      </c>
      <c r="B86" s="292" t="s">
        <v>124</v>
      </c>
      <c r="C86" s="293"/>
      <c r="D86" s="120">
        <f>+'MEN CAL ONIBUS 44 RIO'!C80</f>
        <v>0</v>
      </c>
    </row>
    <row r="87" spans="1:4" s="101" customFormat="1">
      <c r="A87" s="99" t="s">
        <v>9</v>
      </c>
      <c r="B87" s="292" t="s">
        <v>126</v>
      </c>
      <c r="C87" s="293"/>
      <c r="D87" s="120">
        <f>+'MEN CAL ONIBUS 44 RIO'!C89</f>
        <v>0</v>
      </c>
    </row>
    <row r="88" spans="1:4" s="101" customFormat="1">
      <c r="A88" s="99" t="s">
        <v>11</v>
      </c>
      <c r="B88" s="292" t="s">
        <v>127</v>
      </c>
      <c r="C88" s="293"/>
      <c r="D88" s="120">
        <f>+'MEN CAL ONIBUS 44 RIO'!C97</f>
        <v>0</v>
      </c>
    </row>
    <row r="89" spans="1:4" s="101" customFormat="1" ht="13.5">
      <c r="A89" s="99" t="s">
        <v>62</v>
      </c>
      <c r="B89" s="292" t="s">
        <v>128</v>
      </c>
      <c r="C89" s="293"/>
      <c r="D89" s="120"/>
    </row>
    <row r="90" spans="1:4" s="101" customFormat="1">
      <c r="A90" s="99" t="s">
        <v>64</v>
      </c>
      <c r="B90" s="292" t="s">
        <v>129</v>
      </c>
      <c r="C90" s="293"/>
      <c r="D90" s="120">
        <f>+'MEN CAL ONIBUS 44 RIO'!C105</f>
        <v>0</v>
      </c>
    </row>
    <row r="91" spans="1:4">
      <c r="A91" s="52" t="s">
        <v>66</v>
      </c>
      <c r="B91" s="285" t="s">
        <v>75</v>
      </c>
      <c r="C91" s="286"/>
      <c r="D91" s="73"/>
    </row>
    <row r="92" spans="1:4">
      <c r="A92" s="52" t="s">
        <v>68</v>
      </c>
      <c r="B92" s="285" t="s">
        <v>130</v>
      </c>
      <c r="C92" s="286"/>
      <c r="D92" s="118"/>
    </row>
    <row r="93" spans="1:4">
      <c r="A93" s="281" t="s">
        <v>76</v>
      </c>
      <c r="B93" s="281"/>
      <c r="C93" s="281"/>
      <c r="D93" s="75">
        <f>SUM(D85:D92)</f>
        <v>0</v>
      </c>
    </row>
    <row r="94" spans="1:4">
      <c r="D94" s="121"/>
    </row>
    <row r="95" spans="1:4">
      <c r="A95" s="114" t="s">
        <v>131</v>
      </c>
      <c r="B95" s="267" t="s">
        <v>132</v>
      </c>
      <c r="C95" s="269"/>
      <c r="D95" s="65" t="s">
        <v>57</v>
      </c>
    </row>
    <row r="96" spans="1:4" s="101" customFormat="1">
      <c r="A96" s="99" t="s">
        <v>4</v>
      </c>
      <c r="B96" s="294" t="s">
        <v>133</v>
      </c>
      <c r="C96" s="295"/>
      <c r="D96" s="120">
        <f>+'MEN CAL ONIBUS 44 RIO'!C116</f>
        <v>0</v>
      </c>
    </row>
    <row r="97" spans="1:4" s="101" customFormat="1">
      <c r="A97" s="99" t="s">
        <v>6</v>
      </c>
      <c r="B97" s="290" t="s">
        <v>134</v>
      </c>
      <c r="C97" s="291"/>
      <c r="D97" s="118"/>
    </row>
    <row r="98" spans="1:4" s="101" customFormat="1">
      <c r="A98" s="99" t="s">
        <v>9</v>
      </c>
      <c r="B98" s="290" t="s">
        <v>135</v>
      </c>
      <c r="C98" s="291"/>
      <c r="D98" s="118"/>
    </row>
    <row r="99" spans="1:4">
      <c r="A99" s="52" t="s">
        <v>11</v>
      </c>
      <c r="B99" s="285" t="s">
        <v>75</v>
      </c>
      <c r="C99" s="286"/>
      <c r="D99" s="73"/>
    </row>
    <row r="100" spans="1:4">
      <c r="A100" s="281" t="s">
        <v>76</v>
      </c>
      <c r="B100" s="281"/>
      <c r="C100" s="281"/>
      <c r="D100" s="75">
        <f>SUM(D96:D99)</f>
        <v>0</v>
      </c>
    </row>
    <row r="101" spans="1:4">
      <c r="D101" s="121"/>
    </row>
    <row r="102" spans="1:4">
      <c r="A102" s="114" t="s">
        <v>136</v>
      </c>
      <c r="B102" s="281" t="s">
        <v>137</v>
      </c>
      <c r="C102" s="281"/>
      <c r="D102" s="65" t="s">
        <v>57</v>
      </c>
    </row>
    <row r="103" spans="1:4" s="123" customFormat="1">
      <c r="A103" s="117" t="s">
        <v>4</v>
      </c>
      <c r="B103" s="296" t="s">
        <v>138</v>
      </c>
      <c r="C103" s="296"/>
      <c r="D103" s="122"/>
    </row>
    <row r="104" spans="1:4">
      <c r="A104" s="281" t="s">
        <v>76</v>
      </c>
      <c r="B104" s="281"/>
      <c r="C104" s="281"/>
      <c r="D104" s="75">
        <f>SUM(D103:D103)</f>
        <v>0</v>
      </c>
    </row>
    <row r="106" spans="1:4">
      <c r="A106" s="124" t="s">
        <v>139</v>
      </c>
      <c r="B106" s="124"/>
      <c r="C106" s="124"/>
      <c r="D106" s="124"/>
    </row>
    <row r="107" spans="1:4">
      <c r="A107" s="52" t="s">
        <v>123</v>
      </c>
      <c r="B107" s="285" t="s">
        <v>124</v>
      </c>
      <c r="C107" s="286"/>
      <c r="D107" s="90">
        <f>+D93</f>
        <v>0</v>
      </c>
    </row>
    <row r="108" spans="1:4">
      <c r="A108" s="52" t="s">
        <v>131</v>
      </c>
      <c r="B108" s="285" t="s">
        <v>132</v>
      </c>
      <c r="C108" s="286"/>
      <c r="D108" s="90">
        <f>+D100</f>
        <v>0</v>
      </c>
    </row>
    <row r="109" spans="1:4">
      <c r="A109" s="125"/>
      <c r="B109" s="297" t="s">
        <v>140</v>
      </c>
      <c r="C109" s="298"/>
      <c r="D109" s="126">
        <f>+D108+D107</f>
        <v>0</v>
      </c>
    </row>
    <row r="110" spans="1:4">
      <c r="A110" s="52" t="s">
        <v>136</v>
      </c>
      <c r="B110" s="285" t="s">
        <v>137</v>
      </c>
      <c r="C110" s="286"/>
      <c r="D110" s="90">
        <f>+D104</f>
        <v>0</v>
      </c>
    </row>
    <row r="111" spans="1:4">
      <c r="A111" s="299" t="s">
        <v>76</v>
      </c>
      <c r="B111" s="299"/>
      <c r="C111" s="299"/>
      <c r="D111" s="127">
        <f>+D110+D109</f>
        <v>0</v>
      </c>
    </row>
    <row r="113" spans="1:4">
      <c r="A113" s="278" t="s">
        <v>141</v>
      </c>
      <c r="B113" s="279"/>
      <c r="C113" s="279"/>
      <c r="D113" s="279"/>
    </row>
    <row r="115" spans="1:4">
      <c r="A115" s="114">
        <v>5</v>
      </c>
      <c r="B115" s="267" t="s">
        <v>142</v>
      </c>
      <c r="C115" s="269"/>
      <c r="D115" s="65" t="s">
        <v>57</v>
      </c>
    </row>
    <row r="116" spans="1:4">
      <c r="A116" s="52" t="s">
        <v>4</v>
      </c>
      <c r="B116" s="280" t="s">
        <v>143</v>
      </c>
      <c r="C116" s="280"/>
      <c r="D116" s="73">
        <f>+Uniforme!F7</f>
        <v>0</v>
      </c>
    </row>
    <row r="117" spans="1:4">
      <c r="A117" s="52" t="s">
        <v>102</v>
      </c>
      <c r="B117" s="99" t="s">
        <v>103</v>
      </c>
      <c r="C117" s="80">
        <f>+$C$135+$C$136</f>
        <v>9.2499999999999999E-2</v>
      </c>
      <c r="D117" s="100">
        <f>+(C117*D116)*-1</f>
        <v>0</v>
      </c>
    </row>
    <row r="118" spans="1:4">
      <c r="A118" s="52" t="s">
        <v>6</v>
      </c>
      <c r="B118" s="280" t="s">
        <v>144</v>
      </c>
      <c r="C118" s="280"/>
      <c r="D118" s="73"/>
    </row>
    <row r="119" spans="1:4">
      <c r="A119" s="52" t="s">
        <v>83</v>
      </c>
      <c r="B119" s="99" t="s">
        <v>103</v>
      </c>
      <c r="C119" s="80">
        <f>+$C$135+$C$136</f>
        <v>9.2499999999999999E-2</v>
      </c>
      <c r="D119" s="100">
        <f>+(C119*D118)*-1</f>
        <v>0</v>
      </c>
    </row>
    <row r="120" spans="1:4">
      <c r="A120" s="52" t="s">
        <v>9</v>
      </c>
      <c r="B120" s="280" t="s">
        <v>145</v>
      </c>
      <c r="C120" s="280"/>
      <c r="D120" s="73"/>
    </row>
    <row r="121" spans="1:4">
      <c r="A121" s="52" t="s">
        <v>106</v>
      </c>
      <c r="B121" s="99" t="s">
        <v>103</v>
      </c>
      <c r="C121" s="80">
        <f>+$C$135+$C$136</f>
        <v>9.2499999999999999E-2</v>
      </c>
      <c r="D121" s="100">
        <f>+(C121*D120)*-1</f>
        <v>0</v>
      </c>
    </row>
    <row r="122" spans="1:4">
      <c r="A122" s="52" t="s">
        <v>11</v>
      </c>
      <c r="B122" s="280" t="s">
        <v>75</v>
      </c>
      <c r="C122" s="280"/>
      <c r="D122" s="73"/>
    </row>
    <row r="123" spans="1:4">
      <c r="A123" s="52" t="s">
        <v>107</v>
      </c>
      <c r="B123" s="99" t="s">
        <v>103</v>
      </c>
      <c r="C123" s="80">
        <f>+$C$135+$C$136</f>
        <v>9.2499999999999999E-2</v>
      </c>
      <c r="D123" s="100">
        <f>+(C123*D122)*-1</f>
        <v>0</v>
      </c>
    </row>
    <row r="124" spans="1:4">
      <c r="A124" s="281" t="s">
        <v>76</v>
      </c>
      <c r="B124" s="281"/>
      <c r="C124" s="281"/>
      <c r="D124" s="75">
        <f>SUM(D116:D122)</f>
        <v>0</v>
      </c>
    </row>
    <row r="126" spans="1:4">
      <c r="A126" s="278" t="s">
        <v>146</v>
      </c>
      <c r="B126" s="279"/>
      <c r="C126" s="279"/>
      <c r="D126" s="279"/>
    </row>
    <row r="128" spans="1:4">
      <c r="A128" s="114">
        <v>6</v>
      </c>
      <c r="B128" s="77" t="s">
        <v>147</v>
      </c>
      <c r="C128" s="128" t="s">
        <v>56</v>
      </c>
      <c r="D128" s="65" t="s">
        <v>57</v>
      </c>
    </row>
    <row r="129" spans="1:7">
      <c r="A129" s="143" t="s">
        <v>4</v>
      </c>
      <c r="B129" s="143" t="s">
        <v>148</v>
      </c>
      <c r="C129" s="144">
        <v>0.03</v>
      </c>
      <c r="D129" s="153">
        <f>($D$124+$D$111+$D$79+$D$68+$D$23)*C129</f>
        <v>0</v>
      </c>
    </row>
    <row r="130" spans="1:7">
      <c r="A130" s="143" t="s">
        <v>6</v>
      </c>
      <c r="B130" s="143" t="s">
        <v>149</v>
      </c>
      <c r="C130" s="144">
        <v>0.03</v>
      </c>
      <c r="D130" s="153">
        <f>($D$124+$D$111+$D$79+$D$68+$D$23+D129)*C130</f>
        <v>0</v>
      </c>
    </row>
    <row r="131" spans="1:7" s="130" customFormat="1">
      <c r="A131" s="301" t="s">
        <v>150</v>
      </c>
      <c r="B131" s="302"/>
      <c r="C131" s="303"/>
      <c r="D131" s="129">
        <f>++D130+D129+D124+D111+D79+D68+D23</f>
        <v>0</v>
      </c>
    </row>
    <row r="132" spans="1:7" s="130" customFormat="1" ht="33" customHeight="1">
      <c r="A132" s="304" t="s">
        <v>151</v>
      </c>
      <c r="B132" s="305"/>
      <c r="C132" s="306"/>
      <c r="D132" s="129">
        <f>ROUND(D131/(1-(C135+C136+C138+C140+C141)),2)</f>
        <v>0</v>
      </c>
    </row>
    <row r="133" spans="1:7">
      <c r="A133" s="52" t="s">
        <v>9</v>
      </c>
      <c r="B133" s="52" t="s">
        <v>152</v>
      </c>
      <c r="C133" s="89"/>
      <c r="D133" s="52"/>
    </row>
    <row r="134" spans="1:7">
      <c r="A134" s="52" t="s">
        <v>106</v>
      </c>
      <c r="B134" s="52" t="s">
        <v>153</v>
      </c>
      <c r="C134" s="89"/>
      <c r="D134" s="52"/>
    </row>
    <row r="135" spans="1:7">
      <c r="A135" s="143" t="s">
        <v>154</v>
      </c>
      <c r="B135" s="143" t="s">
        <v>155</v>
      </c>
      <c r="C135" s="144">
        <v>1.6500000000000001E-2</v>
      </c>
      <c r="D135" s="153">
        <f>ROUND(C135*$D$132,2)</f>
        <v>0</v>
      </c>
      <c r="G135" s="131"/>
    </row>
    <row r="136" spans="1:7">
      <c r="A136" s="143" t="s">
        <v>156</v>
      </c>
      <c r="B136" s="143" t="s">
        <v>157</v>
      </c>
      <c r="C136" s="144">
        <v>7.5999999999999998E-2</v>
      </c>
      <c r="D136" s="153">
        <f>ROUND(C136*$D$132,2)</f>
        <v>0</v>
      </c>
      <c r="G136" s="131"/>
    </row>
    <row r="137" spans="1:7">
      <c r="A137" s="52" t="s">
        <v>158</v>
      </c>
      <c r="B137" s="52" t="s">
        <v>159</v>
      </c>
      <c r="C137" s="89"/>
      <c r="D137" s="90"/>
      <c r="G137" s="131"/>
    </row>
    <row r="138" spans="1:7">
      <c r="A138" s="52" t="s">
        <v>160</v>
      </c>
      <c r="B138" s="52" t="s">
        <v>161</v>
      </c>
      <c r="C138" s="89"/>
      <c r="D138" s="52"/>
      <c r="G138" s="131"/>
    </row>
    <row r="139" spans="1:7">
      <c r="A139" s="52" t="s">
        <v>162</v>
      </c>
      <c r="B139" s="52" t="s">
        <v>163</v>
      </c>
      <c r="C139" s="89"/>
      <c r="D139" s="52"/>
    </row>
    <row r="140" spans="1:7">
      <c r="A140" s="143" t="s">
        <v>164</v>
      </c>
      <c r="B140" s="143" t="s">
        <v>165</v>
      </c>
      <c r="C140" s="144">
        <v>0.05</v>
      </c>
      <c r="D140" s="153">
        <f>ROUND(C140*$D$132,2)</f>
        <v>0</v>
      </c>
      <c r="E140" s="179"/>
    </row>
    <row r="141" spans="1:7">
      <c r="A141" s="52" t="s">
        <v>166</v>
      </c>
      <c r="B141" s="52" t="s">
        <v>167</v>
      </c>
      <c r="C141" s="89"/>
      <c r="D141" s="52"/>
      <c r="E141" s="179"/>
    </row>
    <row r="142" spans="1:7">
      <c r="A142" s="267" t="s">
        <v>76</v>
      </c>
      <c r="B142" s="268"/>
      <c r="C142" s="132">
        <f>+C141+C140+C138+C136+C135+C130+C129</f>
        <v>0.20250000000000001</v>
      </c>
      <c r="D142" s="75">
        <f>+D140+D138+D136+D135+D130+D129</f>
        <v>0</v>
      </c>
    </row>
    <row r="144" spans="1:7">
      <c r="A144" s="307" t="s">
        <v>168</v>
      </c>
      <c r="B144" s="307"/>
      <c r="C144" s="307"/>
      <c r="D144" s="307"/>
    </row>
    <row r="145" spans="1:4">
      <c r="A145" s="52" t="s">
        <v>4</v>
      </c>
      <c r="B145" s="300" t="s">
        <v>169</v>
      </c>
      <c r="C145" s="300"/>
      <c r="D145" s="73">
        <f>+D23</f>
        <v>0</v>
      </c>
    </row>
    <row r="146" spans="1:4">
      <c r="A146" s="52" t="s">
        <v>170</v>
      </c>
      <c r="B146" s="300" t="s">
        <v>171</v>
      </c>
      <c r="C146" s="300"/>
      <c r="D146" s="73">
        <f>+D68</f>
        <v>0</v>
      </c>
    </row>
    <row r="147" spans="1:4">
      <c r="A147" s="52" t="s">
        <v>9</v>
      </c>
      <c r="B147" s="300" t="s">
        <v>172</v>
      </c>
      <c r="C147" s="300"/>
      <c r="D147" s="73">
        <f>+D79</f>
        <v>0</v>
      </c>
    </row>
    <row r="148" spans="1:4">
      <c r="A148" s="52" t="s">
        <v>11</v>
      </c>
      <c r="B148" s="300" t="s">
        <v>173</v>
      </c>
      <c r="C148" s="300"/>
      <c r="D148" s="73">
        <f>+D111</f>
        <v>0</v>
      </c>
    </row>
    <row r="149" spans="1:4">
      <c r="A149" s="52" t="s">
        <v>62</v>
      </c>
      <c r="B149" s="300" t="s">
        <v>174</v>
      </c>
      <c r="C149" s="300"/>
      <c r="D149" s="73">
        <f>+D124</f>
        <v>0</v>
      </c>
    </row>
    <row r="150" spans="1:4">
      <c r="B150" s="252" t="s">
        <v>175</v>
      </c>
      <c r="C150" s="252"/>
      <c r="D150" s="133">
        <f>SUM(D145:D149)</f>
        <v>0</v>
      </c>
    </row>
    <row r="151" spans="1:4">
      <c r="A151" s="52" t="s">
        <v>64</v>
      </c>
      <c r="B151" s="300" t="s">
        <v>176</v>
      </c>
      <c r="C151" s="300"/>
      <c r="D151" s="73">
        <f>+D142</f>
        <v>0</v>
      </c>
    </row>
    <row r="153" spans="1:4">
      <c r="A153" s="311" t="s">
        <v>177</v>
      </c>
      <c r="B153" s="311"/>
      <c r="C153" s="311"/>
      <c r="D153" s="134">
        <f>ROUND(+D151+D150,2)</f>
        <v>0</v>
      </c>
    </row>
    <row r="155" spans="1:4">
      <c r="A155" s="308" t="s">
        <v>178</v>
      </c>
      <c r="B155" s="308"/>
      <c r="C155" s="308"/>
      <c r="D155" s="308"/>
    </row>
    <row r="157" spans="1:4">
      <c r="A157" s="52" t="s">
        <v>4</v>
      </c>
      <c r="B157" s="52" t="s">
        <v>81</v>
      </c>
      <c r="C157" s="135" t="e">
        <f>+C29</f>
        <v>#DIV/0!</v>
      </c>
      <c r="D157" s="73">
        <f>+D29</f>
        <v>0</v>
      </c>
    </row>
    <row r="158" spans="1:4">
      <c r="A158" s="52" t="s">
        <v>6</v>
      </c>
      <c r="B158" s="52" t="s">
        <v>84</v>
      </c>
      <c r="C158" s="135" t="e">
        <f>+C31</f>
        <v>#DIV/0!</v>
      </c>
      <c r="D158" s="73">
        <f>+D31</f>
        <v>0</v>
      </c>
    </row>
    <row r="159" spans="1:4">
      <c r="A159" s="52" t="s">
        <v>9</v>
      </c>
      <c r="B159" s="52" t="s">
        <v>86</v>
      </c>
      <c r="C159" s="135" t="e">
        <f>+C32</f>
        <v>#DIV/0!</v>
      </c>
      <c r="D159" s="73">
        <f>+D32</f>
        <v>0</v>
      </c>
    </row>
    <row r="160" spans="1:4" ht="25.5">
      <c r="A160" s="52" t="s">
        <v>11</v>
      </c>
      <c r="B160" s="105" t="s">
        <v>117</v>
      </c>
      <c r="C160" s="89" t="e">
        <f>+C75</f>
        <v>#DIV/0!</v>
      </c>
      <c r="D160" s="73">
        <f>+D75</f>
        <v>0</v>
      </c>
    </row>
    <row r="161" spans="1:5" ht="25.5">
      <c r="A161" s="52" t="s">
        <v>62</v>
      </c>
      <c r="B161" s="105" t="s">
        <v>120</v>
      </c>
      <c r="C161" s="135" t="e">
        <f>+C78</f>
        <v>#DIV/0!</v>
      </c>
      <c r="D161" s="90">
        <f>+D78</f>
        <v>0</v>
      </c>
    </row>
    <row r="162" spans="1:5">
      <c r="A162" s="52" t="s">
        <v>110</v>
      </c>
      <c r="B162" s="99" t="s">
        <v>179</v>
      </c>
      <c r="C162" s="309" t="e">
        <f>+(D162+D163+D164)/D23</f>
        <v>#DIV/0!</v>
      </c>
      <c r="D162" s="73">
        <f>ROUND(D29*(SUM($C$37:$C$44)),2)</f>
        <v>0</v>
      </c>
    </row>
    <row r="163" spans="1:5">
      <c r="A163" s="52" t="s">
        <v>180</v>
      </c>
      <c r="B163" s="99" t="s">
        <v>181</v>
      </c>
      <c r="C163" s="309"/>
      <c r="D163" s="73">
        <f>ROUND(D31*(SUM($C$37:$C$44)),2)</f>
        <v>0</v>
      </c>
    </row>
    <row r="164" spans="1:5">
      <c r="A164" s="52" t="s">
        <v>182</v>
      </c>
      <c r="B164" s="99" t="s">
        <v>183</v>
      </c>
      <c r="C164" s="309"/>
      <c r="D164" s="73">
        <f>ROUND(D32*(SUM($C$37:$C$44)),2)</f>
        <v>0</v>
      </c>
    </row>
    <row r="165" spans="1:5">
      <c r="A165" s="278" t="s">
        <v>76</v>
      </c>
      <c r="B165" s="279"/>
      <c r="C165" s="310"/>
      <c r="D165" s="136">
        <f>SUM(D157:D164)</f>
        <v>0</v>
      </c>
    </row>
    <row r="166" spans="1:5">
      <c r="B166" s="137"/>
      <c r="C166" s="137"/>
      <c r="D166" s="137"/>
    </row>
    <row r="167" spans="1:5">
      <c r="A167" s="138"/>
      <c r="B167" s="138"/>
      <c r="C167" s="138"/>
      <c r="D167" s="138"/>
      <c r="E167" s="138"/>
    </row>
    <row r="168" spans="1:5">
      <c r="A168" s="138"/>
      <c r="B168" s="138"/>
      <c r="C168" s="138"/>
      <c r="D168" s="138"/>
      <c r="E168" s="138"/>
    </row>
    <row r="169" spans="1:5">
      <c r="A169" s="138"/>
      <c r="B169" s="138"/>
      <c r="C169" s="138"/>
      <c r="D169" s="138"/>
      <c r="E169" s="138"/>
    </row>
    <row r="170" spans="1:5">
      <c r="A170" s="138"/>
      <c r="B170" s="138"/>
      <c r="C170" s="138"/>
      <c r="D170" s="138"/>
      <c r="E170" s="138"/>
    </row>
    <row r="171" spans="1:5">
      <c r="A171" s="138"/>
      <c r="B171" s="138"/>
      <c r="C171" s="138"/>
      <c r="D171" s="138"/>
      <c r="E171" s="138"/>
    </row>
    <row r="172" spans="1:5">
      <c r="A172" s="138"/>
      <c r="B172" s="138"/>
      <c r="C172" s="138"/>
      <c r="D172" s="138"/>
      <c r="E172" s="138"/>
    </row>
    <row r="173" spans="1:5">
      <c r="A173" s="138"/>
      <c r="B173" s="138"/>
      <c r="C173" s="138"/>
      <c r="D173" s="138"/>
      <c r="E173" s="138"/>
    </row>
    <row r="174" spans="1:5">
      <c r="A174" s="138"/>
      <c r="B174" s="138"/>
      <c r="C174" s="138"/>
      <c r="D174" s="138"/>
      <c r="E174" s="138"/>
    </row>
    <row r="175" spans="1:5">
      <c r="A175" s="138"/>
      <c r="B175" s="138"/>
      <c r="C175" s="138"/>
      <c r="D175" s="138"/>
      <c r="E175" s="138"/>
    </row>
    <row r="176" spans="1:5">
      <c r="A176" s="138"/>
      <c r="B176" s="138"/>
      <c r="C176" s="138"/>
      <c r="D176" s="138"/>
      <c r="E176" s="138"/>
    </row>
    <row r="177" spans="1:5">
      <c r="A177" s="138"/>
      <c r="B177" s="138"/>
      <c r="C177" s="138"/>
      <c r="D177" s="138"/>
      <c r="E177" s="138"/>
    </row>
    <row r="178" spans="1:5">
      <c r="A178" s="138"/>
      <c r="B178" s="138"/>
      <c r="C178" s="138"/>
      <c r="D178" s="138"/>
      <c r="E178" s="138"/>
    </row>
    <row r="179" spans="1:5">
      <c r="A179" s="138"/>
      <c r="B179" s="138"/>
      <c r="C179" s="138"/>
      <c r="D179" s="138"/>
      <c r="E179" s="138"/>
    </row>
  </sheetData>
  <mergeCells count="81">
    <mergeCell ref="A155:D155"/>
    <mergeCell ref="C162:C164"/>
    <mergeCell ref="A165:C165"/>
    <mergeCell ref="B147:C147"/>
    <mergeCell ref="B148:C148"/>
    <mergeCell ref="B149:C149"/>
    <mergeCell ref="B150:C150"/>
    <mergeCell ref="B151:C151"/>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1.44" right="0.51181102362204722" top="0.39" bottom="0.54" header="0.31496062992125984" footer="0.31496062992125984"/>
  <pageSetup paperSize="9" scale="85" orientation="portrait" r:id="rId1"/>
  <headerFoot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11</vt:i4>
      </vt:variant>
    </vt:vector>
  </HeadingPairs>
  <TitlesOfParts>
    <vt:vector size="24" baseType="lpstr">
      <vt:lpstr>Apresentação</vt:lpstr>
      <vt:lpstr>Estimativa</vt:lpstr>
      <vt:lpstr>PASSEIOVAN 44H RIO</vt:lpstr>
      <vt:lpstr>MEN CAL PASS 44H RIO</vt:lpstr>
      <vt:lpstr>CAMINHAO DIURNO 1236 RIO</vt:lpstr>
      <vt:lpstr>MEM CAL DIURNO CAMINHAO 1236RIO</vt:lpstr>
      <vt:lpstr>CAMINHAO NOTURNO 1236 RIO</vt:lpstr>
      <vt:lpstr>MEM CAL NOTURN CAMINHAO 1236RIO</vt:lpstr>
      <vt:lpstr>ONIBUS 44 RIO</vt:lpstr>
      <vt:lpstr>MEN CAL ONIBUS 44 RIO</vt:lpstr>
      <vt:lpstr>PASSEIO VAN 44H MACAE</vt:lpstr>
      <vt:lpstr>MEM CAL PASSEIO VAN 44H MACAE</vt:lpstr>
      <vt:lpstr>Uniforme</vt:lpstr>
      <vt:lpstr>Apresentação!Area_de_impressao</vt:lpstr>
      <vt:lpstr>'CAMINHAO NOTURNO 1236 RIO'!Area_de_impressao</vt:lpstr>
      <vt:lpstr>Estimativa!Area_de_impressao</vt:lpstr>
      <vt:lpstr>'MEM CAL DIURNO CAMINHAO 1236RIO'!Area_de_impressao</vt:lpstr>
      <vt:lpstr>'MEM CAL NOTURN CAMINHAO 1236RIO'!Area_de_impressao</vt:lpstr>
      <vt:lpstr>'MEM CAL PASSEIO VAN 44H MACAE'!Area_de_impressao</vt:lpstr>
      <vt:lpstr>'MEN CAL ONIBUS 44 RIO'!Area_de_impressao</vt:lpstr>
      <vt:lpstr>'MEN CAL PASS 44H RIO'!Area_de_impressao</vt:lpstr>
      <vt:lpstr>'ONIBUS 44 RIO'!Area_de_impressao</vt:lpstr>
      <vt:lpstr>'PASSEIO VAN 44H MACAE'!Area_de_impressao</vt:lpstr>
      <vt:lpstr>Uniforme!Area_de_impressao</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marcelao</dc:creator>
  <cp:lastModifiedBy>marcelao</cp:lastModifiedBy>
  <cp:lastPrinted>2019-05-23T18:48:57Z</cp:lastPrinted>
  <dcterms:created xsi:type="dcterms:W3CDTF">2019-05-17T15:10:52Z</dcterms:created>
  <dcterms:modified xsi:type="dcterms:W3CDTF">2019-07-24T13:57:20Z</dcterms:modified>
</cp:coreProperties>
</file>