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240" windowWidth="27660" windowHeight="14250"/>
  </bookViews>
  <sheets>
    <sheet name="Resumo" sheetId="1" r:id="rId1"/>
    <sheet name="Demanda" sheetId="2" r:id="rId2"/>
    <sheet name="Maqueiro 44h seg a sex" sheetId="3" r:id="rId3"/>
    <sheet name="Men Cal Maqueiro 44h" sheetId="4" r:id="rId4"/>
    <sheet name="Maqueiro 12 36 Diurno" sheetId="5" r:id="rId5"/>
    <sheet name="Men Cal Maqueiro 12 36 Diurno" sheetId="6" r:id="rId6"/>
    <sheet name="Maqueiro 12 36 Noturno" sheetId="7" r:id="rId7"/>
    <sheet name="Men Cal Maqueiro 12 36 Noturno" sheetId="8" r:id="rId8"/>
    <sheet name="Uniforme" sheetId="9" r:id="rId9"/>
  </sheets>
  <externalReferences>
    <externalReference r:id="rId10"/>
  </externalReferences>
  <definedNames>
    <definedName name="_xlnm.Print_Area" localSheetId="1">Demanda!$A$1:$E$22</definedName>
    <definedName name="_xlnm.Print_Area" localSheetId="4">'Maqueiro 12 36 Diurno'!$A$1:$D$165</definedName>
    <definedName name="_xlnm.Print_Area" localSheetId="6">'Maqueiro 12 36 Noturno'!$A$1:$D$165</definedName>
    <definedName name="_xlnm.Print_Area" localSheetId="2">'Maqueiro 44h seg a sex'!$A$1:$D$165</definedName>
    <definedName name="_xlnm.Print_Area" localSheetId="5">'Men Cal Maqueiro 12 36 Diurno'!$A$1:$C$164</definedName>
    <definedName name="_xlnm.Print_Area" localSheetId="7">'Men Cal Maqueiro 12 36 Noturno'!$A$1:$C$164</definedName>
    <definedName name="_xlnm.Print_Area" localSheetId="3">'Men Cal Maqueiro 44h'!$A$1:$C$164</definedName>
    <definedName name="_xlnm.Print_Area" localSheetId="8">Uniforme!$A$1:$F$12</definedName>
  </definedNames>
  <calcPr calcId="125725"/>
</workbook>
</file>

<file path=xl/calcChain.xml><?xml version="1.0" encoding="utf-8"?>
<calcChain xmlns="http://schemas.openxmlformats.org/spreadsheetml/2006/main">
  <c r="C60" i="7"/>
  <c r="D60" s="1"/>
  <c r="C58"/>
  <c r="D58"/>
  <c r="C56"/>
  <c r="D56" s="1"/>
  <c r="C54"/>
  <c r="D54" s="1"/>
  <c r="D60" i="5"/>
  <c r="C60"/>
  <c r="C58"/>
  <c r="D58"/>
  <c r="D56"/>
  <c r="C56"/>
  <c r="C54"/>
  <c r="D54" s="1"/>
  <c r="C58" i="3"/>
  <c r="D58" s="1"/>
  <c r="D56"/>
  <c r="C56"/>
  <c r="D54"/>
  <c r="C54"/>
  <c r="C6" i="7"/>
  <c r="C6" i="5"/>
  <c r="C6" i="3"/>
  <c r="B9" i="2" l="1"/>
  <c r="C9"/>
  <c r="D9"/>
  <c r="E9"/>
  <c r="E8"/>
  <c r="E7"/>
  <c r="E6"/>
  <c r="E5"/>
  <c r="E4"/>
  <c r="E3"/>
  <c r="E11" i="9"/>
  <c r="F11" s="1"/>
  <c r="C10"/>
  <c r="E10" s="1"/>
  <c r="F10" s="1"/>
  <c r="B9"/>
  <c r="C9" s="1"/>
  <c r="E9" s="1"/>
  <c r="F9" s="1"/>
  <c r="B8"/>
  <c r="C8" s="1"/>
  <c r="E8" s="1"/>
  <c r="F8" s="1"/>
  <c r="E7"/>
  <c r="F7" s="1"/>
  <c r="E5"/>
  <c r="F5" s="1"/>
  <c r="E4"/>
  <c r="F4" s="1"/>
  <c r="C4"/>
  <c r="C6"/>
  <c r="E6" s="1"/>
  <c r="F6" s="1"/>
  <c r="C3"/>
  <c r="E3" s="1"/>
  <c r="F3" s="1"/>
  <c r="C2"/>
  <c r="E2" s="1"/>
  <c r="F2" s="1"/>
  <c r="F12" s="1"/>
  <c r="D116" i="7" l="1"/>
  <c r="D116" i="5"/>
  <c r="D116" i="3"/>
  <c r="C153" i="8"/>
  <c r="C136"/>
  <c r="B125"/>
  <c r="B63"/>
  <c r="B41"/>
  <c r="B161"/>
  <c r="B162" s="1"/>
  <c r="B163" s="1"/>
  <c r="B156"/>
  <c r="B150"/>
  <c r="B151" s="1"/>
  <c r="B146"/>
  <c r="B142"/>
  <c r="B139"/>
  <c r="B34"/>
  <c r="B19"/>
  <c r="B13"/>
  <c r="B10"/>
  <c r="B5"/>
  <c r="B22" s="1"/>
  <c r="C25" s="1"/>
  <c r="D51" i="7" s="1"/>
  <c r="D52" s="1"/>
  <c r="C142"/>
  <c r="D123"/>
  <c r="C123"/>
  <c r="D121"/>
  <c r="C121"/>
  <c r="D119"/>
  <c r="C119"/>
  <c r="C117"/>
  <c r="D110"/>
  <c r="D104"/>
  <c r="C52"/>
  <c r="C50"/>
  <c r="C39"/>
  <c r="C45" s="1"/>
  <c r="D12"/>
  <c r="C135" i="8" s="1"/>
  <c r="B5" i="6"/>
  <c r="B22" s="1"/>
  <c r="C25" s="1"/>
  <c r="D51" i="5" s="1"/>
  <c r="D52" s="1"/>
  <c r="C153" i="6"/>
  <c r="C136"/>
  <c r="B125"/>
  <c r="B63"/>
  <c r="B41"/>
  <c r="B161"/>
  <c r="B156"/>
  <c r="B151"/>
  <c r="B162" s="1"/>
  <c r="B163" s="1"/>
  <c r="B150"/>
  <c r="B146"/>
  <c r="B142"/>
  <c r="B139"/>
  <c r="B56"/>
  <c r="B34"/>
  <c r="B19"/>
  <c r="B10"/>
  <c r="C142" i="5"/>
  <c r="D123"/>
  <c r="C123"/>
  <c r="D121"/>
  <c r="C121"/>
  <c r="C119"/>
  <c r="D119" s="1"/>
  <c r="C117"/>
  <c r="D110"/>
  <c r="D104"/>
  <c r="C52"/>
  <c r="C50"/>
  <c r="C39"/>
  <c r="C45" s="1"/>
  <c r="D12"/>
  <c r="B163" i="4"/>
  <c r="B162"/>
  <c r="B161"/>
  <c r="B156"/>
  <c r="D117" i="7" l="1"/>
  <c r="D124" s="1"/>
  <c r="D149" s="1"/>
  <c r="B6" i="8"/>
  <c r="C16" s="1"/>
  <c r="D49" i="7" s="1"/>
  <c r="D50" s="1"/>
  <c r="D23" i="5"/>
  <c r="B57" i="6" s="1"/>
  <c r="C152" i="8"/>
  <c r="D14" i="5"/>
  <c r="C137" i="6" s="1"/>
  <c r="C152"/>
  <c r="B6"/>
  <c r="C135"/>
  <c r="D117" i="5"/>
  <c r="D124" s="1"/>
  <c r="D14" i="7"/>
  <c r="B13" i="6"/>
  <c r="C16" s="1"/>
  <c r="D49" i="5" s="1"/>
  <c r="D50" s="1"/>
  <c r="D61" s="1"/>
  <c r="D67" s="1"/>
  <c r="C154" i="6" l="1"/>
  <c r="C155" s="1"/>
  <c r="C158" s="1"/>
  <c r="C164" s="1"/>
  <c r="C138"/>
  <c r="C141" s="1"/>
  <c r="C143" s="1"/>
  <c r="B7"/>
  <c r="B48" s="1"/>
  <c r="C53" s="1"/>
  <c r="D76" i="5" s="1"/>
  <c r="C76" s="1"/>
  <c r="B35" i="6"/>
  <c r="D145" i="5"/>
  <c r="D31"/>
  <c r="B59" i="6" s="1"/>
  <c r="D61" i="7"/>
  <c r="D67" s="1"/>
  <c r="D29" i="5"/>
  <c r="B36" i="6" s="1"/>
  <c r="D32" i="5"/>
  <c r="C32" s="1"/>
  <c r="C159" s="1"/>
  <c r="B118" i="6"/>
  <c r="C137" i="8"/>
  <c r="C138" s="1"/>
  <c r="C141" s="1"/>
  <c r="C143" s="1"/>
  <c r="D15" i="7" s="1"/>
  <c r="C154" i="8"/>
  <c r="C155" s="1"/>
  <c r="C158" s="1"/>
  <c r="C164" s="1"/>
  <c r="D16" i="7" s="1"/>
  <c r="D157" i="5"/>
  <c r="D149"/>
  <c r="D23" i="7" l="1"/>
  <c r="B7" i="8" s="1"/>
  <c r="D159" i="5"/>
  <c r="B38" i="6"/>
  <c r="B60"/>
  <c r="B119"/>
  <c r="B120" s="1"/>
  <c r="C126" s="1"/>
  <c r="D164" i="5"/>
  <c r="B100" i="6"/>
  <c r="C105" s="1"/>
  <c r="D90" i="5" s="1"/>
  <c r="C31"/>
  <c r="C158" s="1"/>
  <c r="D158"/>
  <c r="B37" i="6"/>
  <c r="D163" i="5"/>
  <c r="B76" i="6"/>
  <c r="C80" s="1"/>
  <c r="D86" i="5" s="1"/>
  <c r="B109" i="6"/>
  <c r="B110" s="1"/>
  <c r="B111" s="1"/>
  <c r="C116" s="1"/>
  <c r="D96" i="5" s="1"/>
  <c r="D100" s="1"/>
  <c r="D108" s="1"/>
  <c r="B28" i="6"/>
  <c r="C31" s="1"/>
  <c r="D73" i="5" s="1"/>
  <c r="B83" i="6"/>
  <c r="C89" s="1"/>
  <c r="D87" i="5" s="1"/>
  <c r="D30"/>
  <c r="D33" s="1"/>
  <c r="B92" i="6"/>
  <c r="C97" s="1"/>
  <c r="D88" i="5" s="1"/>
  <c r="C29"/>
  <c r="C157" s="1"/>
  <c r="B58" i="6"/>
  <c r="B61" s="1"/>
  <c r="D162" i="5"/>
  <c r="B35" i="8" l="1"/>
  <c r="D32" i="7"/>
  <c r="D164" s="1"/>
  <c r="D145"/>
  <c r="B57" i="8"/>
  <c r="B118"/>
  <c r="D29" i="7"/>
  <c r="B36" i="8" s="1"/>
  <c r="D31" i="7"/>
  <c r="B37" i="8" s="1"/>
  <c r="B39" i="6"/>
  <c r="C162" i="5"/>
  <c r="C30"/>
  <c r="D74"/>
  <c r="C73"/>
  <c r="D93"/>
  <c r="D107" s="1"/>
  <c r="D109" s="1"/>
  <c r="D111" s="1"/>
  <c r="D148" s="1"/>
  <c r="D157" i="7"/>
  <c r="D162"/>
  <c r="C29"/>
  <c r="C157" s="1"/>
  <c r="D163"/>
  <c r="B59" i="8"/>
  <c r="D158" i="7"/>
  <c r="B119" i="8"/>
  <c r="B58"/>
  <c r="C64" i="6"/>
  <c r="C66"/>
  <c r="B100" i="8"/>
  <c r="C105" s="1"/>
  <c r="D90" i="7" s="1"/>
  <c r="B83" i="8"/>
  <c r="C89" s="1"/>
  <c r="D87" i="7" s="1"/>
  <c r="B48" i="8"/>
  <c r="C53" s="1"/>
  <c r="D76" i="7" s="1"/>
  <c r="C76" s="1"/>
  <c r="B76" i="8"/>
  <c r="C80" s="1"/>
  <c r="D86" i="7" s="1"/>
  <c r="B28" i="8"/>
  <c r="C31" s="1"/>
  <c r="D73" i="7" s="1"/>
  <c r="B92" i="8"/>
  <c r="C97" s="1"/>
  <c r="D88" i="7" s="1"/>
  <c r="B109" i="8"/>
  <c r="B110" s="1"/>
  <c r="B111" s="1"/>
  <c r="C116" s="1"/>
  <c r="D96" i="7" s="1"/>
  <c r="D100" s="1"/>
  <c r="D108" s="1"/>
  <c r="C32"/>
  <c r="C159" s="1"/>
  <c r="D65" i="5"/>
  <c r="D43"/>
  <c r="D42"/>
  <c r="D41"/>
  <c r="D38"/>
  <c r="D40"/>
  <c r="D37"/>
  <c r="D39"/>
  <c r="D44"/>
  <c r="B60" i="8" l="1"/>
  <c r="B61" s="1"/>
  <c r="C66" s="1"/>
  <c r="B120"/>
  <c r="C126" s="1"/>
  <c r="D30" i="7"/>
  <c r="D33" s="1"/>
  <c r="B38" i="8"/>
  <c r="B39" s="1"/>
  <c r="C42" s="1"/>
  <c r="D159" i="7"/>
  <c r="C31"/>
  <c r="C158" s="1"/>
  <c r="C42" i="6"/>
  <c r="C44"/>
  <c r="C162" i="7"/>
  <c r="D93"/>
  <c r="D107" s="1"/>
  <c r="D109" s="1"/>
  <c r="D111" s="1"/>
  <c r="D148" s="1"/>
  <c r="C30"/>
  <c r="C67" i="6"/>
  <c r="D78" i="5" s="1"/>
  <c r="D74" i="7"/>
  <c r="C73"/>
  <c r="D65"/>
  <c r="D44"/>
  <c r="D37"/>
  <c r="D43"/>
  <c r="D41"/>
  <c r="D38"/>
  <c r="D40"/>
  <c r="D39"/>
  <c r="D42"/>
  <c r="D45" i="5"/>
  <c r="D66" s="1"/>
  <c r="D68" s="1"/>
  <c r="C44" i="8" l="1"/>
  <c r="C45" s="1"/>
  <c r="D75" i="7" s="1"/>
  <c r="C75" s="1"/>
  <c r="C160" s="1"/>
  <c r="C45" i="6"/>
  <c r="D75" i="5" s="1"/>
  <c r="C64" i="8"/>
  <c r="C67" s="1"/>
  <c r="D78" i="7" s="1"/>
  <c r="C78" i="5"/>
  <c r="C161" s="1"/>
  <c r="D161"/>
  <c r="D45" i="7"/>
  <c r="D66" s="1"/>
  <c r="D68" s="1"/>
  <c r="D146" i="5"/>
  <c r="C75" l="1"/>
  <c r="C160" s="1"/>
  <c r="D160"/>
  <c r="D165" s="1"/>
  <c r="D79"/>
  <c r="D79" i="7"/>
  <c r="D147" s="1"/>
  <c r="D160"/>
  <c r="D161"/>
  <c r="C78"/>
  <c r="C161" s="1"/>
  <c r="D146"/>
  <c r="D147" i="5" l="1"/>
  <c r="D150" s="1"/>
  <c r="D129"/>
  <c r="D130" s="1"/>
  <c r="D131" s="1"/>
  <c r="D132" s="1"/>
  <c r="D165" i="7"/>
  <c r="D150"/>
  <c r="D129"/>
  <c r="D130" s="1"/>
  <c r="D131" s="1"/>
  <c r="D132" s="1"/>
  <c r="D140" s="1"/>
  <c r="D136" i="5" l="1"/>
  <c r="D135"/>
  <c r="D140"/>
  <c r="D136" i="7"/>
  <c r="D142" s="1"/>
  <c r="D151" s="1"/>
  <c r="D153" s="1"/>
  <c r="D12" i="2" s="1"/>
  <c r="D135" i="7"/>
  <c r="D142" i="5" l="1"/>
  <c r="D151" s="1"/>
  <c r="D153" s="1"/>
  <c r="C12" i="2" s="1"/>
  <c r="D16"/>
  <c r="D17"/>
  <c r="D19"/>
  <c r="D20"/>
  <c r="D14"/>
  <c r="D18"/>
  <c r="D15"/>
  <c r="C153" i="4"/>
  <c r="C136"/>
  <c r="B150"/>
  <c r="B151" s="1"/>
  <c r="B146"/>
  <c r="B142"/>
  <c r="B139"/>
  <c r="C14" i="2" l="1"/>
  <c r="C17"/>
  <c r="C16"/>
  <c r="C20"/>
  <c r="C15"/>
  <c r="C18"/>
  <c r="C19"/>
  <c r="B125" i="4"/>
  <c r="B63"/>
  <c r="B41"/>
  <c r="D12" i="3"/>
  <c r="B56" i="4"/>
  <c r="B34"/>
  <c r="B19"/>
  <c r="B10"/>
  <c r="B5"/>
  <c r="B13" s="1"/>
  <c r="C142" i="3"/>
  <c r="D123"/>
  <c r="C123"/>
  <c r="D121"/>
  <c r="C121"/>
  <c r="D119"/>
  <c r="C119"/>
  <c r="C117"/>
  <c r="D110"/>
  <c r="D104"/>
  <c r="D60"/>
  <c r="C60"/>
  <c r="C52"/>
  <c r="C50"/>
  <c r="C39"/>
  <c r="C45" s="1"/>
  <c r="C135" i="4" l="1"/>
  <c r="C152"/>
  <c r="B6"/>
  <c r="C16" s="1"/>
  <c r="D49" i="3" s="1"/>
  <c r="D50" s="1"/>
  <c r="D117"/>
  <c r="D124" s="1"/>
  <c r="D149" s="1"/>
  <c r="D14"/>
  <c r="B22" i="4"/>
  <c r="C25" s="1"/>
  <c r="D51" i="3" s="1"/>
  <c r="D52" s="1"/>
  <c r="C155" i="4" l="1"/>
  <c r="C158" s="1"/>
  <c r="C164" s="1"/>
  <c r="C138"/>
  <c r="C141" s="1"/>
  <c r="C143" s="1"/>
  <c r="D23" i="3"/>
  <c r="D32" s="1"/>
  <c r="C154" i="4"/>
  <c r="C137"/>
  <c r="D61" i="3"/>
  <c r="D67" s="1"/>
  <c r="D164" l="1"/>
  <c r="B60" i="4"/>
  <c r="B38"/>
  <c r="B35"/>
  <c r="B7"/>
  <c r="B57"/>
  <c r="B118"/>
  <c r="C32" i="3"/>
  <c r="C159" s="1"/>
  <c r="D31"/>
  <c r="D145"/>
  <c r="D29"/>
  <c r="D159"/>
  <c r="B58" i="4" l="1"/>
  <c r="B119"/>
  <c r="B120" s="1"/>
  <c r="C126" s="1"/>
  <c r="B36"/>
  <c r="D158" i="3"/>
  <c r="B59" i="4"/>
  <c r="B37"/>
  <c r="C31" i="3"/>
  <c r="C158" s="1"/>
  <c r="B83" i="4"/>
  <c r="C89" s="1"/>
  <c r="D87" i="3" s="1"/>
  <c r="B28" i="4"/>
  <c r="C31" s="1"/>
  <c r="D73" i="3" s="1"/>
  <c r="B109" i="4"/>
  <c r="B48"/>
  <c r="C53" s="1"/>
  <c r="D76" i="3" s="1"/>
  <c r="C76" s="1"/>
  <c r="B76" i="4"/>
  <c r="C80" s="1"/>
  <c r="D86" i="3" s="1"/>
  <c r="B92" i="4"/>
  <c r="C97" s="1"/>
  <c r="D88" i="3" s="1"/>
  <c r="B100" i="4"/>
  <c r="C105" s="1"/>
  <c r="D90" i="3" s="1"/>
  <c r="C29"/>
  <c r="C157" s="1"/>
  <c r="D162"/>
  <c r="D30"/>
  <c r="D33" s="1"/>
  <c r="D41" s="1"/>
  <c r="B39" i="4"/>
  <c r="D163" i="3"/>
  <c r="C162" s="1"/>
  <c r="D157"/>
  <c r="B61" i="4" l="1"/>
  <c r="C64" s="1"/>
  <c r="D74" i="3"/>
  <c r="C73"/>
  <c r="C42" i="4"/>
  <c r="C44"/>
  <c r="D65" i="3"/>
  <c r="D43"/>
  <c r="D44"/>
  <c r="D93"/>
  <c r="D107" s="1"/>
  <c r="D40"/>
  <c r="B110" i="4"/>
  <c r="B111" s="1"/>
  <c r="C116" s="1"/>
  <c r="D96" i="3" s="1"/>
  <c r="D100" s="1"/>
  <c r="D108" s="1"/>
  <c r="D39"/>
  <c r="D37"/>
  <c r="D38"/>
  <c r="D42"/>
  <c r="C30"/>
  <c r="D109" l="1"/>
  <c r="D111" s="1"/>
  <c r="D148" s="1"/>
  <c r="C66" i="4"/>
  <c r="C67" s="1"/>
  <c r="D78" i="3" s="1"/>
  <c r="C78" s="1"/>
  <c r="C161" s="1"/>
  <c r="C45" i="4"/>
  <c r="D75" i="3" s="1"/>
  <c r="C75" s="1"/>
  <c r="C160" s="1"/>
  <c r="D45"/>
  <c r="D66" s="1"/>
  <c r="D68" s="1"/>
  <c r="D146" s="1"/>
  <c r="D79" l="1"/>
  <c r="D161"/>
  <c r="D160"/>
  <c r="D165" l="1"/>
  <c r="D147"/>
  <c r="D150" s="1"/>
  <c r="D129"/>
  <c r="D130" s="1"/>
  <c r="D131" s="1"/>
  <c r="D132" s="1"/>
  <c r="D136" l="1"/>
  <c r="D140"/>
  <c r="D135"/>
  <c r="D28" i="1"/>
  <c r="F28" s="1"/>
  <c r="D27"/>
  <c r="F27" s="1"/>
  <c r="D26"/>
  <c r="E28"/>
  <c r="E27"/>
  <c r="E26"/>
  <c r="E22"/>
  <c r="D142" i="3" l="1"/>
  <c r="D151" s="1"/>
  <c r="D153" s="1"/>
  <c r="B12" i="2" s="1"/>
  <c r="G27" i="1"/>
  <c r="G28"/>
  <c r="F26" l="1"/>
  <c r="B14" i="2"/>
  <c r="E14" s="1"/>
  <c r="B18"/>
  <c r="E18" s="1"/>
  <c r="B19"/>
  <c r="E19" s="1"/>
  <c r="B17"/>
  <c r="E17" s="1"/>
  <c r="B16"/>
  <c r="E16" s="1"/>
  <c r="B15"/>
  <c r="E15" s="1"/>
  <c r="B20"/>
  <c r="E20" s="1"/>
  <c r="E21" s="1"/>
  <c r="G26" i="1" l="1"/>
  <c r="G30" s="1"/>
  <c r="F30"/>
</calcChain>
</file>

<file path=xl/sharedStrings.xml><?xml version="1.0" encoding="utf-8"?>
<sst xmlns="http://schemas.openxmlformats.org/spreadsheetml/2006/main" count="1305" uniqueCount="306">
  <si>
    <t>Processo Administrativo nº.</t>
  </si>
  <si>
    <t>Licitação nº.</t>
  </si>
  <si>
    <t>Dia ___/___/_____ às ___:___ horas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</si>
  <si>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</si>
  <si>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</si>
  <si>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</si>
  <si>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</si>
  <si>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</si>
  <si>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</si>
  <si>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</si>
  <si>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</si>
  <si>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</si>
  <si>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Salários da Categoria</t>
  </si>
  <si>
    <t>Identificação do Serviço</t>
  </si>
  <si>
    <t>Tipo de Serviço</t>
  </si>
  <si>
    <t>Unidade de Medida</t>
  </si>
  <si>
    <t> Quantidade total a contratar (em função da unidade de medida)</t>
  </si>
  <si>
    <t>VALOR ESTIMADO LOTE I</t>
  </si>
  <si>
    <t>Lote</t>
  </si>
  <si>
    <t>Item</t>
  </si>
  <si>
    <t>Descrição</t>
  </si>
  <si>
    <t>Meses</t>
  </si>
  <si>
    <t>Valor Mensal Estimado</t>
  </si>
  <si>
    <t>Valor Anual Estimado</t>
  </si>
  <si>
    <t>LOTE I</t>
  </si>
  <si>
    <t>Valores LOTE I</t>
  </si>
  <si>
    <t>23079.053386/2018-81</t>
  </si>
  <si>
    <t>Piso  Profissional CCT (CBO 5151-10)</t>
  </si>
  <si>
    <t>Posto</t>
  </si>
  <si>
    <t>Serviço de Maqueiro</t>
  </si>
  <si>
    <t>Quantidade</t>
  </si>
  <si>
    <t>00000538-0 - Prestação do serviço de maqueiro 44h de segunda a sexta</t>
  </si>
  <si>
    <t>00000538-0 - Prestação do serviço de maqueiro 12/36h diurno de domingo a domingo</t>
  </si>
  <si>
    <t>00000538-0 - Prestação do serviço de maqueiro 12/36h noturno de domingo a domingo</t>
  </si>
  <si>
    <t>Unidade</t>
  </si>
  <si>
    <t>Escala / Número de Pessoas</t>
  </si>
  <si>
    <t>Total</t>
  </si>
  <si>
    <t>44h seg a sex</t>
  </si>
  <si>
    <t>12/36h Diurno dom a dom</t>
  </si>
  <si>
    <t>12/36h Noturno dom a dom</t>
  </si>
  <si>
    <t>Hospital Universitário Clementino Fraga Filho - HUCFF</t>
  </si>
  <si>
    <t>Instituto de Psiquiatria da Universidade do Brasil - IPUB</t>
  </si>
  <si>
    <t>Instituto de Ginecologia</t>
  </si>
  <si>
    <t>Instituto de Puericultura e Pediatria - IPPMG</t>
  </si>
  <si>
    <t>Maternidade Escola</t>
  </si>
  <si>
    <t>TOTAL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</si>
  <si>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</si>
  <si>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</si>
  <si>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</si>
  <si>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</si>
  <si>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</si>
  <si>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</si>
  <si>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</si>
  <si>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</si>
  <si>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</si>
  <si>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</si>
  <si>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</si>
  <si>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</si>
  <si>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</si>
  <si>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</si>
  <si>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</si>
  <si>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</si>
  <si>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</si>
  <si>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</si>
  <si>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</si>
  <si>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</si>
  <si>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</si>
  <si>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</si>
  <si>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</si>
  <si>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</si>
  <si>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</si>
  <si>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</si>
  <si>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</si>
  <si>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</si>
  <si>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</si>
  <si>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</si>
  <si>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</si>
  <si>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</si>
  <si>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</si>
  <si>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</si>
  <si>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</si>
  <si>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</si>
  <si>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</si>
  <si>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</si>
  <si>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</si>
  <si>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</si>
  <si>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</si>
  <si>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</si>
  <si>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</si>
  <si>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</si>
  <si>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</si>
  <si>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</si>
  <si>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</si>
  <si>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</si>
  <si>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</si>
  <si>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</si>
  <si>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</si>
  <si>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</si>
  <si>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</si>
  <si>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</si>
  <si>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A.1</t>
  </si>
  <si>
    <t>Crédito PIS/COFINS</t>
  </si>
  <si>
    <t>Auxílio-Refeição/Alimentação</t>
  </si>
  <si>
    <t>Assistência Médica e Familiar</t>
  </si>
  <si>
    <t>C.1</t>
  </si>
  <si>
    <t>D.1</t>
  </si>
  <si>
    <t>E.1</t>
  </si>
  <si>
    <t>Outros (Seguro de Vida / Invalidez / Auxílio Funeral)</t>
  </si>
  <si>
    <t>F.1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</si>
  <si>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</si>
  <si>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</si>
  <si>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</si>
  <si>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</si>
  <si>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</si>
  <si>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</si>
  <si>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</si>
  <si>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</si>
  <si>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</si>
  <si>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</si>
  <si>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</si>
  <si>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</si>
  <si>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</si>
  <si>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</si>
  <si>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</si>
  <si>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</si>
  <si>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</si>
  <si>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</si>
  <si>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</si>
  <si>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</si>
  <si>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</si>
  <si>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</si>
  <si>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</si>
  <si>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</si>
  <si>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</si>
  <si>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</si>
  <si>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</si>
  <si>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</si>
  <si>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</si>
  <si>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</si>
  <si>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</si>
  <si>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</si>
  <si>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</si>
  <si>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</si>
  <si>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</si>
  <si>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</si>
  <si>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</si>
  <si>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</si>
  <si>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</si>
  <si>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</si>
  <si>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</si>
  <si>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</si>
  <si>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</si>
  <si>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</si>
  <si>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</si>
  <si>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</si>
  <si>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</si>
  <si>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</si>
  <si>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</si>
  <si>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</si>
  <si>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</si>
  <si>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</si>
  <si>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</si>
  <si>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</si>
  <si>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</si>
  <si>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</si>
  <si>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</si>
  <si>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</si>
  <si>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</si>
  <si>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</si>
  <si>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</si>
  <si>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</si>
  <si>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</si>
  <si>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</si>
  <si>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</si>
  <si>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</si>
  <si>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</si>
  <si>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Reserva Mensal para o Pagamento de Encargos Trabalhistas</t>
  </si>
  <si>
    <t>Incidência do Sub-Modulo 2.2 sobre 13º Salário</t>
  </si>
  <si>
    <t>F.2</t>
  </si>
  <si>
    <t>Incidência do Sub-Modulo 2.2 sobre Férias</t>
  </si>
  <si>
    <t>F.3</t>
  </si>
  <si>
    <t>Incidência do Sub-Modulo 2.2 sobre Adicional de Férias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</si>
  <si>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</si>
  <si>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</si>
  <si>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</si>
  <si>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</si>
  <si>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</si>
  <si>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</si>
  <si>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</si>
  <si>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</si>
  <si>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</si>
  <si>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</si>
  <si>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</si>
  <si>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</si>
  <si>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</si>
  <si>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</si>
  <si>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</si>
  <si>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</si>
  <si>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</si>
  <si>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</si>
  <si>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</si>
  <si>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</si>
  <si>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</si>
  <si>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</si>
  <si>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</si>
  <si>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</si>
  <si>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</si>
  <si>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</si>
  <si>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</si>
  <si>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</si>
  <si>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</si>
  <si>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</si>
  <si>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</si>
  <si>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</si>
  <si>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</si>
  <si>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</si>
  <si>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</si>
  <si>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</si>
  <si>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</si>
  <si>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</si>
  <si>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</si>
  <si>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</si>
  <si>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</si>
  <si>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</si>
  <si>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</si>
  <si>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</si>
  <si>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</si>
  <si>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</si>
  <si>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</si>
  <si>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</si>
  <si>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</si>
  <si>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</si>
  <si>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</si>
  <si>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</si>
  <si>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</si>
  <si>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</si>
  <si>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</si>
  <si>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</si>
  <si>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</si>
  <si>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</si>
  <si>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</si>
  <si>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</si>
  <si>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</si>
  <si>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</si>
  <si>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</si>
  <si>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</si>
  <si>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</si>
  <si>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</si>
  <si>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</si>
  <si>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MEMORIAL DE CÁLCULO  - MAQUEIRO 44H SEG A SEX</t>
  </si>
  <si>
    <t>5151-10</t>
  </si>
  <si>
    <t>Total de contratações CAGED período Jan 2018 a Jul 2018 - 183 contratações - 140 ( 76,50%) masculinas e 43 (23,50%) femininas - Consulta realizada em 20/03/2019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</si>
  <si>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</si>
  <si>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</si>
  <si>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</si>
  <si>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</si>
  <si>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</si>
  <si>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</si>
  <si>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</si>
  <si>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</si>
  <si>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</si>
  <si>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</si>
  <si>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</si>
  <si>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</si>
  <si>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</si>
  <si>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</si>
  <si>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</si>
  <si>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</si>
  <si>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</si>
  <si>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 xml:space="preserve"> Maqueiro 44h Seg a Sex</t>
  </si>
  <si>
    <t>Atendente de Enfermagem</t>
  </si>
  <si>
    <t xml:space="preserve"> Maqueiro 12/36 Diurno Dom a Dom</t>
  </si>
  <si>
    <t xml:space="preserve"> Maqueiro 12/36 Noturno Dom a Dom</t>
  </si>
  <si>
    <t>MEMORIAL DE CÁLCULO  - MAQUEIRO 12/36H NOTURNO DOM A DOM</t>
  </si>
  <si>
    <t>MEMORIAL DE CÁLCULO  - MAQUEIRO 12/36H DIURNO DOM A DOM</t>
  </si>
  <si>
    <t>Calça Comprida, modelo social, na cor branca, com braguilha forrada, 02 bolsos laterais, 02 traseiros.</t>
  </si>
  <si>
    <t>Camisa Cor branca, com mangas curtas, tecido de algodão e emblema da empresa bordado no lado superior esquerdo.</t>
  </si>
  <si>
    <t>Jaleco Cor branco, manga comprida, emblema da empresa bordado no lado superior esquerdo, comprimento na altura do joelho, 1 bolso superior e 2 bolsos inferiores</t>
  </si>
  <si>
    <t>Bota de segurança - ref. Marluvas 10vb48 ou similar</t>
  </si>
  <si>
    <t>Qtd Semestral</t>
  </si>
  <si>
    <t>Qtd Anual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</si>
  <si>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</si>
  <si>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Valor Unitário</t>
  </si>
  <si>
    <t>Valor Anual</t>
  </si>
  <si>
    <t>Valor Mensal</t>
  </si>
  <si>
    <t>Máscara de proteção (descartáveis)</t>
  </si>
  <si>
    <t>Par de Luva de procedimentos (descartáveis) tamanho adequado para uso</t>
  </si>
  <si>
    <t>Fonte CadTerc Caderno tecnico limpeza hospitalar V.28.02.2019</t>
  </si>
  <si>
    <t>Cinto Cor branca, tipo social, de lona, com fivela em metal e garra regulável.</t>
  </si>
  <si>
    <t>Máscara N95 pff2 com filtro (quando necessário transportar pacientes em isolamento respiratório)</t>
  </si>
  <si>
    <t>Cinta Lombar Epi Segurança Faixa Ergonômica Coluna Postural</t>
  </si>
  <si>
    <t>Valor</t>
  </si>
  <si>
    <t>Total Mensal</t>
  </si>
  <si>
    <t>Total Anual</t>
  </si>
  <si>
    <t>Instituto de Neurologia Deolindo Couto</t>
  </si>
  <si>
    <t>Benefício Social Familiar  - Cláusula Vigésima Sétima da CCT</t>
  </si>
  <si>
    <t>Contribuição Negocial Patronal - Cláusula Sexagéssima da CCT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</si>
  <si>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</si>
  <si>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</si>
  <si>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</si>
  <si>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</si>
  <si>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</si>
  <si>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</si>
  <si>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</si>
  <si>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</si>
  <si>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Data:</t>
  </si>
</sst>
</file>

<file path=xl/styles.xml><?xml version="1.0" encoding="utf-8"?>
<styleSheet xmlns="http://schemas.openxmlformats.org/spreadsheetml/2006/main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#,###\ \ \ &quot; m²&quot;"/>
    <numFmt numFmtId="166" formatCode="&quot;R$ &quot;#,##0.00_);\(&quot;R$ &quot;#,##0.00\)"/>
    <numFmt numFmtId="167" formatCode="#,##0_ ;\-#,##0\ "/>
  </numFmts>
  <fonts count="28">
    <font>
      <sz val="10"/>
      <color theme="1"/>
      <name val="Spranq eco sans"/>
      <family val="2"/>
    </font>
    <font>
      <sz val="10"/>
      <color theme="1"/>
      <name val="Spranq eco sans"/>
      <family val="2"/>
    </font>
    <font>
      <b/>
      <sz val="10"/>
      <color theme="0"/>
      <name val="Spranq eco sans"/>
      <family val="2"/>
    </font>
    <font>
      <sz val="10"/>
      <color rgb="FFFF0000"/>
      <name val="Spranq eco sans"/>
      <family val="2"/>
    </font>
    <font>
      <b/>
      <sz val="10"/>
      <color theme="1"/>
      <name val="Spranq eco sans"/>
      <family val="2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2"/>
      <color theme="1"/>
      <name val="Spranq eco sans"/>
      <family val="2"/>
    </font>
    <font>
      <b/>
      <sz val="11"/>
      <color theme="1"/>
      <name val="Spranq eco sans"/>
      <family val="2"/>
    </font>
    <font>
      <sz val="9"/>
      <color theme="0"/>
      <name val="Spranq eco sans"/>
      <family val="2"/>
    </font>
    <font>
      <b/>
      <sz val="9"/>
      <color theme="0"/>
      <name val="Spranq eco sans"/>
      <family val="2"/>
    </font>
    <font>
      <sz val="9"/>
      <color theme="1"/>
      <name val="Spranq eco sans"/>
      <family val="2"/>
    </font>
    <font>
      <b/>
      <sz val="11"/>
      <color theme="0"/>
      <name val="Spranq eco sans"/>
      <family val="2"/>
    </font>
    <font>
      <sz val="10"/>
      <color rgb="FF000000"/>
      <name val="Spranq eco sans"/>
      <family val="2"/>
    </font>
    <font>
      <sz val="8"/>
      <color theme="1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3"/>
      <color theme="1"/>
      <name val="Spranq eco sans"/>
      <family val="2"/>
    </font>
    <font>
      <sz val="8"/>
      <color rgb="FF000000"/>
      <name val="Spranq eco sans"/>
      <family val="2"/>
    </font>
    <font>
      <b/>
      <sz val="9"/>
      <color theme="1"/>
      <name val="Spranq eco sans"/>
      <family val="2"/>
    </font>
    <font>
      <sz val="9"/>
      <color rgb="FF000000"/>
      <name val="Spranq eco sans"/>
      <family val="2"/>
    </font>
    <font>
      <b/>
      <sz val="9"/>
      <color rgb="FF000000"/>
      <name val="Spranq eco sans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8">
    <xf numFmtId="0" fontId="0" fillId="0" borderId="0" xfId="0"/>
    <xf numFmtId="0" fontId="7" fillId="0" borderId="0" xfId="0" applyFont="1"/>
    <xf numFmtId="0" fontId="9" fillId="0" borderId="0" xfId="0" applyFont="1"/>
    <xf numFmtId="0" fontId="8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right" wrapText="1"/>
    </xf>
    <xf numFmtId="0" fontId="1" fillId="0" borderId="0" xfId="0" applyFont="1"/>
    <xf numFmtId="165" fontId="5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4" fontId="2" fillId="5" borderId="1" xfId="1" applyNumberFormat="1" applyFont="1" applyFill="1" applyBorder="1"/>
    <xf numFmtId="4" fontId="15" fillId="0" borderId="0" xfId="0" applyNumberFormat="1" applyFont="1"/>
    <xf numFmtId="9" fontId="7" fillId="0" borderId="0" xfId="2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 applyFill="1" applyBorder="1" applyAlignment="1"/>
    <xf numFmtId="0" fontId="0" fillId="7" borderId="1" xfId="0" applyFill="1" applyBorder="1" applyAlignment="1">
      <alignment horizontal="left" vertical="center"/>
    </xf>
    <xf numFmtId="0" fontId="0" fillId="7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4" borderId="1" xfId="0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4" fontId="0" fillId="0" borderId="1" xfId="1" applyNumberFormat="1" applyFont="1" applyBorder="1" applyAlignment="1">
      <alignment horizontal="right" vertical="center"/>
    </xf>
    <xf numFmtId="0" fontId="0" fillId="0" borderId="3" xfId="0" applyBorder="1" applyAlignment="1">
      <alignment vertical="center"/>
    </xf>
    <xf numFmtId="9" fontId="0" fillId="0" borderId="1" xfId="2" applyFont="1" applyBorder="1" applyAlignment="1">
      <alignment vertical="center"/>
    </xf>
    <xf numFmtId="44" fontId="0" fillId="0" borderId="0" xfId="0" applyNumberFormat="1"/>
    <xf numFmtId="44" fontId="0" fillId="0" borderId="1" xfId="1" applyNumberFormat="1" applyFont="1" applyFill="1" applyBorder="1" applyAlignment="1">
      <alignment horizontal="right" vertical="center"/>
    </xf>
    <xf numFmtId="44" fontId="0" fillId="0" borderId="1" xfId="1" applyNumberFormat="1" applyFont="1" applyBorder="1"/>
    <xf numFmtId="39" fontId="16" fillId="0" borderId="0" xfId="1" quotePrefix="1" applyNumberFormat="1" applyFont="1" applyBorder="1"/>
    <xf numFmtId="44" fontId="4" fillId="4" borderId="1" xfId="1" applyNumberFormat="1" applyFont="1" applyFill="1" applyBorder="1"/>
    <xf numFmtId="0" fontId="4" fillId="4" borderId="7" xfId="0" applyFont="1" applyFill="1" applyBorder="1"/>
    <xf numFmtId="0" fontId="4" fillId="4" borderId="1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1" xfId="0" applyBorder="1"/>
    <xf numFmtId="10" fontId="0" fillId="0" borderId="1" xfId="2" applyNumberFormat="1" applyFont="1" applyFill="1" applyBorder="1"/>
    <xf numFmtId="0" fontId="17" fillId="9" borderId="1" xfId="0" applyFont="1" applyFill="1" applyBorder="1" applyAlignment="1">
      <alignment horizontal="left" vertical="center"/>
    </xf>
    <xf numFmtId="0" fontId="0" fillId="9" borderId="1" xfId="0" applyFont="1" applyFill="1" applyBorder="1"/>
    <xf numFmtId="10" fontId="1" fillId="9" borderId="1" xfId="2" applyNumberFormat="1" applyFont="1" applyFill="1" applyBorder="1"/>
    <xf numFmtId="44" fontId="1" fillId="9" borderId="1" xfId="1" applyNumberFormat="1" applyFont="1" applyFill="1" applyBorder="1"/>
    <xf numFmtId="0" fontId="17" fillId="0" borderId="1" xfId="0" applyFont="1" applyBorder="1"/>
    <xf numFmtId="10" fontId="17" fillId="0" borderId="1" xfId="2" applyNumberFormat="1" applyFont="1" applyFill="1" applyBorder="1"/>
    <xf numFmtId="44" fontId="17" fillId="0" borderId="1" xfId="1" applyNumberFormat="1" applyFont="1" applyBorder="1"/>
    <xf numFmtId="0" fontId="4" fillId="4" borderId="7" xfId="0" applyFont="1" applyFill="1" applyBorder="1" applyAlignment="1">
      <alignment vertical="center"/>
    </xf>
    <xf numFmtId="10" fontId="0" fillId="0" borderId="1" xfId="2" applyNumberFormat="1" applyFont="1" applyBorder="1"/>
    <xf numFmtId="44" fontId="0" fillId="0" borderId="1" xfId="0" applyNumberFormat="1" applyBorder="1"/>
    <xf numFmtId="0" fontId="4" fillId="4" borderId="3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10" fontId="4" fillId="4" borderId="1" xfId="2" applyNumberFormat="1" applyFont="1" applyFill="1" applyBorder="1" applyAlignment="1">
      <alignment horizontal="left" vertical="center"/>
    </xf>
    <xf numFmtId="44" fontId="4" fillId="4" borderId="1" xfId="1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 vertical="center"/>
    </xf>
    <xf numFmtId="10" fontId="0" fillId="10" borderId="1" xfId="2" applyNumberFormat="1" applyFont="1" applyFill="1" applyBorder="1"/>
    <xf numFmtId="0" fontId="0" fillId="0" borderId="9" xfId="0" applyFill="1" applyBorder="1" applyAlignment="1">
      <alignment horizontal="left" vertical="center"/>
    </xf>
    <xf numFmtId="0" fontId="0" fillId="0" borderId="1" xfId="0" applyFill="1" applyBorder="1"/>
    <xf numFmtId="8" fontId="0" fillId="0" borderId="1" xfId="0" applyNumberFormat="1" applyFill="1" applyBorder="1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10" fontId="0" fillId="0" borderId="0" xfId="2" applyNumberFormat="1" applyFont="1" applyFill="1" applyBorder="1"/>
    <xf numFmtId="166" fontId="5" fillId="0" borderId="0" xfId="0" applyNumberFormat="1" applyFont="1" applyBorder="1" applyAlignment="1">
      <alignment vertical="center" wrapText="1"/>
    </xf>
    <xf numFmtId="10" fontId="4" fillId="4" borderId="1" xfId="2" applyNumberFormat="1" applyFont="1" applyFill="1" applyBorder="1" applyAlignment="1">
      <alignment vertical="center"/>
    </xf>
    <xf numFmtId="8" fontId="4" fillId="4" borderId="1" xfId="1" applyNumberFormat="1" applyFont="1" applyFill="1" applyBorder="1"/>
    <xf numFmtId="0" fontId="4" fillId="8" borderId="1" xfId="0" applyFont="1" applyFill="1" applyBorder="1"/>
    <xf numFmtId="0" fontId="4" fillId="8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8" fontId="0" fillId="0" borderId="1" xfId="0" applyNumberFormat="1" applyBorder="1"/>
    <xf numFmtId="44" fontId="4" fillId="8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44" fontId="0" fillId="0" borderId="1" xfId="0" applyNumberFormat="1" applyFill="1" applyBorder="1"/>
    <xf numFmtId="0" fontId="0" fillId="10" borderId="1" xfId="0" applyFill="1" applyBorder="1"/>
    <xf numFmtId="0" fontId="0" fillId="0" borderId="1" xfId="0" applyFill="1" applyBorder="1" applyAlignment="1">
      <alignment horizontal="left" vertical="center"/>
    </xf>
    <xf numFmtId="44" fontId="0" fillId="10" borderId="1" xfId="1" applyNumberFormat="1" applyFont="1" applyFill="1" applyBorder="1"/>
    <xf numFmtId="44" fontId="4" fillId="4" borderId="1" xfId="0" applyNumberFormat="1" applyFont="1" applyFill="1" applyBorder="1"/>
    <xf numFmtId="44" fontId="0" fillId="0" borderId="1" xfId="1" applyNumberFormat="1" applyFont="1" applyFill="1" applyBorder="1"/>
    <xf numFmtId="10" fontId="0" fillId="0" borderId="0" xfId="2" applyNumberFormat="1" applyFont="1"/>
    <xf numFmtId="44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8" borderId="1" xfId="0" applyFont="1" applyFill="1" applyBorder="1" applyAlignment="1">
      <alignment horizontal="left"/>
    </xf>
    <xf numFmtId="0" fontId="0" fillId="11" borderId="1" xfId="0" applyFill="1" applyBorder="1"/>
    <xf numFmtId="44" fontId="4" fillId="11" borderId="1" xfId="1" applyNumberFormat="1" applyFont="1" applyFill="1" applyBorder="1"/>
    <xf numFmtId="0" fontId="4" fillId="8" borderId="1" xfId="0" applyFont="1" applyFill="1" applyBorder="1" applyAlignment="1">
      <alignment horizontal="left"/>
    </xf>
    <xf numFmtId="44" fontId="4" fillId="8" borderId="1" xfId="0" applyNumberFormat="1" applyFont="1" applyFill="1" applyBorder="1"/>
    <xf numFmtId="0" fontId="4" fillId="4" borderId="5" xfId="0" applyFont="1" applyFill="1" applyBorder="1" applyAlignment="1">
      <alignment horizontal="center" vertical="center"/>
    </xf>
    <xf numFmtId="44" fontId="4" fillId="11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0" fontId="5" fillId="0" borderId="0" xfId="0" applyNumberFormat="1" applyFont="1" applyBorder="1" applyAlignment="1">
      <alignment horizontal="center" vertical="center" wrapText="1"/>
    </xf>
    <xf numFmtId="10" fontId="4" fillId="4" borderId="5" xfId="0" applyNumberFormat="1" applyFont="1" applyFill="1" applyBorder="1" applyAlignment="1">
      <alignment vertical="center"/>
    </xf>
    <xf numFmtId="44" fontId="4" fillId="0" borderId="1" xfId="1" applyNumberFormat="1" applyFont="1" applyBorder="1"/>
    <xf numFmtId="44" fontId="2" fillId="13" borderId="1" xfId="0" applyNumberFormat="1" applyFont="1" applyFill="1" applyBorder="1"/>
    <xf numFmtId="10" fontId="0" fillId="0" borderId="1" xfId="0" applyNumberFormat="1" applyBorder="1"/>
    <xf numFmtId="44" fontId="4" fillId="8" borderId="1" xfId="1" applyNumberFormat="1" applyFont="1" applyFill="1" applyBorder="1"/>
    <xf numFmtId="0" fontId="0" fillId="0" borderId="10" xfId="0" applyBorder="1" applyAlignment="1"/>
    <xf numFmtId="0" fontId="0" fillId="0" borderId="0" xfId="0" applyBorder="1" applyAlignment="1"/>
    <xf numFmtId="39" fontId="1" fillId="0" borderId="1" xfId="1" applyNumberFormat="1" applyFont="1" applyBorder="1"/>
    <xf numFmtId="39" fontId="0" fillId="0" borderId="1" xfId="0" applyNumberFormat="1" applyBorder="1"/>
    <xf numFmtId="0" fontId="0" fillId="6" borderId="1" xfId="0" applyFill="1" applyBorder="1"/>
    <xf numFmtId="44" fontId="0" fillId="6" borderId="1" xfId="1" applyNumberFormat="1" applyFont="1" applyFill="1" applyBorder="1"/>
    <xf numFmtId="0" fontId="0" fillId="14" borderId="1" xfId="0" applyFill="1" applyBorder="1"/>
    <xf numFmtId="10" fontId="0" fillId="14" borderId="1" xfId="2" applyNumberFormat="1" applyFont="1" applyFill="1" applyBorder="1"/>
    <xf numFmtId="0" fontId="0" fillId="14" borderId="1" xfId="0" applyFont="1" applyFill="1" applyBorder="1" applyAlignment="1">
      <alignment horizontal="left" wrapText="1"/>
    </xf>
    <xf numFmtId="0" fontId="0" fillId="0" borderId="1" xfId="0" applyFont="1" applyBorder="1"/>
    <xf numFmtId="0" fontId="17" fillId="0" borderId="1" xfId="0" applyFont="1" applyFill="1" applyBorder="1"/>
    <xf numFmtId="44" fontId="17" fillId="0" borderId="1" xfId="0" applyNumberFormat="1" applyFont="1" applyBorder="1"/>
    <xf numFmtId="44" fontId="4" fillId="11" borderId="1" xfId="0" applyNumberFormat="1" applyFont="1" applyFill="1" applyBorder="1"/>
    <xf numFmtId="167" fontId="0" fillId="0" borderId="1" xfId="0" applyNumberFormat="1" applyBorder="1"/>
    <xf numFmtId="0" fontId="0" fillId="14" borderId="1" xfId="0" applyFill="1" applyBorder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right"/>
    </xf>
    <xf numFmtId="44" fontId="0" fillId="0" borderId="1" xfId="1" applyFont="1" applyBorder="1"/>
    <xf numFmtId="44" fontId="0" fillId="10" borderId="1" xfId="0" applyNumberFormat="1" applyFill="1" applyBorder="1"/>
    <xf numFmtId="0" fontId="0" fillId="15" borderId="1" xfId="0" applyFill="1" applyBorder="1" applyAlignment="1">
      <alignment horizontal="left" vertical="center"/>
    </xf>
    <xf numFmtId="0" fontId="0" fillId="15" borderId="1" xfId="0" applyFill="1" applyBorder="1" applyAlignment="1">
      <alignment vertical="center"/>
    </xf>
    <xf numFmtId="0" fontId="0" fillId="16" borderId="1" xfId="0" applyFill="1" applyBorder="1" applyAlignment="1">
      <alignment horizontal="left" vertical="center"/>
    </xf>
    <xf numFmtId="0" fontId="0" fillId="16" borderId="1" xfId="0" applyFill="1" applyBorder="1" applyAlignment="1">
      <alignment vertical="center"/>
    </xf>
    <xf numFmtId="0" fontId="16" fillId="0" borderId="1" xfId="0" applyFont="1" applyBorder="1" applyAlignment="1">
      <alignment vertical="top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22" fillId="0" borderId="1" xfId="0" applyFont="1" applyBorder="1" applyAlignment="1">
      <alignment horizontal="justify" vertical="top" wrapText="1"/>
    </xf>
    <xf numFmtId="0" fontId="16" fillId="0" borderId="1" xfId="0" applyFont="1" applyBorder="1"/>
    <xf numFmtId="44" fontId="16" fillId="0" borderId="1" xfId="1" applyFont="1" applyBorder="1"/>
    <xf numFmtId="0" fontId="16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44" fontId="16" fillId="0" borderId="1" xfId="0" applyNumberFormat="1" applyFont="1" applyBorder="1"/>
    <xf numFmtId="44" fontId="13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13" fillId="0" borderId="1" xfId="0" applyFont="1" applyBorder="1" applyAlignment="1">
      <alignment horizontal="right" wrapText="1"/>
    </xf>
    <xf numFmtId="0" fontId="23" fillId="0" borderId="1" xfId="0" applyFont="1" applyBorder="1" applyAlignment="1">
      <alignment horizontal="right" wrapText="1"/>
    </xf>
    <xf numFmtId="0" fontId="13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44" fontId="23" fillId="0" borderId="1" xfId="0" applyNumberFormat="1" applyFont="1" applyBorder="1" applyAlignment="1">
      <alignment horizontal="right" wrapText="1"/>
    </xf>
    <xf numFmtId="44" fontId="13" fillId="0" borderId="1" xfId="1" applyFont="1" applyBorder="1" applyAlignment="1">
      <alignment horizontal="right" wrapText="1"/>
    </xf>
    <xf numFmtId="0" fontId="4" fillId="6" borderId="1" xfId="0" applyFont="1" applyFill="1" applyBorder="1"/>
    <xf numFmtId="44" fontId="4" fillId="6" borderId="1" xfId="0" applyNumberFormat="1" applyFont="1" applyFill="1" applyBorder="1"/>
    <xf numFmtId="0" fontId="24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44" fontId="23" fillId="0" borderId="1" xfId="1" applyFont="1" applyBorder="1" applyAlignment="1">
      <alignment horizontal="right" wrapText="1"/>
    </xf>
    <xf numFmtId="44" fontId="0" fillId="14" borderId="1" xfId="0" applyNumberFormat="1" applyFill="1" applyBorder="1"/>
    <xf numFmtId="0" fontId="0" fillId="14" borderId="1" xfId="0" applyFill="1" applyBorder="1" applyAlignment="1">
      <alignment wrapText="1"/>
    </xf>
    <xf numFmtId="166" fontId="18" fillId="1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3" fillId="6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right" vertical="center"/>
    </xf>
    <xf numFmtId="0" fontId="0" fillId="7" borderId="5" xfId="0" applyFill="1" applyBorder="1" applyAlignment="1">
      <alignment horizontal="right" vertical="center"/>
    </xf>
    <xf numFmtId="44" fontId="0" fillId="7" borderId="1" xfId="1" applyNumberFormat="1" applyFont="1" applyFill="1" applyBorder="1" applyAlignment="1">
      <alignment horizontal="left" vertical="center"/>
    </xf>
    <xf numFmtId="0" fontId="0" fillId="7" borderId="3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17" fontId="0" fillId="7" borderId="3" xfId="0" applyNumberFormat="1" applyFill="1" applyBorder="1" applyAlignment="1">
      <alignment horizontal="righ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0" fillId="14" borderId="1" xfId="0" applyFill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4" fillId="8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/>
    </xf>
    <xf numFmtId="0" fontId="4" fillId="11" borderId="5" xfId="0" applyFont="1" applyFill="1" applyBorder="1" applyAlignment="1">
      <alignment horizontal="left"/>
    </xf>
    <xf numFmtId="0" fontId="4" fillId="8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4" fillId="11" borderId="3" xfId="0" applyFont="1" applyFill="1" applyBorder="1" applyAlignment="1">
      <alignment horizontal="left" vertical="center"/>
    </xf>
    <xf numFmtId="0" fontId="4" fillId="11" borderId="4" xfId="0" applyFont="1" applyFill="1" applyBorder="1" applyAlignment="1">
      <alignment horizontal="left" vertical="center"/>
    </xf>
    <xf numFmtId="0" fontId="4" fillId="11" borderId="5" xfId="0" applyFont="1" applyFill="1" applyBorder="1" applyAlignment="1">
      <alignment horizontal="left" vertical="center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4" fillId="11" borderId="5" xfId="0" applyFont="1" applyFill="1" applyBorder="1" applyAlignment="1">
      <alignment horizontal="left" vertical="center" wrapText="1"/>
    </xf>
    <xf numFmtId="0" fontId="4" fillId="12" borderId="0" xfId="0" applyFont="1" applyFill="1" applyAlignment="1">
      <alignment horizontal="center"/>
    </xf>
    <xf numFmtId="0" fontId="4" fillId="8" borderId="1" xfId="0" applyFont="1" applyFill="1" applyBorder="1" applyAlignment="1">
      <alignment horizontal="center"/>
    </xf>
    <xf numFmtId="10" fontId="0" fillId="0" borderId="1" xfId="2" applyNumberFormat="1" applyFont="1" applyBorder="1" applyAlignment="1">
      <alignment horizontal="right" vertical="center"/>
    </xf>
    <xf numFmtId="0" fontId="4" fillId="8" borderId="5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2" fillId="13" borderId="0" xfId="0" applyFont="1" applyFill="1" applyAlignment="1">
      <alignment horizontal="left"/>
    </xf>
    <xf numFmtId="0" fontId="4" fillId="8" borderId="3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8" borderId="5" xfId="0" applyFont="1" applyFill="1" applyBorder="1" applyAlignment="1">
      <alignment horizontal="center"/>
    </xf>
    <xf numFmtId="0" fontId="21" fillId="7" borderId="0" xfId="0" applyFont="1" applyFill="1" applyAlignment="1">
      <alignment horizontal="center"/>
    </xf>
    <xf numFmtId="0" fontId="4" fillId="8" borderId="3" xfId="0" applyFont="1" applyFill="1" applyBorder="1" applyAlignment="1">
      <alignment horizontal="left"/>
    </xf>
    <xf numFmtId="0" fontId="4" fillId="8" borderId="5" xfId="0" applyFont="1" applyFill="1" applyBorder="1" applyAlignment="1">
      <alignment horizontal="left"/>
    </xf>
    <xf numFmtId="0" fontId="4" fillId="8" borderId="3" xfId="0" applyFont="1" applyFill="1" applyBorder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4" fillId="8" borderId="5" xfId="0" applyFont="1" applyFill="1" applyBorder="1" applyAlignment="1">
      <alignment horizontal="center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8" borderId="3" xfId="0" applyFont="1" applyFill="1" applyBorder="1" applyAlignment="1">
      <alignment horizontal="left" wrapText="1"/>
    </xf>
    <xf numFmtId="0" fontId="4" fillId="8" borderId="4" xfId="0" applyFont="1" applyFill="1" applyBorder="1" applyAlignment="1">
      <alignment horizontal="left" wrapText="1"/>
    </xf>
    <xf numFmtId="0" fontId="4" fillId="8" borderId="5" xfId="0" applyFont="1" applyFill="1" applyBorder="1" applyAlignment="1">
      <alignment horizontal="left" wrapText="1"/>
    </xf>
    <xf numFmtId="0" fontId="4" fillId="8" borderId="4" xfId="0" applyFont="1" applyFill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15" borderId="3" xfId="0" applyFont="1" applyFill="1" applyBorder="1" applyAlignment="1">
      <alignment horizontal="center" vertical="center" wrapText="1"/>
    </xf>
    <xf numFmtId="0" fontId="4" fillId="15" borderId="5" xfId="0" applyFont="1" applyFill="1" applyBorder="1" applyAlignment="1">
      <alignment horizontal="center" vertical="center" wrapText="1"/>
    </xf>
    <xf numFmtId="0" fontId="0" fillId="15" borderId="3" xfId="0" applyFill="1" applyBorder="1" applyAlignment="1">
      <alignment horizontal="right" vertical="center"/>
    </xf>
    <xf numFmtId="0" fontId="0" fillId="15" borderId="5" xfId="0" applyFill="1" applyBorder="1" applyAlignment="1">
      <alignment horizontal="right" vertical="center"/>
    </xf>
    <xf numFmtId="44" fontId="0" fillId="15" borderId="1" xfId="1" applyNumberFormat="1" applyFont="1" applyFill="1" applyBorder="1" applyAlignment="1">
      <alignment horizontal="left" vertical="center"/>
    </xf>
    <xf numFmtId="0" fontId="0" fillId="15" borderId="3" xfId="0" applyFill="1" applyBorder="1" applyAlignment="1">
      <alignment horizontal="left" vertical="center" wrapText="1"/>
    </xf>
    <xf numFmtId="0" fontId="0" fillId="15" borderId="5" xfId="0" applyFill="1" applyBorder="1" applyAlignment="1">
      <alignment horizontal="left" vertical="center" wrapText="1"/>
    </xf>
    <xf numFmtId="17" fontId="0" fillId="15" borderId="3" xfId="0" applyNumberFormat="1" applyFill="1" applyBorder="1" applyAlignment="1">
      <alignment horizontal="right" vertical="center"/>
    </xf>
    <xf numFmtId="0" fontId="21" fillId="15" borderId="0" xfId="0" applyFont="1" applyFill="1" applyAlignment="1">
      <alignment horizontal="center"/>
    </xf>
    <xf numFmtId="0" fontId="4" fillId="16" borderId="3" xfId="0" applyFont="1" applyFill="1" applyBorder="1" applyAlignment="1">
      <alignment horizontal="center" vertical="center" wrapText="1"/>
    </xf>
    <xf numFmtId="0" fontId="4" fillId="16" borderId="5" xfId="0" applyFont="1" applyFill="1" applyBorder="1" applyAlignment="1">
      <alignment horizontal="center" vertical="center" wrapText="1"/>
    </xf>
    <xf numFmtId="0" fontId="0" fillId="16" borderId="3" xfId="0" applyFill="1" applyBorder="1" applyAlignment="1">
      <alignment horizontal="right" vertical="center"/>
    </xf>
    <xf numFmtId="0" fontId="0" fillId="16" borderId="5" xfId="0" applyFill="1" applyBorder="1" applyAlignment="1">
      <alignment horizontal="right" vertical="center"/>
    </xf>
    <xf numFmtId="44" fontId="0" fillId="16" borderId="1" xfId="1" applyNumberFormat="1" applyFont="1" applyFill="1" applyBorder="1" applyAlignment="1">
      <alignment horizontal="left" vertical="center"/>
    </xf>
    <xf numFmtId="0" fontId="0" fillId="16" borderId="3" xfId="0" applyFill="1" applyBorder="1" applyAlignment="1">
      <alignment horizontal="left" vertical="center" wrapText="1"/>
    </xf>
    <xf numFmtId="0" fontId="0" fillId="16" borderId="5" xfId="0" applyFill="1" applyBorder="1" applyAlignment="1">
      <alignment horizontal="left" vertical="center" wrapText="1"/>
    </xf>
    <xf numFmtId="17" fontId="0" fillId="16" borderId="3" xfId="0" applyNumberFormat="1" applyFill="1" applyBorder="1" applyAlignment="1">
      <alignment horizontal="right" vertical="center"/>
    </xf>
    <xf numFmtId="0" fontId="26" fillId="0" borderId="0" xfId="0" applyFont="1" applyBorder="1" applyAlignment="1">
      <alignment horizont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0" fillId="14" borderId="4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5" fillId="14" borderId="11" xfId="0" applyFont="1" applyFill="1" applyBorder="1" applyAlignment="1" applyProtection="1">
      <alignment horizontal="left" vertical="center" wrapText="1"/>
      <protection locked="0"/>
    </xf>
    <xf numFmtId="0" fontId="5" fillId="14" borderId="10" xfId="0" applyFont="1" applyFill="1" applyBorder="1" applyAlignment="1" applyProtection="1">
      <alignment horizontal="left" vertical="center" wrapText="1"/>
      <protection locked="0"/>
    </xf>
    <xf numFmtId="0" fontId="5" fillId="14" borderId="12" xfId="0" applyFont="1" applyFill="1" applyBorder="1" applyAlignment="1" applyProtection="1">
      <alignment horizontal="left" vertical="center" wrapText="1"/>
      <protection locked="0"/>
    </xf>
    <xf numFmtId="0" fontId="5" fillId="14" borderId="14" xfId="0" applyFont="1" applyFill="1" applyBorder="1" applyAlignment="1" applyProtection="1">
      <alignment horizontal="left" vertical="center" wrapText="1"/>
      <protection locked="0"/>
    </xf>
    <xf numFmtId="0" fontId="5" fillId="14" borderId="15" xfId="0" applyFont="1" applyFill="1" applyBorder="1" applyAlignment="1" applyProtection="1">
      <alignment horizontal="left" vertical="center" wrapText="1"/>
      <protection locked="0"/>
    </xf>
    <xf numFmtId="0" fontId="5" fillId="14" borderId="8" xfId="0" applyFont="1" applyFill="1" applyBorder="1" applyAlignment="1" applyProtection="1">
      <alignment horizontal="left" vertical="center" wrapText="1"/>
      <protection locked="0"/>
    </xf>
    <xf numFmtId="0" fontId="5" fillId="14" borderId="1" xfId="0" applyFont="1" applyFill="1" applyBorder="1" applyAlignment="1" applyProtection="1">
      <alignment horizontal="left" vertical="center" wrapText="1"/>
      <protection locked="0"/>
    </xf>
    <xf numFmtId="0" fontId="8" fillId="14" borderId="3" xfId="0" applyFont="1" applyFill="1" applyBorder="1" applyAlignment="1">
      <alignment horizontal="left" vertical="center" wrapText="1"/>
    </xf>
    <xf numFmtId="0" fontId="8" fillId="14" borderId="4" xfId="0" applyFont="1" applyFill="1" applyBorder="1" applyAlignment="1">
      <alignment horizontal="left" vertical="center" wrapText="1"/>
    </xf>
    <xf numFmtId="0" fontId="8" fillId="14" borderId="5" xfId="0" applyFont="1" applyFill="1" applyBorder="1" applyAlignment="1">
      <alignment horizontal="left" vertical="center" wrapText="1"/>
    </xf>
    <xf numFmtId="164" fontId="8" fillId="14" borderId="1" xfId="1" applyNumberFormat="1" applyFont="1" applyFill="1" applyBorder="1" applyAlignment="1">
      <alignment vertical="center" wrapText="1"/>
    </xf>
    <xf numFmtId="44" fontId="16" fillId="14" borderId="1" xfId="1" applyFont="1" applyFill="1" applyBorder="1"/>
    <xf numFmtId="0" fontId="16" fillId="14" borderId="1" xfId="0" applyFont="1" applyFill="1" applyBorder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ao.SR3/Documents/SG-6/terceirizacoes/Limpeza%20Industrial%202019/Estimativa%20%20de%20pre&#231;os%20Limpeza%20Area%20Industrial%20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PRESENTACAO"/>
      <sheetName val="LOTE I - Custo M2"/>
      <sheetName val="Insumo LOTE I - Custo"/>
      <sheetName val="Insumos Cotação"/>
      <sheetName val="Uniformes"/>
      <sheetName val="Servente 44 seg a sex"/>
      <sheetName val="Mem Cal Serv 44 seg a sex"/>
      <sheetName val="Servente 44 seg a sex+insal"/>
      <sheetName val="Men Cal Serv 44 seg a sex+insal"/>
      <sheetName val="Servente Lider 44 seg a sex"/>
      <sheetName val="Men Cal Serv Lider 44 seg a sex"/>
      <sheetName val="Serv 44 seg a sab"/>
      <sheetName val="Mem Cal Serv 44 seg a sab"/>
      <sheetName val="Serv 44 Seg a Sab+insal"/>
      <sheetName val="Mem Cal Serv 44 Seg a Sab+insal"/>
      <sheetName val="Servente Lider 44 seg a sab"/>
      <sheetName val="Men Cal Serv Lider 44 seg a sab"/>
      <sheetName val="Encarregado 44h seg a sex"/>
      <sheetName val="Mem Calc Encerregado 44h"/>
      <sheetName val="Controle Mat "/>
      <sheetName val="IMR "/>
      <sheetName val="Consolidador"/>
    </sheetNames>
    <sheetDataSet>
      <sheetData sheetId="0"/>
      <sheetData sheetId="1">
        <row r="12">
          <cell r="E12">
            <v>31602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"/>
  <sheetViews>
    <sheetView tabSelected="1" workbookViewId="0">
      <selection activeCell="A12" sqref="A12:G13"/>
    </sheetView>
  </sheetViews>
  <sheetFormatPr defaultRowHeight="15"/>
  <cols>
    <col min="1" max="1" width="4.625" style="1" customWidth="1"/>
    <col min="2" max="2" width="5.875" style="1" customWidth="1"/>
    <col min="3" max="3" width="38.625" style="1" customWidth="1"/>
    <col min="4" max="4" width="13.25" style="1" customWidth="1"/>
    <col min="5" max="5" width="9.875" style="1" customWidth="1"/>
    <col min="6" max="6" width="20.125" style="1" customWidth="1"/>
    <col min="7" max="7" width="18.875" style="1" customWidth="1"/>
    <col min="8" max="9" width="9" style="1"/>
    <col min="10" max="10" width="8.75" style="1" bestFit="1" customWidth="1"/>
    <col min="11" max="16384" width="9" style="1"/>
  </cols>
  <sheetData>
    <row r="1" spans="1:10">
      <c r="A1" s="160" t="s">
        <v>0</v>
      </c>
      <c r="B1" s="160"/>
      <c r="C1" s="160"/>
      <c r="D1" s="160"/>
      <c r="E1" s="161" t="s">
        <v>26</v>
      </c>
      <c r="F1" s="161"/>
      <c r="G1" s="161"/>
    </row>
    <row r="2" spans="1:10">
      <c r="A2" s="160" t="s">
        <v>1</v>
      </c>
      <c r="B2" s="160"/>
      <c r="C2" s="160"/>
      <c r="D2" s="160"/>
      <c r="E2" s="161"/>
      <c r="F2" s="161"/>
      <c r="G2" s="161"/>
    </row>
    <row r="3" spans="1:10" ht="15" customHeight="1">
      <c r="A3" s="162" t="s">
        <v>2</v>
      </c>
      <c r="B3" s="162"/>
      <c r="C3" s="162"/>
      <c r="D3" s="162"/>
      <c r="E3" s="162"/>
      <c r="F3" s="162"/>
      <c r="G3" s="162"/>
    </row>
    <row r="5" spans="1:10" ht="18">
      <c r="A5" s="273" t="s">
        <v>297</v>
      </c>
      <c r="B5" s="273"/>
      <c r="C5" s="273"/>
      <c r="D5" s="273"/>
      <c r="E5" s="273"/>
      <c r="F5" s="273"/>
      <c r="G5" s="273"/>
      <c r="H5" s="273"/>
    </row>
    <row r="6" spans="1:10">
      <c r="A6" s="274" t="s">
        <v>298</v>
      </c>
      <c r="B6" s="275"/>
      <c r="C6" s="275"/>
      <c r="D6" s="275"/>
      <c r="E6" s="275"/>
      <c r="F6" s="275"/>
      <c r="G6" s="276"/>
      <c r="H6" s="277"/>
    </row>
    <row r="7" spans="1:10">
      <c r="A7" s="278" t="s">
        <v>299</v>
      </c>
      <c r="B7" s="279"/>
      <c r="C7" s="279"/>
      <c r="D7" s="280"/>
      <c r="E7" s="281" t="s">
        <v>300</v>
      </c>
      <c r="F7" s="281"/>
      <c r="G7" s="199"/>
      <c r="H7" s="282"/>
    </row>
    <row r="8" spans="1:10">
      <c r="A8" s="274" t="s">
        <v>301</v>
      </c>
      <c r="B8" s="275"/>
      <c r="C8" s="275"/>
      <c r="D8" s="275"/>
      <c r="E8" s="275"/>
      <c r="F8" s="275"/>
      <c r="G8" s="276"/>
      <c r="H8" s="277"/>
    </row>
    <row r="9" spans="1:10">
      <c r="A9" s="274" t="s">
        <v>302</v>
      </c>
      <c r="B9" s="275"/>
      <c r="C9" s="275"/>
      <c r="D9" s="275"/>
      <c r="E9" s="275"/>
      <c r="F9" s="275"/>
      <c r="G9" s="276"/>
      <c r="H9" s="277"/>
    </row>
    <row r="10" spans="1:10">
      <c r="A10" s="278" t="s">
        <v>303</v>
      </c>
      <c r="B10" s="279"/>
      <c r="C10" s="279"/>
      <c r="D10" s="279"/>
      <c r="E10" s="279"/>
      <c r="F10" s="279"/>
      <c r="G10" s="283"/>
      <c r="H10" s="284"/>
    </row>
    <row r="12" spans="1:10">
      <c r="A12" s="285" t="s">
        <v>304</v>
      </c>
      <c r="B12" s="286"/>
      <c r="C12" s="286"/>
      <c r="D12" s="286"/>
      <c r="E12" s="286"/>
      <c r="F12" s="286"/>
      <c r="G12" s="287"/>
    </row>
    <row r="13" spans="1:10">
      <c r="A13" s="288"/>
      <c r="B13" s="289"/>
      <c r="C13" s="289"/>
      <c r="D13" s="289"/>
      <c r="E13" s="289"/>
      <c r="F13" s="289"/>
      <c r="G13" s="290"/>
    </row>
    <row r="14" spans="1:10">
      <c r="A14" s="291" t="s">
        <v>305</v>
      </c>
      <c r="B14" s="291"/>
      <c r="C14" s="291"/>
      <c r="D14" s="291"/>
      <c r="E14" s="291"/>
      <c r="F14" s="291"/>
      <c r="G14" s="291"/>
    </row>
    <row r="15" spans="1:10" ht="27" customHeight="1">
      <c r="A15" s="156" t="s">
        <v>3</v>
      </c>
      <c r="B15" s="156"/>
      <c r="C15" s="156"/>
      <c r="D15" s="157" t="s">
        <v>4</v>
      </c>
      <c r="E15" s="158"/>
      <c r="F15" s="158"/>
      <c r="G15" s="159"/>
      <c r="J15" s="2"/>
    </row>
    <row r="16" spans="1:10">
      <c r="A16" s="156" t="s">
        <v>5</v>
      </c>
      <c r="B16" s="156"/>
      <c r="C16" s="156"/>
      <c r="D16" s="3" t="s">
        <v>6</v>
      </c>
      <c r="E16" s="163" t="s">
        <v>7</v>
      </c>
      <c r="F16" s="163"/>
      <c r="G16" s="163"/>
    </row>
    <row r="17" spans="1:10" ht="147.75" customHeight="1">
      <c r="A17" s="164" t="s">
        <v>8</v>
      </c>
      <c r="B17" s="164"/>
      <c r="C17" s="164"/>
      <c r="D17" s="4" t="s">
        <v>9</v>
      </c>
      <c r="E17" s="292"/>
      <c r="F17" s="293"/>
      <c r="G17" s="294"/>
    </row>
    <row r="18" spans="1:10" ht="36" customHeight="1">
      <c r="A18" s="156" t="s">
        <v>10</v>
      </c>
      <c r="B18" s="156"/>
      <c r="C18" s="156"/>
      <c r="D18" s="165" t="s">
        <v>11</v>
      </c>
      <c r="E18" s="165"/>
      <c r="F18" s="165"/>
      <c r="G18" s="5">
        <v>12</v>
      </c>
    </row>
    <row r="19" spans="1:10" ht="30" customHeight="1">
      <c r="A19" s="164" t="s">
        <v>12</v>
      </c>
      <c r="B19" s="164"/>
      <c r="C19" s="164"/>
      <c r="D19" s="166" t="s">
        <v>27</v>
      </c>
      <c r="E19" s="166"/>
      <c r="F19" s="166"/>
      <c r="G19" s="295"/>
    </row>
    <row r="20" spans="1:10">
      <c r="A20" s="167" t="s">
        <v>13</v>
      </c>
      <c r="B20" s="167"/>
      <c r="C20" s="167"/>
      <c r="D20" s="167"/>
      <c r="E20" s="168"/>
    </row>
    <row r="21" spans="1:10" ht="43.5" customHeight="1">
      <c r="A21" s="169" t="s">
        <v>14</v>
      </c>
      <c r="B21" s="169"/>
      <c r="C21" s="169"/>
      <c r="D21" s="6" t="s">
        <v>15</v>
      </c>
      <c r="E21" s="169" t="s">
        <v>16</v>
      </c>
      <c r="F21" s="169"/>
    </row>
    <row r="22" spans="1:10" ht="27.75" customHeight="1">
      <c r="A22" s="171" t="s">
        <v>29</v>
      </c>
      <c r="B22" s="172"/>
      <c r="C22" s="173"/>
      <c r="D22" s="7" t="s">
        <v>28</v>
      </c>
      <c r="E22" s="174">
        <f>+'[1]LOTE I - Custo M2'!E12</f>
        <v>31602</v>
      </c>
      <c r="F22" s="174"/>
    </row>
    <row r="24" spans="1:10">
      <c r="A24" s="175" t="s">
        <v>17</v>
      </c>
      <c r="B24" s="175"/>
      <c r="C24" s="175"/>
      <c r="D24" s="175"/>
      <c r="E24" s="175"/>
      <c r="F24" s="175"/>
      <c r="G24" s="175"/>
    </row>
    <row r="25" spans="1:10" s="10" customFormat="1" ht="24">
      <c r="A25" s="8" t="s">
        <v>18</v>
      </c>
      <c r="B25" s="9" t="s">
        <v>19</v>
      </c>
      <c r="C25" s="9" t="s">
        <v>20</v>
      </c>
      <c r="D25" s="9" t="s">
        <v>30</v>
      </c>
      <c r="E25" s="9" t="s">
        <v>21</v>
      </c>
      <c r="F25" s="9" t="s">
        <v>22</v>
      </c>
      <c r="G25" s="9" t="s">
        <v>23</v>
      </c>
      <c r="J25" s="11"/>
    </row>
    <row r="26" spans="1:10" s="12" customFormat="1" ht="42.75" customHeight="1">
      <c r="A26" s="176" t="s">
        <v>24</v>
      </c>
      <c r="B26" s="18">
        <v>1</v>
      </c>
      <c r="C26" s="22" t="s">
        <v>31</v>
      </c>
      <c r="D26" s="14">
        <f>+Demanda!B9</f>
        <v>24</v>
      </c>
      <c r="E26" s="19">
        <f>+$G$18</f>
        <v>12</v>
      </c>
      <c r="F26" s="20">
        <f>+'Maqueiro 44h seg a sex'!D153*D26</f>
        <v>0</v>
      </c>
      <c r="G26" s="20">
        <f>+F26*E26</f>
        <v>0</v>
      </c>
      <c r="J26" s="13"/>
    </row>
    <row r="27" spans="1:10" s="12" customFormat="1" ht="51.75" customHeight="1">
      <c r="A27" s="176"/>
      <c r="B27" s="18">
        <v>2</v>
      </c>
      <c r="C27" s="23" t="s">
        <v>32</v>
      </c>
      <c r="D27" s="14">
        <f>+Demanda!C9</f>
        <v>46</v>
      </c>
      <c r="E27" s="19">
        <f>+$G$18</f>
        <v>12</v>
      </c>
      <c r="F27" s="20">
        <f>+'Maqueiro 12 36 Diurno'!D153*D27</f>
        <v>0</v>
      </c>
      <c r="G27" s="20">
        <f>+F27*E27</f>
        <v>0</v>
      </c>
      <c r="J27" s="13"/>
    </row>
    <row r="28" spans="1:10" s="12" customFormat="1" ht="38.25">
      <c r="A28" s="176"/>
      <c r="B28" s="18">
        <v>3</v>
      </c>
      <c r="C28" s="23" t="s">
        <v>33</v>
      </c>
      <c r="D28" s="14">
        <f>+Demanda!D9</f>
        <v>21</v>
      </c>
      <c r="E28" s="19">
        <f>+$G$18</f>
        <v>12</v>
      </c>
      <c r="F28" s="20">
        <f>+'Maqueiro 12 36 Noturno'!D153*D28</f>
        <v>0</v>
      </c>
      <c r="G28" s="20">
        <f>+F28*E28</f>
        <v>0</v>
      </c>
      <c r="J28" s="13"/>
    </row>
    <row r="29" spans="1:10" ht="5.25" customHeight="1"/>
    <row r="30" spans="1:10">
      <c r="D30" s="170" t="s">
        <v>25</v>
      </c>
      <c r="E30" s="170"/>
      <c r="F30" s="15">
        <f>SUM(F26:F29)</f>
        <v>0</v>
      </c>
      <c r="G30" s="15">
        <f>SUM(G26:G29)</f>
        <v>0</v>
      </c>
    </row>
    <row r="32" spans="1:10">
      <c r="G32" s="16"/>
    </row>
    <row r="34" spans="5:5">
      <c r="E34" s="17"/>
    </row>
    <row r="35" spans="5:5">
      <c r="E35" s="17"/>
    </row>
  </sheetData>
  <mergeCells count="31">
    <mergeCell ref="D30:E30"/>
    <mergeCell ref="A22:C22"/>
    <mergeCell ref="E22:F22"/>
    <mergeCell ref="A24:G24"/>
    <mergeCell ref="A26:A28"/>
    <mergeCell ref="A19:C19"/>
    <mergeCell ref="D19:F19"/>
    <mergeCell ref="A20:E20"/>
    <mergeCell ref="A21:C21"/>
    <mergeCell ref="E21:F21"/>
    <mergeCell ref="A16:C16"/>
    <mergeCell ref="E16:G16"/>
    <mergeCell ref="A17:C17"/>
    <mergeCell ref="E17:G17"/>
    <mergeCell ref="A18:C18"/>
    <mergeCell ref="D18:F18"/>
    <mergeCell ref="A15:C15"/>
    <mergeCell ref="D15:G15"/>
    <mergeCell ref="A1:D1"/>
    <mergeCell ref="E1:G2"/>
    <mergeCell ref="A2:D2"/>
    <mergeCell ref="A3:G3"/>
    <mergeCell ref="A14:G14"/>
    <mergeCell ref="A5:H5"/>
    <mergeCell ref="A6:G6"/>
    <mergeCell ref="A7:C7"/>
    <mergeCell ref="E7:G7"/>
    <mergeCell ref="A8:G8"/>
    <mergeCell ref="A9:G9"/>
    <mergeCell ref="A10:G10"/>
    <mergeCell ref="A12:G13"/>
  </mergeCells>
  <pageMargins left="0.62" right="0.16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workbookViewId="0">
      <selection activeCell="E22" sqref="A1:E22"/>
    </sheetView>
  </sheetViews>
  <sheetFormatPr defaultRowHeight="12.75"/>
  <cols>
    <col min="1" max="1" width="59.375" customWidth="1"/>
    <col min="2" max="4" width="15.75" customWidth="1"/>
    <col min="5" max="5" width="17.75" customWidth="1"/>
  </cols>
  <sheetData>
    <row r="1" spans="1:5">
      <c r="A1" s="177" t="s">
        <v>34</v>
      </c>
      <c r="B1" s="177" t="s">
        <v>35</v>
      </c>
      <c r="C1" s="177"/>
      <c r="D1" s="177"/>
      <c r="E1" s="178" t="s">
        <v>36</v>
      </c>
    </row>
    <row r="2" spans="1:5" ht="24">
      <c r="A2" s="177"/>
      <c r="B2" s="140" t="s">
        <v>37</v>
      </c>
      <c r="C2" s="140" t="s">
        <v>38</v>
      </c>
      <c r="D2" s="140" t="s">
        <v>39</v>
      </c>
      <c r="E2" s="178"/>
    </row>
    <row r="3" spans="1:5">
      <c r="A3" s="150" t="s">
        <v>40</v>
      </c>
      <c r="B3" s="142">
        <v>13</v>
      </c>
      <c r="C3" s="142">
        <v>38</v>
      </c>
      <c r="D3" s="142">
        <v>15</v>
      </c>
      <c r="E3" s="143">
        <f>SUM(B3:D3)</f>
        <v>66</v>
      </c>
    </row>
    <row r="4" spans="1:5">
      <c r="A4" s="151" t="s">
        <v>41</v>
      </c>
      <c r="B4" s="142">
        <v>1</v>
      </c>
      <c r="C4" s="142"/>
      <c r="D4" s="142"/>
      <c r="E4" s="143">
        <f t="shared" ref="E4:E8" si="0">SUM(B4:D4)</f>
        <v>1</v>
      </c>
    </row>
    <row r="5" spans="1:5">
      <c r="A5" s="150" t="s">
        <v>42</v>
      </c>
      <c r="B5" s="142">
        <v>3</v>
      </c>
      <c r="C5" s="142"/>
      <c r="D5" s="142"/>
      <c r="E5" s="143">
        <f t="shared" si="0"/>
        <v>3</v>
      </c>
    </row>
    <row r="6" spans="1:5">
      <c r="A6" s="150" t="s">
        <v>294</v>
      </c>
      <c r="B6" s="142">
        <v>2</v>
      </c>
      <c r="C6" s="142"/>
      <c r="D6" s="142"/>
      <c r="E6" s="143">
        <f t="shared" si="0"/>
        <v>2</v>
      </c>
    </row>
    <row r="7" spans="1:5">
      <c r="A7" s="150" t="s">
        <v>43</v>
      </c>
      <c r="B7" s="142">
        <v>4</v>
      </c>
      <c r="C7" s="142">
        <v>4</v>
      </c>
      <c r="D7" s="142">
        <v>3</v>
      </c>
      <c r="E7" s="143">
        <f t="shared" si="0"/>
        <v>11</v>
      </c>
    </row>
    <row r="8" spans="1:5">
      <c r="A8" s="141" t="s">
        <v>44</v>
      </c>
      <c r="B8" s="142">
        <v>1</v>
      </c>
      <c r="C8" s="142">
        <v>4</v>
      </c>
      <c r="D8" s="142">
        <v>3</v>
      </c>
      <c r="E8" s="143">
        <f t="shared" si="0"/>
        <v>8</v>
      </c>
    </row>
    <row r="9" spans="1:5">
      <c r="A9" s="145" t="s">
        <v>45</v>
      </c>
      <c r="B9" s="143">
        <f>SUM(B3:B8)</f>
        <v>24</v>
      </c>
      <c r="C9" s="143">
        <f>SUM(C3:C8)</f>
        <v>46</v>
      </c>
      <c r="D9" s="143">
        <f>SUM(D3:D8)</f>
        <v>21</v>
      </c>
      <c r="E9" s="143">
        <f>SUM(E3:E8)</f>
        <v>91</v>
      </c>
    </row>
    <row r="11" spans="1:5">
      <c r="A11" s="177" t="s">
        <v>34</v>
      </c>
      <c r="B11" s="177" t="s">
        <v>291</v>
      </c>
      <c r="C11" s="177"/>
      <c r="D11" s="177"/>
      <c r="E11" s="178" t="s">
        <v>292</v>
      </c>
    </row>
    <row r="12" spans="1:5">
      <c r="A12" s="177"/>
      <c r="B12" s="139">
        <f>+'Maqueiro 44h seg a sex'!D153</f>
        <v>0</v>
      </c>
      <c r="C12" s="139">
        <f>+'Maqueiro 12 36 Diurno'!D153</f>
        <v>0</v>
      </c>
      <c r="D12" s="139">
        <f>+'Maqueiro 12 36 Noturno'!D153</f>
        <v>0</v>
      </c>
      <c r="E12" s="178"/>
    </row>
    <row r="13" spans="1:5" ht="24">
      <c r="A13" s="177"/>
      <c r="B13" s="140" t="s">
        <v>37</v>
      </c>
      <c r="C13" s="140" t="s">
        <v>38</v>
      </c>
      <c r="D13" s="140" t="s">
        <v>39</v>
      </c>
      <c r="E13" s="178"/>
    </row>
    <row r="14" spans="1:5">
      <c r="A14" s="141" t="s">
        <v>40</v>
      </c>
      <c r="B14" s="147">
        <f t="shared" ref="B14:B20" si="1">+B3*$B$12</f>
        <v>0</v>
      </c>
      <c r="C14" s="147">
        <f t="shared" ref="C14:C20" si="2">+$C$12*C3</f>
        <v>0</v>
      </c>
      <c r="D14" s="147">
        <f t="shared" ref="D14:D20" si="3">+$D$12*D3</f>
        <v>0</v>
      </c>
      <c r="E14" s="146">
        <f>SUM(B14:D14)</f>
        <v>0</v>
      </c>
    </row>
    <row r="15" spans="1:5">
      <c r="A15" s="144" t="s">
        <v>41</v>
      </c>
      <c r="B15" s="147">
        <f t="shared" si="1"/>
        <v>0</v>
      </c>
      <c r="C15" s="147">
        <f t="shared" si="2"/>
        <v>0</v>
      </c>
      <c r="D15" s="147">
        <f t="shared" si="3"/>
        <v>0</v>
      </c>
      <c r="E15" s="146">
        <f t="shared" ref="E15:E20" si="4">SUM(B15:D15)</f>
        <v>0</v>
      </c>
    </row>
    <row r="16" spans="1:5">
      <c r="A16" s="141" t="s">
        <v>42</v>
      </c>
      <c r="B16" s="147">
        <f t="shared" si="1"/>
        <v>0</v>
      </c>
      <c r="C16" s="147">
        <f t="shared" si="2"/>
        <v>0</v>
      </c>
      <c r="D16" s="147">
        <f t="shared" si="3"/>
        <v>0</v>
      </c>
      <c r="E16" s="146">
        <f t="shared" si="4"/>
        <v>0</v>
      </c>
    </row>
    <row r="17" spans="1:5">
      <c r="A17" s="141" t="s">
        <v>42</v>
      </c>
      <c r="B17" s="147">
        <f t="shared" si="1"/>
        <v>0</v>
      </c>
      <c r="C17" s="147">
        <f t="shared" si="2"/>
        <v>0</v>
      </c>
      <c r="D17" s="147">
        <f t="shared" si="3"/>
        <v>0</v>
      </c>
      <c r="E17" s="146">
        <f t="shared" ref="E17" si="5">SUM(B17:D17)</f>
        <v>0</v>
      </c>
    </row>
    <row r="18" spans="1:5">
      <c r="A18" s="141" t="s">
        <v>43</v>
      </c>
      <c r="B18" s="147">
        <f t="shared" si="1"/>
        <v>0</v>
      </c>
      <c r="C18" s="147">
        <f t="shared" si="2"/>
        <v>0</v>
      </c>
      <c r="D18" s="147">
        <f t="shared" si="3"/>
        <v>0</v>
      </c>
      <c r="E18" s="146">
        <f t="shared" si="4"/>
        <v>0</v>
      </c>
    </row>
    <row r="19" spans="1:5">
      <c r="A19" s="141" t="s">
        <v>44</v>
      </c>
      <c r="B19" s="147">
        <f t="shared" si="1"/>
        <v>0</v>
      </c>
      <c r="C19" s="147">
        <f t="shared" si="2"/>
        <v>0</v>
      </c>
      <c r="D19" s="147">
        <f t="shared" si="3"/>
        <v>0</v>
      </c>
      <c r="E19" s="146">
        <f t="shared" si="4"/>
        <v>0</v>
      </c>
    </row>
    <row r="20" spans="1:5">
      <c r="A20" s="145" t="s">
        <v>45</v>
      </c>
      <c r="B20" s="152">
        <f t="shared" si="1"/>
        <v>0</v>
      </c>
      <c r="C20" s="152">
        <f t="shared" si="2"/>
        <v>0</v>
      </c>
      <c r="D20" s="152">
        <f t="shared" si="3"/>
        <v>0</v>
      </c>
      <c r="E20" s="146">
        <f t="shared" si="4"/>
        <v>0</v>
      </c>
    </row>
    <row r="21" spans="1:5">
      <c r="D21" s="148" t="s">
        <v>293</v>
      </c>
      <c r="E21" s="149">
        <f>+E20*12</f>
        <v>0</v>
      </c>
    </row>
  </sheetData>
  <mergeCells count="6">
    <mergeCell ref="A1:A2"/>
    <mergeCell ref="B1:D1"/>
    <mergeCell ref="E1:E2"/>
    <mergeCell ref="A11:A13"/>
    <mergeCell ref="B11:D11"/>
    <mergeCell ref="E11:E13"/>
  </mergeCells>
  <pageMargins left="0.51181102362204722" right="0.51181102362204722" top="1.1811023622047245" bottom="0.78740157480314965" header="0.31496062992125984" footer="0.31496062992125984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-0.499984740745262"/>
  </sheetPr>
  <dimension ref="A1:G179"/>
  <sheetViews>
    <sheetView workbookViewId="0">
      <selection activeCell="E24" sqref="E24"/>
    </sheetView>
  </sheetViews>
  <sheetFormatPr defaultRowHeight="12.75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>
      <c r="A1" s="181" t="s">
        <v>46</v>
      </c>
      <c r="B1" s="182"/>
      <c r="C1" s="182"/>
      <c r="D1" s="183"/>
      <c r="E1" s="24"/>
      <c r="F1" s="24"/>
    </row>
    <row r="3" spans="1:6">
      <c r="A3" s="184" t="s">
        <v>47</v>
      </c>
      <c r="B3" s="185"/>
      <c r="C3" s="185"/>
      <c r="D3" s="186"/>
    </row>
    <row r="4" spans="1:6" s="27" customFormat="1">
      <c r="A4" s="25">
        <v>1</v>
      </c>
      <c r="B4" s="26" t="s">
        <v>48</v>
      </c>
      <c r="C4" s="187" t="s">
        <v>269</v>
      </c>
      <c r="D4" s="188"/>
    </row>
    <row r="5" spans="1:6" s="27" customFormat="1">
      <c r="A5" s="25">
        <v>2</v>
      </c>
      <c r="B5" s="26" t="s">
        <v>49</v>
      </c>
      <c r="C5" s="189" t="s">
        <v>250</v>
      </c>
      <c r="D5" s="190"/>
    </row>
    <row r="6" spans="1:6" s="27" customFormat="1">
      <c r="A6" s="25">
        <v>3</v>
      </c>
      <c r="B6" s="26" t="s">
        <v>50</v>
      </c>
      <c r="C6" s="191">
        <f>+Resumo!G19</f>
        <v>0</v>
      </c>
      <c r="D6" s="191"/>
    </row>
    <row r="7" spans="1:6" s="27" customFormat="1" ht="34.5" customHeight="1">
      <c r="A7" s="25">
        <v>4</v>
      </c>
      <c r="B7" s="26" t="s">
        <v>51</v>
      </c>
      <c r="C7" s="192" t="s">
        <v>270</v>
      </c>
      <c r="D7" s="193"/>
    </row>
    <row r="8" spans="1:6" s="27" customFormat="1">
      <c r="A8" s="25">
        <v>5</v>
      </c>
      <c r="B8" s="26" t="s">
        <v>52</v>
      </c>
      <c r="C8" s="194">
        <v>43524</v>
      </c>
      <c r="D8" s="190"/>
    </row>
    <row r="9" spans="1:6">
      <c r="D9" s="28"/>
    </row>
    <row r="10" spans="1:6">
      <c r="A10" s="195" t="s">
        <v>53</v>
      </c>
      <c r="B10" s="196"/>
      <c r="C10" s="196"/>
      <c r="D10" s="196"/>
    </row>
    <row r="11" spans="1:6">
      <c r="A11" s="29">
        <v>1</v>
      </c>
      <c r="B11" s="30" t="s">
        <v>54</v>
      </c>
      <c r="C11" s="31" t="s">
        <v>55</v>
      </c>
      <c r="D11" s="32" t="s">
        <v>56</v>
      </c>
    </row>
    <row r="12" spans="1:6">
      <c r="A12" s="33" t="s">
        <v>3</v>
      </c>
      <c r="B12" s="197" t="s">
        <v>57</v>
      </c>
      <c r="C12" s="197"/>
      <c r="D12" s="35">
        <f>+C6</f>
        <v>0</v>
      </c>
    </row>
    <row r="13" spans="1:6">
      <c r="A13" s="33" t="s">
        <v>5</v>
      </c>
      <c r="B13" s="36" t="s">
        <v>58</v>
      </c>
      <c r="C13" s="37"/>
      <c r="D13" s="35"/>
      <c r="E13" s="38"/>
    </row>
    <row r="14" spans="1:6">
      <c r="A14" s="33" t="s">
        <v>8</v>
      </c>
      <c r="B14" s="36" t="s">
        <v>59</v>
      </c>
      <c r="C14" s="37">
        <v>0.2</v>
      </c>
      <c r="D14" s="35">
        <f>+C14*D12</f>
        <v>0</v>
      </c>
    </row>
    <row r="15" spans="1:6">
      <c r="A15" s="33" t="s">
        <v>10</v>
      </c>
      <c r="B15" s="197" t="s">
        <v>60</v>
      </c>
      <c r="C15" s="197"/>
      <c r="D15" s="35"/>
    </row>
    <row r="16" spans="1:6">
      <c r="A16" s="33" t="s">
        <v>61</v>
      </c>
      <c r="B16" s="197" t="s">
        <v>62</v>
      </c>
      <c r="C16" s="197"/>
      <c r="D16" s="35"/>
    </row>
    <row r="17" spans="1:6">
      <c r="A17" s="33" t="s">
        <v>63</v>
      </c>
      <c r="B17" s="179" t="s">
        <v>64</v>
      </c>
      <c r="C17" s="180"/>
      <c r="D17" s="35"/>
    </row>
    <row r="18" spans="1:6">
      <c r="A18" s="33" t="s">
        <v>65</v>
      </c>
      <c r="B18" s="197" t="s">
        <v>66</v>
      </c>
      <c r="C18" s="197"/>
      <c r="D18" s="35"/>
    </row>
    <row r="19" spans="1:6">
      <c r="A19" s="33" t="s">
        <v>67</v>
      </c>
      <c r="B19" s="179" t="s">
        <v>68</v>
      </c>
      <c r="C19" s="180"/>
      <c r="D19" s="39"/>
    </row>
    <row r="20" spans="1:6">
      <c r="A20" s="33" t="s">
        <v>69</v>
      </c>
      <c r="B20" s="36" t="s">
        <v>70</v>
      </c>
      <c r="C20" s="37"/>
      <c r="D20" s="35"/>
    </row>
    <row r="21" spans="1:6">
      <c r="A21" s="33" t="s">
        <v>71</v>
      </c>
      <c r="B21" s="198" t="s">
        <v>72</v>
      </c>
      <c r="C21" s="199"/>
      <c r="D21" s="40"/>
      <c r="F21" s="41"/>
    </row>
    <row r="22" spans="1:6">
      <c r="A22" s="33" t="s">
        <v>73</v>
      </c>
      <c r="B22" s="197" t="s">
        <v>74</v>
      </c>
      <c r="C22" s="197"/>
      <c r="D22" s="40"/>
    </row>
    <row r="23" spans="1:6">
      <c r="A23" s="200" t="s">
        <v>45</v>
      </c>
      <c r="B23" s="200"/>
      <c r="C23" s="200"/>
      <c r="D23" s="42">
        <f>SUM(D12:D22)</f>
        <v>0</v>
      </c>
    </row>
    <row r="25" spans="1:6">
      <c r="A25" s="195" t="s">
        <v>75</v>
      </c>
      <c r="B25" s="196"/>
      <c r="C25" s="196"/>
      <c r="D25" s="196"/>
    </row>
    <row r="27" spans="1:6">
      <c r="A27" s="195" t="s">
        <v>76</v>
      </c>
      <c r="B27" s="196"/>
      <c r="C27" s="196"/>
      <c r="D27" s="196"/>
    </row>
    <row r="28" spans="1:6">
      <c r="A28" s="43" t="s">
        <v>77</v>
      </c>
      <c r="B28" s="44" t="s">
        <v>78</v>
      </c>
      <c r="C28" s="45" t="s">
        <v>55</v>
      </c>
      <c r="D28" s="46" t="s">
        <v>56</v>
      </c>
    </row>
    <row r="29" spans="1:6">
      <c r="A29" s="33" t="s">
        <v>3</v>
      </c>
      <c r="B29" s="47" t="s">
        <v>79</v>
      </c>
      <c r="C29" s="48" t="e">
        <f>ROUND(+D29/$D$23,4)</f>
        <v>#DIV/0!</v>
      </c>
      <c r="D29" s="40">
        <f>ROUND(+D23/12,2)</f>
        <v>0</v>
      </c>
    </row>
    <row r="30" spans="1:6">
      <c r="A30" s="49" t="s">
        <v>5</v>
      </c>
      <c r="B30" s="50" t="s">
        <v>80</v>
      </c>
      <c r="C30" s="51" t="e">
        <f>ROUND(+D30/$D$23,4)</f>
        <v>#DIV/0!</v>
      </c>
      <c r="D30" s="52">
        <f>+D31+D32</f>
        <v>0</v>
      </c>
    </row>
    <row r="31" spans="1:6">
      <c r="A31" s="33" t="s">
        <v>81</v>
      </c>
      <c r="B31" s="53" t="s">
        <v>82</v>
      </c>
      <c r="C31" s="54" t="e">
        <f>ROUND(+D31/$D$23,4)</f>
        <v>#DIV/0!</v>
      </c>
      <c r="D31" s="55">
        <f>ROUND(+D23/12,2)</f>
        <v>0</v>
      </c>
    </row>
    <row r="32" spans="1:6">
      <c r="A32" s="33" t="s">
        <v>83</v>
      </c>
      <c r="B32" s="53" t="s">
        <v>84</v>
      </c>
      <c r="C32" s="54" t="e">
        <f>ROUND(+D32/$D$23,4)</f>
        <v>#DIV/0!</v>
      </c>
      <c r="D32" s="55">
        <f>ROUND(+(D23*1/3)/12,2)</f>
        <v>0</v>
      </c>
    </row>
    <row r="33" spans="1:4">
      <c r="A33" s="200" t="s">
        <v>45</v>
      </c>
      <c r="B33" s="200"/>
      <c r="C33" s="200"/>
      <c r="D33" s="42">
        <f>+D30+D29</f>
        <v>0</v>
      </c>
    </row>
    <row r="35" spans="1:4">
      <c r="A35" s="201" t="s">
        <v>85</v>
      </c>
      <c r="B35" s="202"/>
      <c r="C35" s="202"/>
      <c r="D35" s="202"/>
    </row>
    <row r="36" spans="1:4">
      <c r="A36" s="43" t="s">
        <v>86</v>
      </c>
      <c r="B36" s="56" t="s">
        <v>87</v>
      </c>
      <c r="C36" s="45" t="s">
        <v>55</v>
      </c>
      <c r="D36" s="46" t="s">
        <v>56</v>
      </c>
    </row>
    <row r="37" spans="1:4">
      <c r="A37" s="33" t="s">
        <v>3</v>
      </c>
      <c r="B37" s="47" t="s">
        <v>88</v>
      </c>
      <c r="C37" s="57">
        <v>0.2</v>
      </c>
      <c r="D37" s="58">
        <f>ROUND(C37*($D$23+$D$33),2)</f>
        <v>0</v>
      </c>
    </row>
    <row r="38" spans="1:4">
      <c r="A38" s="33" t="s">
        <v>5</v>
      </c>
      <c r="B38" s="47" t="s">
        <v>89</v>
      </c>
      <c r="C38" s="57">
        <v>2.5000000000000001E-2</v>
      </c>
      <c r="D38" s="58">
        <f>ROUND(C38*($D$23+$D$33),2)</f>
        <v>0</v>
      </c>
    </row>
    <row r="39" spans="1:4">
      <c r="A39" s="33" t="s">
        <v>8</v>
      </c>
      <c r="B39" s="47" t="s">
        <v>90</v>
      </c>
      <c r="C39" s="57">
        <f>3%</f>
        <v>0.03</v>
      </c>
      <c r="D39" s="58">
        <f t="shared" ref="D39:D43" si="0">ROUND(C39*($D$23+$D$33),2)</f>
        <v>0</v>
      </c>
    </row>
    <row r="40" spans="1:4">
      <c r="A40" s="33" t="s">
        <v>10</v>
      </c>
      <c r="B40" s="47" t="s">
        <v>91</v>
      </c>
      <c r="C40" s="57">
        <v>1.4999999999999999E-2</v>
      </c>
      <c r="D40" s="58">
        <f t="shared" si="0"/>
        <v>0</v>
      </c>
    </row>
    <row r="41" spans="1:4">
      <c r="A41" s="33" t="s">
        <v>61</v>
      </c>
      <c r="B41" s="47" t="s">
        <v>92</v>
      </c>
      <c r="C41" s="57">
        <v>0.01</v>
      </c>
      <c r="D41" s="58">
        <f t="shared" si="0"/>
        <v>0</v>
      </c>
    </row>
    <row r="42" spans="1:4">
      <c r="A42" s="33" t="s">
        <v>63</v>
      </c>
      <c r="B42" s="47" t="s">
        <v>93</v>
      </c>
      <c r="C42" s="57">
        <v>6.0000000000000001E-3</v>
      </c>
      <c r="D42" s="58">
        <f t="shared" si="0"/>
        <v>0</v>
      </c>
    </row>
    <row r="43" spans="1:4">
      <c r="A43" s="33" t="s">
        <v>65</v>
      </c>
      <c r="B43" s="47" t="s">
        <v>94</v>
      </c>
      <c r="C43" s="57">
        <v>2E-3</v>
      </c>
      <c r="D43" s="58">
        <f t="shared" si="0"/>
        <v>0</v>
      </c>
    </row>
    <row r="44" spans="1:4">
      <c r="A44" s="33" t="s">
        <v>67</v>
      </c>
      <c r="B44" s="47" t="s">
        <v>95</v>
      </c>
      <c r="C44" s="57">
        <v>0.08</v>
      </c>
      <c r="D44" s="58">
        <f>ROUND(C44*($D$23+$D$33),2)</f>
        <v>0</v>
      </c>
    </row>
    <row r="45" spans="1:4">
      <c r="A45" s="59" t="s">
        <v>45</v>
      </c>
      <c r="B45" s="60"/>
      <c r="C45" s="61">
        <f>SUM(C37:C44)</f>
        <v>0.36800000000000005</v>
      </c>
      <c r="D45" s="62">
        <f>SUM(D37:D44)</f>
        <v>0</v>
      </c>
    </row>
    <row r="46" spans="1:4">
      <c r="A46" s="63"/>
      <c r="B46" s="63"/>
      <c r="C46" s="63"/>
      <c r="D46" s="63"/>
    </row>
    <row r="47" spans="1:4">
      <c r="A47" s="201" t="s">
        <v>96</v>
      </c>
      <c r="B47" s="202"/>
      <c r="C47" s="202"/>
      <c r="D47" s="202"/>
    </row>
    <row r="48" spans="1:4">
      <c r="A48" s="43" t="s">
        <v>97</v>
      </c>
      <c r="B48" s="56" t="s">
        <v>98</v>
      </c>
      <c r="C48" s="45"/>
      <c r="D48" s="46" t="s">
        <v>56</v>
      </c>
    </row>
    <row r="49" spans="1:6">
      <c r="A49" s="64" t="s">
        <v>3</v>
      </c>
      <c r="B49" s="47" t="s">
        <v>99</v>
      </c>
      <c r="C49" s="65"/>
      <c r="D49" s="58">
        <f>+'Men Cal Maqueiro 44h'!C16</f>
        <v>0</v>
      </c>
    </row>
    <row r="50" spans="1:6" s="69" customFormat="1">
      <c r="A50" s="66" t="s">
        <v>100</v>
      </c>
      <c r="B50" s="67" t="s">
        <v>101</v>
      </c>
      <c r="C50" s="48">
        <f>+$C$135+$C$136</f>
        <v>9.2499999999999999E-2</v>
      </c>
      <c r="D50" s="68">
        <f>+(C50*D49)*-1</f>
        <v>0</v>
      </c>
      <c r="F50" s="70"/>
    </row>
    <row r="51" spans="1:6">
      <c r="A51" s="64" t="s">
        <v>5</v>
      </c>
      <c r="B51" s="47" t="s">
        <v>102</v>
      </c>
      <c r="C51" s="65"/>
      <c r="D51" s="58">
        <f>+'Men Cal Maqueiro 44h'!C25</f>
        <v>0</v>
      </c>
      <c r="F51" s="71"/>
    </row>
    <row r="52" spans="1:6" s="69" customFormat="1">
      <c r="A52" s="66" t="s">
        <v>81</v>
      </c>
      <c r="B52" s="67" t="s">
        <v>101</v>
      </c>
      <c r="C52" s="48">
        <f>+$C$135+$C$136</f>
        <v>9.2499999999999999E-2</v>
      </c>
      <c r="D52" s="68">
        <f>+(C52*D51)*-1</f>
        <v>0</v>
      </c>
      <c r="F52" s="72"/>
    </row>
    <row r="53" spans="1:6">
      <c r="A53" s="111" t="s">
        <v>8</v>
      </c>
      <c r="B53" s="111" t="s">
        <v>103</v>
      </c>
      <c r="C53" s="65"/>
      <c r="D53" s="153"/>
      <c r="F53" s="71"/>
    </row>
    <row r="54" spans="1:6">
      <c r="A54" s="66" t="s">
        <v>104</v>
      </c>
      <c r="B54" s="67" t="s">
        <v>101</v>
      </c>
      <c r="C54" s="48">
        <f>+$C$135+$C$136</f>
        <v>9.2499999999999999E-2</v>
      </c>
      <c r="D54" s="68">
        <f>+(C54*D53)*-1</f>
        <v>0</v>
      </c>
      <c r="F54" s="71"/>
    </row>
    <row r="55" spans="1:6" ht="23.25" customHeight="1">
      <c r="A55" s="111" t="s">
        <v>10</v>
      </c>
      <c r="B55" s="111" t="s">
        <v>295</v>
      </c>
      <c r="C55" s="65"/>
      <c r="D55" s="153"/>
      <c r="F55" s="71"/>
    </row>
    <row r="56" spans="1:6">
      <c r="A56" s="66" t="s">
        <v>105</v>
      </c>
      <c r="B56" s="67" t="s">
        <v>101</v>
      </c>
      <c r="C56" s="48">
        <f>+$C$135+$C$136</f>
        <v>9.2499999999999999E-2</v>
      </c>
      <c r="D56" s="68">
        <f>+(C56*D55)*-1</f>
        <v>0</v>
      </c>
      <c r="F56" s="71"/>
    </row>
    <row r="57" spans="1:6" ht="25.5">
      <c r="A57" s="111" t="s">
        <v>61</v>
      </c>
      <c r="B57" s="154" t="s">
        <v>296</v>
      </c>
      <c r="C57" s="65"/>
      <c r="D57" s="155"/>
      <c r="F57" s="73"/>
    </row>
    <row r="58" spans="1:6">
      <c r="A58" s="66" t="s">
        <v>106</v>
      </c>
      <c r="B58" s="67" t="s">
        <v>101</v>
      </c>
      <c r="C58" s="48">
        <f>+$C$135+$C$136</f>
        <v>9.2499999999999999E-2</v>
      </c>
      <c r="D58" s="68">
        <f>+(C58*D57)*-1</f>
        <v>0</v>
      </c>
    </row>
    <row r="59" spans="1:6">
      <c r="A59" s="111" t="s">
        <v>63</v>
      </c>
      <c r="B59" s="203" t="s">
        <v>107</v>
      </c>
      <c r="C59" s="203"/>
      <c r="D59" s="153"/>
    </row>
    <row r="60" spans="1:6">
      <c r="A60" s="66" t="s">
        <v>108</v>
      </c>
      <c r="B60" s="67" t="s">
        <v>101</v>
      </c>
      <c r="C60" s="48">
        <f>+$C$135+$C$136</f>
        <v>9.2499999999999999E-2</v>
      </c>
      <c r="D60" s="68">
        <f>+(C60*D59)*-1</f>
        <v>0</v>
      </c>
    </row>
    <row r="61" spans="1:6">
      <c r="A61" s="184" t="s">
        <v>45</v>
      </c>
      <c r="B61" s="186"/>
      <c r="C61" s="74"/>
      <c r="D61" s="75">
        <f>SUM(D49:D60)</f>
        <v>0</v>
      </c>
    </row>
    <row r="63" spans="1:6">
      <c r="A63" s="195" t="s">
        <v>109</v>
      </c>
      <c r="B63" s="196"/>
      <c r="C63" s="196"/>
      <c r="D63" s="196"/>
    </row>
    <row r="64" spans="1:6">
      <c r="A64" s="76">
        <v>2</v>
      </c>
      <c r="B64" s="206" t="s">
        <v>110</v>
      </c>
      <c r="C64" s="206"/>
      <c r="D64" s="77" t="s">
        <v>56</v>
      </c>
    </row>
    <row r="65" spans="1:4">
      <c r="A65" s="78" t="s">
        <v>77</v>
      </c>
      <c r="B65" s="207" t="s">
        <v>78</v>
      </c>
      <c r="C65" s="207"/>
      <c r="D65" s="58">
        <f>+D33</f>
        <v>0</v>
      </c>
    </row>
    <row r="66" spans="1:4">
      <c r="A66" s="78" t="s">
        <v>86</v>
      </c>
      <c r="B66" s="207" t="s">
        <v>87</v>
      </c>
      <c r="C66" s="207"/>
      <c r="D66" s="58">
        <f>+D45</f>
        <v>0</v>
      </c>
    </row>
    <row r="67" spans="1:4">
      <c r="A67" s="78" t="s">
        <v>97</v>
      </c>
      <c r="B67" s="207" t="s">
        <v>98</v>
      </c>
      <c r="C67" s="207"/>
      <c r="D67" s="79">
        <f>+D61</f>
        <v>0</v>
      </c>
    </row>
    <row r="68" spans="1:4">
      <c r="A68" s="206" t="s">
        <v>45</v>
      </c>
      <c r="B68" s="206"/>
      <c r="C68" s="206"/>
      <c r="D68" s="80">
        <f>SUM(D65:D67)</f>
        <v>0</v>
      </c>
    </row>
    <row r="70" spans="1:4">
      <c r="A70" s="195" t="s">
        <v>111</v>
      </c>
      <c r="B70" s="196"/>
      <c r="C70" s="196"/>
      <c r="D70" s="196"/>
    </row>
    <row r="72" spans="1:4">
      <c r="A72" s="81">
        <v>3</v>
      </c>
      <c r="B72" s="44" t="s">
        <v>112</v>
      </c>
      <c r="C72" s="31" t="s">
        <v>55</v>
      </c>
      <c r="D72" s="31" t="s">
        <v>56</v>
      </c>
    </row>
    <row r="73" spans="1:4">
      <c r="A73" s="33" t="s">
        <v>3</v>
      </c>
      <c r="B73" s="67" t="s">
        <v>113</v>
      </c>
      <c r="C73" s="48" t="e">
        <f>+D73/$D$23</f>
        <v>#DIV/0!</v>
      </c>
      <c r="D73" s="82">
        <f>+'Men Cal Maqueiro 44h'!C31</f>
        <v>0</v>
      </c>
    </row>
    <row r="74" spans="1:4">
      <c r="A74" s="33" t="s">
        <v>5</v>
      </c>
      <c r="B74" s="47" t="s">
        <v>114</v>
      </c>
      <c r="C74" s="83"/>
      <c r="D74" s="40">
        <f>ROUND(+D73*$C$44,2)</f>
        <v>0</v>
      </c>
    </row>
    <row r="75" spans="1:4" ht="25.5">
      <c r="A75" s="33" t="s">
        <v>8</v>
      </c>
      <c r="B75" s="21" t="s">
        <v>115</v>
      </c>
      <c r="C75" s="57" t="e">
        <f>+D75/$D$23</f>
        <v>#DIV/0!</v>
      </c>
      <c r="D75" s="40">
        <f>+'Men Cal Maqueiro 44h'!C45</f>
        <v>0</v>
      </c>
    </row>
    <row r="76" spans="1:4">
      <c r="A76" s="84" t="s">
        <v>10</v>
      </c>
      <c r="B76" s="47" t="s">
        <v>116</v>
      </c>
      <c r="C76" s="57" t="e">
        <f>+D76/$D$23</f>
        <v>#DIV/0!</v>
      </c>
      <c r="D76" s="40">
        <f>+'Men Cal Maqueiro 44h'!C53</f>
        <v>0</v>
      </c>
    </row>
    <row r="77" spans="1:4" ht="25.5">
      <c r="A77" s="84" t="s">
        <v>61</v>
      </c>
      <c r="B77" s="21" t="s">
        <v>117</v>
      </c>
      <c r="C77" s="83"/>
      <c r="D77" s="85"/>
    </row>
    <row r="78" spans="1:4" ht="25.5">
      <c r="A78" s="84" t="s">
        <v>63</v>
      </c>
      <c r="B78" s="21" t="s">
        <v>118</v>
      </c>
      <c r="C78" s="57" t="e">
        <f>+D78/$D$23</f>
        <v>#DIV/0!</v>
      </c>
      <c r="D78" s="58">
        <f>+'Men Cal Maqueiro 44h'!C67</f>
        <v>0</v>
      </c>
    </row>
    <row r="79" spans="1:4">
      <c r="A79" s="184" t="s">
        <v>45</v>
      </c>
      <c r="B79" s="185"/>
      <c r="C79" s="186"/>
      <c r="D79" s="86">
        <f>SUM(D73:D78)</f>
        <v>0</v>
      </c>
    </row>
    <row r="81" spans="1:4">
      <c r="A81" s="195" t="s">
        <v>119</v>
      </c>
      <c r="B81" s="196"/>
      <c r="C81" s="196"/>
      <c r="D81" s="196"/>
    </row>
    <row r="83" spans="1:4">
      <c r="A83" s="208" t="s">
        <v>120</v>
      </c>
      <c r="B83" s="208"/>
      <c r="C83" s="208"/>
      <c r="D83" s="208"/>
    </row>
    <row r="84" spans="1:4">
      <c r="A84" s="81" t="s">
        <v>121</v>
      </c>
      <c r="B84" s="184" t="s">
        <v>122</v>
      </c>
      <c r="C84" s="186"/>
      <c r="D84" s="31" t="s">
        <v>56</v>
      </c>
    </row>
    <row r="85" spans="1:4">
      <c r="A85" s="47" t="s">
        <v>3</v>
      </c>
      <c r="B85" s="204" t="s">
        <v>123</v>
      </c>
      <c r="C85" s="205"/>
      <c r="D85" s="40"/>
    </row>
    <row r="86" spans="1:4">
      <c r="A86" s="67" t="s">
        <v>5</v>
      </c>
      <c r="B86" s="211" t="s">
        <v>122</v>
      </c>
      <c r="C86" s="212"/>
      <c r="D86" s="87">
        <f>+'Men Cal Maqueiro 44h'!C80</f>
        <v>0</v>
      </c>
    </row>
    <row r="87" spans="1:4" s="69" customFormat="1">
      <c r="A87" s="67" t="s">
        <v>8</v>
      </c>
      <c r="B87" s="211" t="s">
        <v>124</v>
      </c>
      <c r="C87" s="212"/>
      <c r="D87" s="87">
        <f>+'Men Cal Maqueiro 44h'!C89</f>
        <v>0</v>
      </c>
    </row>
    <row r="88" spans="1:4" s="69" customFormat="1">
      <c r="A88" s="67" t="s">
        <v>10</v>
      </c>
      <c r="B88" s="211" t="s">
        <v>125</v>
      </c>
      <c r="C88" s="212"/>
      <c r="D88" s="87">
        <f>+'Men Cal Maqueiro 44h'!C97</f>
        <v>0</v>
      </c>
    </row>
    <row r="89" spans="1:4" s="69" customFormat="1" ht="13.5">
      <c r="A89" s="67" t="s">
        <v>61</v>
      </c>
      <c r="B89" s="211" t="s">
        <v>126</v>
      </c>
      <c r="C89" s="212"/>
      <c r="D89" s="87"/>
    </row>
    <row r="90" spans="1:4" s="69" customFormat="1">
      <c r="A90" s="67" t="s">
        <v>63</v>
      </c>
      <c r="B90" s="211" t="s">
        <v>127</v>
      </c>
      <c r="C90" s="212"/>
      <c r="D90" s="87">
        <f>+'Men Cal Maqueiro 44h'!C105</f>
        <v>0</v>
      </c>
    </row>
    <row r="91" spans="1:4">
      <c r="A91" s="47" t="s">
        <v>65</v>
      </c>
      <c r="B91" s="204" t="s">
        <v>74</v>
      </c>
      <c r="C91" s="205"/>
      <c r="D91" s="40"/>
    </row>
    <row r="92" spans="1:4">
      <c r="A92" s="47" t="s">
        <v>67</v>
      </c>
      <c r="B92" s="204" t="s">
        <v>128</v>
      </c>
      <c r="C92" s="205"/>
      <c r="D92" s="85"/>
    </row>
    <row r="93" spans="1:4">
      <c r="A93" s="200" t="s">
        <v>45</v>
      </c>
      <c r="B93" s="200"/>
      <c r="C93" s="200"/>
      <c r="D93" s="42">
        <f>SUM(D85:D92)</f>
        <v>0</v>
      </c>
    </row>
    <row r="94" spans="1:4">
      <c r="D94" s="88"/>
    </row>
    <row r="95" spans="1:4">
      <c r="A95" s="81" t="s">
        <v>129</v>
      </c>
      <c r="B95" s="184" t="s">
        <v>130</v>
      </c>
      <c r="C95" s="186"/>
      <c r="D95" s="31" t="s">
        <v>56</v>
      </c>
    </row>
    <row r="96" spans="1:4" s="69" customFormat="1">
      <c r="A96" s="67" t="s">
        <v>3</v>
      </c>
      <c r="B96" s="213" t="s">
        <v>131</v>
      </c>
      <c r="C96" s="214"/>
      <c r="D96" s="87">
        <f>+'Men Cal Maqueiro 44h'!C116</f>
        <v>0</v>
      </c>
    </row>
    <row r="97" spans="1:4" s="69" customFormat="1" ht="33.75" customHeight="1">
      <c r="A97" s="67" t="s">
        <v>5</v>
      </c>
      <c r="B97" s="209" t="s">
        <v>132</v>
      </c>
      <c r="C97" s="210"/>
      <c r="D97" s="85"/>
    </row>
    <row r="98" spans="1:4" s="69" customFormat="1" ht="28.5" customHeight="1">
      <c r="A98" s="67" t="s">
        <v>8</v>
      </c>
      <c r="B98" s="209" t="s">
        <v>133</v>
      </c>
      <c r="C98" s="210"/>
      <c r="D98" s="85"/>
    </row>
    <row r="99" spans="1:4">
      <c r="A99" s="47" t="s">
        <v>10</v>
      </c>
      <c r="B99" s="204" t="s">
        <v>74</v>
      </c>
      <c r="C99" s="205"/>
      <c r="D99" s="40"/>
    </row>
    <row r="100" spans="1:4">
      <c r="A100" s="200" t="s">
        <v>45</v>
      </c>
      <c r="B100" s="200"/>
      <c r="C100" s="200"/>
      <c r="D100" s="42">
        <f>SUM(D96:D99)</f>
        <v>0</v>
      </c>
    </row>
    <row r="101" spans="1:4">
      <c r="D101" s="88"/>
    </row>
    <row r="102" spans="1:4">
      <c r="A102" s="81" t="s">
        <v>134</v>
      </c>
      <c r="B102" s="200" t="s">
        <v>135</v>
      </c>
      <c r="C102" s="200"/>
      <c r="D102" s="31" t="s">
        <v>56</v>
      </c>
    </row>
    <row r="103" spans="1:4" s="90" customFormat="1" ht="34.5" customHeight="1">
      <c r="A103" s="84" t="s">
        <v>3</v>
      </c>
      <c r="B103" s="215" t="s">
        <v>136</v>
      </c>
      <c r="C103" s="215"/>
      <c r="D103" s="89"/>
    </row>
    <row r="104" spans="1:4">
      <c r="A104" s="200" t="s">
        <v>45</v>
      </c>
      <c r="B104" s="200"/>
      <c r="C104" s="200"/>
      <c r="D104" s="42">
        <f>SUM(D103:D103)</f>
        <v>0</v>
      </c>
    </row>
    <row r="106" spans="1:4">
      <c r="A106" s="91" t="s">
        <v>137</v>
      </c>
      <c r="B106" s="91"/>
      <c r="C106" s="91"/>
      <c r="D106" s="91"/>
    </row>
    <row r="107" spans="1:4">
      <c r="A107" s="47" t="s">
        <v>121</v>
      </c>
      <c r="B107" s="204" t="s">
        <v>122</v>
      </c>
      <c r="C107" s="205"/>
      <c r="D107" s="58">
        <f>+D93</f>
        <v>0</v>
      </c>
    </row>
    <row r="108" spans="1:4">
      <c r="A108" s="47" t="s">
        <v>129</v>
      </c>
      <c r="B108" s="204" t="s">
        <v>130</v>
      </c>
      <c r="C108" s="205"/>
      <c r="D108" s="58">
        <f>+D100</f>
        <v>0</v>
      </c>
    </row>
    <row r="109" spans="1:4">
      <c r="A109" s="92"/>
      <c r="B109" s="216" t="s">
        <v>138</v>
      </c>
      <c r="C109" s="217"/>
      <c r="D109" s="93">
        <f>+D108+D107</f>
        <v>0</v>
      </c>
    </row>
    <row r="110" spans="1:4">
      <c r="A110" s="47" t="s">
        <v>134</v>
      </c>
      <c r="B110" s="204" t="s">
        <v>135</v>
      </c>
      <c r="C110" s="205"/>
      <c r="D110" s="58">
        <f>+D104</f>
        <v>0</v>
      </c>
    </row>
    <row r="111" spans="1:4">
      <c r="A111" s="218" t="s">
        <v>45</v>
      </c>
      <c r="B111" s="218"/>
      <c r="C111" s="218"/>
      <c r="D111" s="95">
        <f>+D110+D109</f>
        <v>0</v>
      </c>
    </row>
    <row r="113" spans="1:4">
      <c r="A113" s="195" t="s">
        <v>139</v>
      </c>
      <c r="B113" s="196"/>
      <c r="C113" s="196"/>
      <c r="D113" s="196"/>
    </row>
    <row r="115" spans="1:4">
      <c r="A115" s="81">
        <v>5</v>
      </c>
      <c r="B115" s="184" t="s">
        <v>140</v>
      </c>
      <c r="C115" s="186"/>
      <c r="D115" s="31" t="s">
        <v>56</v>
      </c>
    </row>
    <row r="116" spans="1:4">
      <c r="A116" s="47" t="s">
        <v>3</v>
      </c>
      <c r="B116" s="197" t="s">
        <v>141</v>
      </c>
      <c r="C116" s="197"/>
      <c r="D116" s="40">
        <f>+Uniforme!F12</f>
        <v>0</v>
      </c>
    </row>
    <row r="117" spans="1:4">
      <c r="A117" s="47" t="s">
        <v>100</v>
      </c>
      <c r="B117" s="67" t="s">
        <v>101</v>
      </c>
      <c r="C117" s="48">
        <f>+$C$135+$C$136</f>
        <v>9.2499999999999999E-2</v>
      </c>
      <c r="D117" s="68">
        <f>+(C117*D116)*-1</f>
        <v>0</v>
      </c>
    </row>
    <row r="118" spans="1:4">
      <c r="A118" s="47" t="s">
        <v>5</v>
      </c>
      <c r="B118" s="197" t="s">
        <v>142</v>
      </c>
      <c r="C118" s="197"/>
      <c r="D118" s="40"/>
    </row>
    <row r="119" spans="1:4">
      <c r="A119" s="47" t="s">
        <v>81</v>
      </c>
      <c r="B119" s="67" t="s">
        <v>101</v>
      </c>
      <c r="C119" s="48">
        <f>+$C$135+$C$136</f>
        <v>9.2499999999999999E-2</v>
      </c>
      <c r="D119" s="68">
        <f>+(C119*D118)*-1</f>
        <v>0</v>
      </c>
    </row>
    <row r="120" spans="1:4">
      <c r="A120" s="47" t="s">
        <v>8</v>
      </c>
      <c r="B120" s="197" t="s">
        <v>143</v>
      </c>
      <c r="C120" s="197"/>
      <c r="D120" s="40"/>
    </row>
    <row r="121" spans="1:4">
      <c r="A121" s="47" t="s">
        <v>104</v>
      </c>
      <c r="B121" s="67" t="s">
        <v>101</v>
      </c>
      <c r="C121" s="48">
        <f>+$C$135+$C$136</f>
        <v>9.2499999999999999E-2</v>
      </c>
      <c r="D121" s="68">
        <f>+(C121*D120)*-1</f>
        <v>0</v>
      </c>
    </row>
    <row r="122" spans="1:4">
      <c r="A122" s="47" t="s">
        <v>10</v>
      </c>
      <c r="B122" s="197" t="s">
        <v>74</v>
      </c>
      <c r="C122" s="197"/>
      <c r="D122" s="40"/>
    </row>
    <row r="123" spans="1:4">
      <c r="A123" s="47" t="s">
        <v>105</v>
      </c>
      <c r="B123" s="67" t="s">
        <v>101</v>
      </c>
      <c r="C123" s="48">
        <f>+$C$135+$C$136</f>
        <v>9.2499999999999999E-2</v>
      </c>
      <c r="D123" s="68">
        <f>+(C123*D122)*-1</f>
        <v>0</v>
      </c>
    </row>
    <row r="124" spans="1:4">
      <c r="A124" s="200" t="s">
        <v>45</v>
      </c>
      <c r="B124" s="200"/>
      <c r="C124" s="200"/>
      <c r="D124" s="42">
        <f>SUM(D116:D122)</f>
        <v>0</v>
      </c>
    </row>
    <row r="126" spans="1:4">
      <c r="A126" s="195" t="s">
        <v>144</v>
      </c>
      <c r="B126" s="196"/>
      <c r="C126" s="196"/>
      <c r="D126" s="196"/>
    </row>
    <row r="128" spans="1:4">
      <c r="A128" s="81">
        <v>6</v>
      </c>
      <c r="B128" s="44" t="s">
        <v>145</v>
      </c>
      <c r="C128" s="96" t="s">
        <v>55</v>
      </c>
      <c r="D128" s="31" t="s">
        <v>56</v>
      </c>
    </row>
    <row r="129" spans="1:7">
      <c r="A129" s="111" t="s">
        <v>3</v>
      </c>
      <c r="B129" s="111" t="s">
        <v>146</v>
      </c>
      <c r="C129" s="112">
        <v>0.03</v>
      </c>
      <c r="D129" s="153">
        <f>($D$124+$D$111+$D$79+$D$68+$D$23)*C129</f>
        <v>0</v>
      </c>
    </row>
    <row r="130" spans="1:7">
      <c r="A130" s="111" t="s">
        <v>5</v>
      </c>
      <c r="B130" s="111" t="s">
        <v>147</v>
      </c>
      <c r="C130" s="112">
        <v>0.03</v>
      </c>
      <c r="D130" s="153">
        <f>($D$124+$D$111+$D$79+$D$68+$D$23+D129)*C130</f>
        <v>0</v>
      </c>
    </row>
    <row r="131" spans="1:7" s="98" customFormat="1">
      <c r="A131" s="220" t="s">
        <v>148</v>
      </c>
      <c r="B131" s="221"/>
      <c r="C131" s="222"/>
      <c r="D131" s="97">
        <f>++D130+D129+D124+D111+D79+D68+D23</f>
        <v>0</v>
      </c>
    </row>
    <row r="132" spans="1:7" s="98" customFormat="1" ht="33" customHeight="1">
      <c r="A132" s="223" t="s">
        <v>149</v>
      </c>
      <c r="B132" s="224"/>
      <c r="C132" s="225"/>
      <c r="D132" s="97">
        <f>ROUND(D131/(1-(C135+C136+C138+C140+C141)),2)</f>
        <v>0</v>
      </c>
    </row>
    <row r="133" spans="1:7">
      <c r="A133" s="47" t="s">
        <v>8</v>
      </c>
      <c r="B133" s="47" t="s">
        <v>150</v>
      </c>
      <c r="C133" s="57"/>
      <c r="D133" s="47"/>
    </row>
    <row r="134" spans="1:7">
      <c r="A134" s="47" t="s">
        <v>104</v>
      </c>
      <c r="B134" s="47" t="s">
        <v>151</v>
      </c>
      <c r="C134" s="57"/>
      <c r="D134" s="47"/>
    </row>
    <row r="135" spans="1:7">
      <c r="A135" s="111" t="s">
        <v>152</v>
      </c>
      <c r="B135" s="111" t="s">
        <v>153</v>
      </c>
      <c r="C135" s="112">
        <v>1.6500000000000001E-2</v>
      </c>
      <c r="D135" s="153">
        <f>ROUND(C135*$D$132,2)</f>
        <v>0</v>
      </c>
      <c r="G135" s="99"/>
    </row>
    <row r="136" spans="1:7">
      <c r="A136" s="111" t="s">
        <v>154</v>
      </c>
      <c r="B136" s="111" t="s">
        <v>155</v>
      </c>
      <c r="C136" s="112">
        <v>7.5999999999999998E-2</v>
      </c>
      <c r="D136" s="153">
        <f>ROUND(C136*$D$132,2)</f>
        <v>0</v>
      </c>
      <c r="G136" s="99"/>
    </row>
    <row r="137" spans="1:7">
      <c r="A137" s="47" t="s">
        <v>156</v>
      </c>
      <c r="B137" s="47" t="s">
        <v>157</v>
      </c>
      <c r="C137" s="57"/>
      <c r="D137" s="58"/>
      <c r="G137" s="99"/>
    </row>
    <row r="138" spans="1:7">
      <c r="A138" s="47" t="s">
        <v>158</v>
      </c>
      <c r="B138" s="47" t="s">
        <v>159</v>
      </c>
      <c r="C138" s="57"/>
      <c r="D138" s="47"/>
      <c r="G138" s="99"/>
    </row>
    <row r="139" spans="1:7">
      <c r="A139" s="47" t="s">
        <v>160</v>
      </c>
      <c r="B139" s="47" t="s">
        <v>161</v>
      </c>
      <c r="C139" s="57"/>
      <c r="D139" s="47"/>
    </row>
    <row r="140" spans="1:7">
      <c r="A140" s="111" t="s">
        <v>162</v>
      </c>
      <c r="B140" s="111" t="s">
        <v>163</v>
      </c>
      <c r="C140" s="112">
        <v>0.05</v>
      </c>
      <c r="D140" s="153">
        <f>ROUND(C140*$D$132,2)</f>
        <v>0</v>
      </c>
    </row>
    <row r="141" spans="1:7">
      <c r="A141" s="47" t="s">
        <v>164</v>
      </c>
      <c r="B141" s="47" t="s">
        <v>165</v>
      </c>
      <c r="C141" s="57"/>
      <c r="D141" s="47"/>
    </row>
    <row r="142" spans="1:7">
      <c r="A142" s="184" t="s">
        <v>45</v>
      </c>
      <c r="B142" s="185"/>
      <c r="C142" s="100">
        <f>+C141+C140+C138+C136+C135+C130+C129</f>
        <v>0.20250000000000001</v>
      </c>
      <c r="D142" s="42">
        <f>+D140+D138+D136+D135+D130+D129</f>
        <v>0</v>
      </c>
    </row>
    <row r="144" spans="1:7">
      <c r="A144" s="226" t="s">
        <v>166</v>
      </c>
      <c r="B144" s="226"/>
      <c r="C144" s="226"/>
      <c r="D144" s="226"/>
    </row>
    <row r="145" spans="1:4">
      <c r="A145" s="47" t="s">
        <v>3</v>
      </c>
      <c r="B145" s="219" t="s">
        <v>167</v>
      </c>
      <c r="C145" s="219"/>
      <c r="D145" s="40">
        <f>+D23</f>
        <v>0</v>
      </c>
    </row>
    <row r="146" spans="1:4">
      <c r="A146" s="47" t="s">
        <v>168</v>
      </c>
      <c r="B146" s="219" t="s">
        <v>169</v>
      </c>
      <c r="C146" s="219"/>
      <c r="D146" s="40">
        <f>+D68</f>
        <v>0</v>
      </c>
    </row>
    <row r="147" spans="1:4">
      <c r="A147" s="47" t="s">
        <v>8</v>
      </c>
      <c r="B147" s="219" t="s">
        <v>170</v>
      </c>
      <c r="C147" s="219"/>
      <c r="D147" s="40">
        <f>+D79</f>
        <v>0</v>
      </c>
    </row>
    <row r="148" spans="1:4">
      <c r="A148" s="47" t="s">
        <v>10</v>
      </c>
      <c r="B148" s="219" t="s">
        <v>171</v>
      </c>
      <c r="C148" s="219"/>
      <c r="D148" s="40">
        <f>+D111</f>
        <v>0</v>
      </c>
    </row>
    <row r="149" spans="1:4">
      <c r="A149" s="47" t="s">
        <v>61</v>
      </c>
      <c r="B149" s="219" t="s">
        <v>172</v>
      </c>
      <c r="C149" s="219"/>
      <c r="D149" s="40">
        <f>+D124</f>
        <v>0</v>
      </c>
    </row>
    <row r="150" spans="1:4">
      <c r="B150" s="230" t="s">
        <v>173</v>
      </c>
      <c r="C150" s="230"/>
      <c r="D150" s="101">
        <f>SUM(D145:D149)</f>
        <v>0</v>
      </c>
    </row>
    <row r="151" spans="1:4">
      <c r="A151" s="47" t="s">
        <v>63</v>
      </c>
      <c r="B151" s="219" t="s">
        <v>174</v>
      </c>
      <c r="C151" s="219"/>
      <c r="D151" s="40">
        <f>+D142</f>
        <v>0</v>
      </c>
    </row>
    <row r="153" spans="1:4">
      <c r="A153" s="231" t="s">
        <v>175</v>
      </c>
      <c r="B153" s="231"/>
      <c r="C153" s="231"/>
      <c r="D153" s="102">
        <f>ROUND(+D151+D150,2)</f>
        <v>0</v>
      </c>
    </row>
    <row r="155" spans="1:4">
      <c r="A155" s="227" t="s">
        <v>176</v>
      </c>
      <c r="B155" s="227"/>
      <c r="C155" s="227"/>
      <c r="D155" s="227"/>
    </row>
    <row r="157" spans="1:4">
      <c r="A157" s="47" t="s">
        <v>3</v>
      </c>
      <c r="B157" s="47" t="s">
        <v>79</v>
      </c>
      <c r="C157" s="103" t="e">
        <f>+C29</f>
        <v>#DIV/0!</v>
      </c>
      <c r="D157" s="40">
        <f>+D29</f>
        <v>0</v>
      </c>
    </row>
    <row r="158" spans="1:4">
      <c r="A158" s="47" t="s">
        <v>5</v>
      </c>
      <c r="B158" s="47" t="s">
        <v>82</v>
      </c>
      <c r="C158" s="103" t="e">
        <f>+C31</f>
        <v>#DIV/0!</v>
      </c>
      <c r="D158" s="40">
        <f>+D31</f>
        <v>0</v>
      </c>
    </row>
    <row r="159" spans="1:4">
      <c r="A159" s="47" t="s">
        <v>8</v>
      </c>
      <c r="B159" s="47" t="s">
        <v>84</v>
      </c>
      <c r="C159" s="103" t="e">
        <f>+C32</f>
        <v>#DIV/0!</v>
      </c>
      <c r="D159" s="40">
        <f>+D32</f>
        <v>0</v>
      </c>
    </row>
    <row r="160" spans="1:4" ht="25.5">
      <c r="A160" s="47" t="s">
        <v>10</v>
      </c>
      <c r="B160" s="21" t="s">
        <v>115</v>
      </c>
      <c r="C160" s="57" t="e">
        <f>+C75</f>
        <v>#DIV/0!</v>
      </c>
      <c r="D160" s="40">
        <f>+D75</f>
        <v>0</v>
      </c>
    </row>
    <row r="161" spans="1:5" ht="25.5">
      <c r="A161" s="47" t="s">
        <v>61</v>
      </c>
      <c r="B161" s="21" t="s">
        <v>118</v>
      </c>
      <c r="C161" s="103" t="e">
        <f>+C78</f>
        <v>#DIV/0!</v>
      </c>
      <c r="D161" s="58">
        <f>+D78</f>
        <v>0</v>
      </c>
    </row>
    <row r="162" spans="1:5">
      <c r="A162" s="47" t="s">
        <v>108</v>
      </c>
      <c r="B162" s="67" t="s">
        <v>177</v>
      </c>
      <c r="C162" s="228" t="e">
        <f>+(D162+D163+D164)/D23</f>
        <v>#DIV/0!</v>
      </c>
      <c r="D162" s="40">
        <f>ROUND(D29*(SUM($C$37:$C$44)),2)</f>
        <v>0</v>
      </c>
    </row>
    <row r="163" spans="1:5">
      <c r="A163" s="47" t="s">
        <v>178</v>
      </c>
      <c r="B163" s="67" t="s">
        <v>179</v>
      </c>
      <c r="C163" s="228"/>
      <c r="D163" s="40">
        <f>ROUND(D31*(SUM($C$37:$C$44)),2)</f>
        <v>0</v>
      </c>
    </row>
    <row r="164" spans="1:5">
      <c r="A164" s="47" t="s">
        <v>180</v>
      </c>
      <c r="B164" s="67" t="s">
        <v>181</v>
      </c>
      <c r="C164" s="228"/>
      <c r="D164" s="40">
        <f>ROUND(D32*(SUM($C$37:$C$44)),2)</f>
        <v>0</v>
      </c>
    </row>
    <row r="165" spans="1:5">
      <c r="A165" s="195" t="s">
        <v>45</v>
      </c>
      <c r="B165" s="196"/>
      <c r="C165" s="229"/>
      <c r="D165" s="104">
        <f>SUM(D157:D164)</f>
        <v>0</v>
      </c>
    </row>
    <row r="166" spans="1:5">
      <c r="B166" s="105"/>
      <c r="C166" s="105"/>
      <c r="D166" s="105"/>
    </row>
    <row r="167" spans="1:5">
      <c r="A167" s="106"/>
      <c r="B167" s="106"/>
      <c r="C167" s="106"/>
      <c r="D167" s="106"/>
      <c r="E167" s="106"/>
    </row>
    <row r="168" spans="1:5">
      <c r="A168" s="106"/>
      <c r="B168" s="106"/>
      <c r="C168" s="106"/>
      <c r="D168" s="106"/>
      <c r="E168" s="106"/>
    </row>
    <row r="169" spans="1:5">
      <c r="A169" s="106"/>
      <c r="B169" s="106"/>
      <c r="C169" s="106"/>
      <c r="D169" s="106"/>
      <c r="E169" s="106"/>
    </row>
    <row r="170" spans="1:5">
      <c r="A170" s="106"/>
      <c r="B170" s="106"/>
      <c r="C170" s="106"/>
      <c r="D170" s="106"/>
      <c r="E170" s="106"/>
    </row>
    <row r="171" spans="1:5">
      <c r="A171" s="106"/>
      <c r="B171" s="106"/>
      <c r="C171" s="106"/>
      <c r="D171" s="106"/>
      <c r="E171" s="106"/>
    </row>
    <row r="172" spans="1:5">
      <c r="A172" s="106"/>
      <c r="B172" s="106"/>
      <c r="C172" s="106"/>
      <c r="D172" s="106"/>
      <c r="E172" s="106"/>
    </row>
    <row r="173" spans="1:5">
      <c r="A173" s="106"/>
      <c r="B173" s="106"/>
      <c r="C173" s="106"/>
      <c r="D173" s="106"/>
      <c r="E173" s="106"/>
    </row>
    <row r="174" spans="1:5">
      <c r="A174" s="106"/>
      <c r="B174" s="106"/>
      <c r="C174" s="106"/>
      <c r="D174" s="106"/>
      <c r="E174" s="106"/>
    </row>
    <row r="175" spans="1:5">
      <c r="A175" s="106"/>
      <c r="B175" s="106"/>
      <c r="C175" s="106"/>
      <c r="D175" s="106"/>
      <c r="E175" s="106"/>
    </row>
    <row r="176" spans="1:5">
      <c r="A176" s="106"/>
      <c r="B176" s="106"/>
      <c r="C176" s="106"/>
      <c r="D176" s="106"/>
      <c r="E176" s="106"/>
    </row>
    <row r="177" spans="1:5">
      <c r="A177" s="106"/>
      <c r="B177" s="106"/>
      <c r="C177" s="106"/>
      <c r="D177" s="106"/>
      <c r="E177" s="106"/>
    </row>
    <row r="178" spans="1:5">
      <c r="A178" s="106"/>
      <c r="B178" s="106"/>
      <c r="C178" s="106"/>
      <c r="D178" s="106"/>
      <c r="E178" s="106"/>
    </row>
    <row r="179" spans="1:5">
      <c r="A179" s="106"/>
      <c r="B179" s="106"/>
      <c r="C179" s="106"/>
      <c r="D179" s="106"/>
      <c r="E179" s="106"/>
    </row>
  </sheetData>
  <mergeCells count="81">
    <mergeCell ref="A155:D155"/>
    <mergeCell ref="C162:C164"/>
    <mergeCell ref="A165:C165"/>
    <mergeCell ref="B147:C147"/>
    <mergeCell ref="B148:C148"/>
    <mergeCell ref="B149:C149"/>
    <mergeCell ref="B150:C150"/>
    <mergeCell ref="B151:C151"/>
    <mergeCell ref="A153:C153"/>
    <mergeCell ref="B146:C146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B115:C115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98:C98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85:C85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A61:B61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</mergeCells>
  <pageMargins left="0.98425196850393704" right="0.15748031496062992" top="0.35433070866141736" bottom="0.78740157480314965" header="0.31496062992125984" footer="0.31496062992125984"/>
  <pageSetup paperSize="9" scale="85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-0.499984740745262"/>
  </sheetPr>
  <dimension ref="A1:C164"/>
  <sheetViews>
    <sheetView workbookViewId="0">
      <selection activeCell="A18" sqref="A18:C18"/>
    </sheetView>
  </sheetViews>
  <sheetFormatPr defaultRowHeight="12.75"/>
  <cols>
    <col min="1" max="1" width="64.5" customWidth="1"/>
    <col min="2" max="2" width="12.25" bestFit="1" customWidth="1"/>
    <col min="3" max="3" width="14.75" customWidth="1"/>
    <col min="4" max="4" width="9.375" bestFit="1" customWidth="1"/>
    <col min="5" max="5" width="69.125" customWidth="1"/>
  </cols>
  <sheetData>
    <row r="1" spans="1:3" ht="16.5">
      <c r="A1" s="235" t="s">
        <v>249</v>
      </c>
      <c r="B1" s="235"/>
      <c r="C1" s="235"/>
    </row>
    <row r="3" spans="1:3">
      <c r="A3" s="47" t="s">
        <v>182</v>
      </c>
      <c r="B3" s="47">
        <v>220</v>
      </c>
    </row>
    <row r="4" spans="1:3">
      <c r="A4" s="47" t="s">
        <v>183</v>
      </c>
      <c r="B4" s="47">
        <v>365.25</v>
      </c>
    </row>
    <row r="5" spans="1:3">
      <c r="A5" s="47" t="s">
        <v>184</v>
      </c>
      <c r="B5" s="107">
        <f>(365.25/12)/(7/5)</f>
        <v>21.741071428571431</v>
      </c>
    </row>
    <row r="6" spans="1:3">
      <c r="A6" s="67" t="s">
        <v>57</v>
      </c>
      <c r="B6" s="58">
        <f>+'Maqueiro 44h seg a sex'!D12</f>
        <v>0</v>
      </c>
    </row>
    <row r="7" spans="1:3">
      <c r="A7" s="67" t="s">
        <v>185</v>
      </c>
      <c r="B7" s="58">
        <f>+'Maqueiro 44h seg a sex'!D23</f>
        <v>0</v>
      </c>
    </row>
    <row r="9" spans="1:3">
      <c r="A9" s="232" t="s">
        <v>186</v>
      </c>
      <c r="B9" s="233"/>
      <c r="C9" s="234"/>
    </row>
    <row r="10" spans="1:3">
      <c r="A10" s="47" t="s">
        <v>187</v>
      </c>
      <c r="B10" s="47">
        <f>+$B$4</f>
        <v>365.25</v>
      </c>
      <c r="C10" s="83"/>
    </row>
    <row r="11" spans="1:3">
      <c r="A11" s="47" t="s">
        <v>188</v>
      </c>
      <c r="B11" s="67">
        <v>12</v>
      </c>
      <c r="C11" s="83"/>
    </row>
    <row r="12" spans="1:3">
      <c r="A12" s="47" t="s">
        <v>189</v>
      </c>
      <c r="B12" s="57">
        <v>1</v>
      </c>
      <c r="C12" s="83"/>
    </row>
    <row r="13" spans="1:3">
      <c r="A13" s="67" t="s">
        <v>190</v>
      </c>
      <c r="B13" s="108">
        <f>+B5</f>
        <v>21.741071428571431</v>
      </c>
      <c r="C13" s="83"/>
    </row>
    <row r="14" spans="1:3">
      <c r="A14" s="109" t="s">
        <v>191</v>
      </c>
      <c r="B14" s="110"/>
      <c r="C14" s="83"/>
    </row>
    <row r="15" spans="1:3">
      <c r="A15" s="47" t="s">
        <v>192</v>
      </c>
      <c r="B15" s="57">
        <v>0.06</v>
      </c>
      <c r="C15" s="83"/>
    </row>
    <row r="16" spans="1:3">
      <c r="A16" s="236" t="s">
        <v>193</v>
      </c>
      <c r="B16" s="237"/>
      <c r="C16" s="104">
        <f>ROUND((B13*(B14*2)-($B$6*B15)),2)</f>
        <v>0</v>
      </c>
    </row>
    <row r="18" spans="1:3">
      <c r="A18" s="232" t="s">
        <v>194</v>
      </c>
      <c r="B18" s="233"/>
      <c r="C18" s="234"/>
    </row>
    <row r="19" spans="1:3">
      <c r="A19" s="47" t="s">
        <v>187</v>
      </c>
      <c r="B19" s="47">
        <f>+$B$4</f>
        <v>365.25</v>
      </c>
      <c r="C19" s="83"/>
    </row>
    <row r="20" spans="1:3">
      <c r="A20" s="47" t="s">
        <v>188</v>
      </c>
      <c r="B20" s="67">
        <v>12</v>
      </c>
      <c r="C20" s="83"/>
    </row>
    <row r="21" spans="1:3">
      <c r="A21" s="47" t="s">
        <v>189</v>
      </c>
      <c r="B21" s="57">
        <v>1</v>
      </c>
      <c r="C21" s="83"/>
    </row>
    <row r="22" spans="1:3">
      <c r="A22" s="67" t="s">
        <v>190</v>
      </c>
      <c r="B22" s="108">
        <f>+B5</f>
        <v>21.741071428571431</v>
      </c>
      <c r="C22" s="83"/>
    </row>
    <row r="23" spans="1:3">
      <c r="A23" s="109" t="s">
        <v>195</v>
      </c>
      <c r="B23" s="110"/>
      <c r="C23" s="83"/>
    </row>
    <row r="24" spans="1:3">
      <c r="A24" s="47" t="s">
        <v>196</v>
      </c>
      <c r="B24" s="57">
        <v>0.1</v>
      </c>
      <c r="C24" s="83"/>
    </row>
    <row r="25" spans="1:3">
      <c r="A25" s="236" t="s">
        <v>195</v>
      </c>
      <c r="B25" s="237"/>
      <c r="C25" s="104">
        <f>ROUND((B22*(B23)-((B22*B23)*B24)),2)</f>
        <v>0</v>
      </c>
    </row>
    <row r="27" spans="1:3">
      <c r="A27" s="232" t="s">
        <v>197</v>
      </c>
      <c r="B27" s="233"/>
      <c r="C27" s="234"/>
    </row>
    <row r="28" spans="1:3">
      <c r="A28" s="47" t="s">
        <v>198</v>
      </c>
      <c r="B28" s="58">
        <f>+B7</f>
        <v>0</v>
      </c>
      <c r="C28" s="83"/>
    </row>
    <row r="29" spans="1:3">
      <c r="A29" s="47" t="s">
        <v>199</v>
      </c>
      <c r="B29" s="47">
        <v>12</v>
      </c>
      <c r="C29" s="83"/>
    </row>
    <row r="30" spans="1:3">
      <c r="A30" s="111" t="s">
        <v>200</v>
      </c>
      <c r="B30" s="112"/>
      <c r="C30" s="83"/>
    </row>
    <row r="31" spans="1:3">
      <c r="A31" s="236" t="s">
        <v>201</v>
      </c>
      <c r="B31" s="237"/>
      <c r="C31" s="104">
        <f>ROUND(+(B28/B29)*B30,2)</f>
        <v>0</v>
      </c>
    </row>
    <row r="33" spans="1:3">
      <c r="A33" s="238" t="s">
        <v>202</v>
      </c>
      <c r="B33" s="239"/>
      <c r="C33" s="240"/>
    </row>
    <row r="34" spans="1:3" s="69" customFormat="1">
      <c r="A34" s="113" t="s">
        <v>203</v>
      </c>
      <c r="B34" s="112">
        <f>+B30</f>
        <v>0</v>
      </c>
      <c r="C34" s="83"/>
    </row>
    <row r="35" spans="1:3">
      <c r="A35" s="47" t="s">
        <v>204</v>
      </c>
      <c r="B35" s="58">
        <f>+'Maqueiro 44h seg a sex'!$D$23</f>
        <v>0</v>
      </c>
      <c r="C35" s="83"/>
    </row>
    <row r="36" spans="1:3">
      <c r="A36" s="47" t="s">
        <v>79</v>
      </c>
      <c r="B36" s="58">
        <f>+'Maqueiro 44h seg a sex'!$D$29</f>
        <v>0</v>
      </c>
      <c r="C36" s="83"/>
    </row>
    <row r="37" spans="1:3">
      <c r="A37" s="114" t="s">
        <v>82</v>
      </c>
      <c r="B37" s="58">
        <f>+'Maqueiro 44h seg a sex'!$D$31</f>
        <v>0</v>
      </c>
      <c r="C37" s="83"/>
    </row>
    <row r="38" spans="1:3">
      <c r="A38" s="114" t="s">
        <v>84</v>
      </c>
      <c r="B38" s="58">
        <f>+'Maqueiro 44h seg a sex'!$D$32</f>
        <v>0</v>
      </c>
      <c r="C38" s="83"/>
    </row>
    <row r="39" spans="1:3">
      <c r="A39" s="115" t="s">
        <v>205</v>
      </c>
      <c r="B39" s="116">
        <f>SUM(B35:B38)</f>
        <v>0</v>
      </c>
      <c r="C39" s="83"/>
    </row>
    <row r="40" spans="1:3">
      <c r="A40" s="78" t="s">
        <v>206</v>
      </c>
      <c r="B40" s="57">
        <v>0.4</v>
      </c>
      <c r="C40" s="83"/>
    </row>
    <row r="41" spans="1:3">
      <c r="A41" s="78" t="s">
        <v>207</v>
      </c>
      <c r="B41" s="57">
        <f>+'Maqueiro 44h seg a sex'!$C$44</f>
        <v>0.08</v>
      </c>
      <c r="C41" s="83"/>
    </row>
    <row r="42" spans="1:3">
      <c r="A42" s="216" t="s">
        <v>208</v>
      </c>
      <c r="B42" s="217"/>
      <c r="C42" s="93">
        <f>ROUND(+B39*B40*B41*B34,2)</f>
        <v>0</v>
      </c>
    </row>
    <row r="43" spans="1:3">
      <c r="A43" s="78" t="s">
        <v>209</v>
      </c>
      <c r="B43" s="57">
        <v>0.1</v>
      </c>
      <c r="C43" s="83"/>
    </row>
    <row r="44" spans="1:3">
      <c r="A44" s="216" t="s">
        <v>210</v>
      </c>
      <c r="B44" s="217"/>
      <c r="C44" s="117">
        <f>ROUND(B43*B41*B39*B34,2)</f>
        <v>0</v>
      </c>
    </row>
    <row r="45" spans="1:3">
      <c r="A45" s="236" t="s">
        <v>211</v>
      </c>
      <c r="B45" s="237"/>
      <c r="C45" s="95">
        <f>+C44+C42</f>
        <v>0</v>
      </c>
    </row>
    <row r="47" spans="1:3">
      <c r="A47" s="232" t="s">
        <v>212</v>
      </c>
      <c r="B47" s="233"/>
      <c r="C47" s="234"/>
    </row>
    <row r="48" spans="1:3">
      <c r="A48" s="47" t="s">
        <v>198</v>
      </c>
      <c r="B48" s="58">
        <f>+B7</f>
        <v>0</v>
      </c>
      <c r="C48" s="83"/>
    </row>
    <row r="49" spans="1:3">
      <c r="A49" s="47" t="s">
        <v>213</v>
      </c>
      <c r="B49" s="118">
        <v>30</v>
      </c>
      <c r="C49" s="83"/>
    </row>
    <row r="50" spans="1:3">
      <c r="A50" s="47" t="s">
        <v>199</v>
      </c>
      <c r="B50" s="47">
        <v>12</v>
      </c>
      <c r="C50" s="83"/>
    </row>
    <row r="51" spans="1:3">
      <c r="A51" s="47" t="s">
        <v>214</v>
      </c>
      <c r="B51" s="47">
        <v>7</v>
      </c>
      <c r="C51" s="83"/>
    </row>
    <row r="52" spans="1:3">
      <c r="A52" s="111" t="s">
        <v>215</v>
      </c>
      <c r="B52" s="112"/>
      <c r="C52" s="83"/>
    </row>
    <row r="53" spans="1:3">
      <c r="A53" s="236" t="s">
        <v>216</v>
      </c>
      <c r="B53" s="237"/>
      <c r="C53" s="104">
        <f>+ROUND(((B48/B49/B50)*B51)*B52,2)</f>
        <v>0</v>
      </c>
    </row>
    <row r="55" spans="1:3">
      <c r="A55" s="238" t="s">
        <v>217</v>
      </c>
      <c r="B55" s="239"/>
      <c r="C55" s="240"/>
    </row>
    <row r="56" spans="1:3">
      <c r="A56" s="119" t="s">
        <v>218</v>
      </c>
      <c r="B56" s="112">
        <f>+B52</f>
        <v>0</v>
      </c>
      <c r="C56" s="83"/>
    </row>
    <row r="57" spans="1:3">
      <c r="A57" s="47" t="s">
        <v>204</v>
      </c>
      <c r="B57" s="58">
        <f>+'Maqueiro 44h seg a sex'!$D$23</f>
        <v>0</v>
      </c>
      <c r="C57" s="83"/>
    </row>
    <row r="58" spans="1:3">
      <c r="A58" s="47" t="s">
        <v>79</v>
      </c>
      <c r="B58" s="58">
        <f>+'Maqueiro 44h seg a sex'!$D$29</f>
        <v>0</v>
      </c>
      <c r="C58" s="83"/>
    </row>
    <row r="59" spans="1:3">
      <c r="A59" s="114" t="s">
        <v>82</v>
      </c>
      <c r="B59" s="58">
        <f>+'Maqueiro 44h seg a sex'!$D$31</f>
        <v>0</v>
      </c>
      <c r="C59" s="83"/>
    </row>
    <row r="60" spans="1:3">
      <c r="A60" s="114" t="s">
        <v>84</v>
      </c>
      <c r="B60" s="58">
        <f>+'Maqueiro 44h seg a sex'!$D$32</f>
        <v>0</v>
      </c>
      <c r="C60" s="83"/>
    </row>
    <row r="61" spans="1:3">
      <c r="A61" s="115" t="s">
        <v>205</v>
      </c>
      <c r="B61" s="116">
        <f>SUM(B57:B60)</f>
        <v>0</v>
      </c>
      <c r="C61" s="83"/>
    </row>
    <row r="62" spans="1:3">
      <c r="A62" s="78" t="s">
        <v>206</v>
      </c>
      <c r="B62" s="57">
        <v>0.4</v>
      </c>
      <c r="C62" s="83"/>
    </row>
    <row r="63" spans="1:3">
      <c r="A63" s="78" t="s">
        <v>207</v>
      </c>
      <c r="B63" s="57">
        <f>+'Maqueiro 44h seg a sex'!$C$44</f>
        <v>0.08</v>
      </c>
      <c r="C63" s="83"/>
    </row>
    <row r="64" spans="1:3">
      <c r="A64" s="216" t="s">
        <v>208</v>
      </c>
      <c r="B64" s="217"/>
      <c r="C64" s="93">
        <f>ROUND(+B61*B62*B63*B56,2)</f>
        <v>0</v>
      </c>
    </row>
    <row r="65" spans="1:3">
      <c r="A65" s="78" t="s">
        <v>209</v>
      </c>
      <c r="B65" s="57">
        <v>0.1</v>
      </c>
      <c r="C65" s="83"/>
    </row>
    <row r="66" spans="1:3">
      <c r="A66" s="216" t="s">
        <v>210</v>
      </c>
      <c r="B66" s="217"/>
      <c r="C66" s="117">
        <f>ROUND(B65*B63*B61*B56,2)</f>
        <v>0</v>
      </c>
    </row>
    <row r="67" spans="1:3">
      <c r="A67" s="236" t="s">
        <v>219</v>
      </c>
      <c r="B67" s="237"/>
      <c r="C67" s="95">
        <f>+C66+C64</f>
        <v>0</v>
      </c>
    </row>
    <row r="69" spans="1:3">
      <c r="A69" s="238" t="s">
        <v>220</v>
      </c>
      <c r="B69" s="239"/>
      <c r="C69" s="240"/>
    </row>
    <row r="70" spans="1:3">
      <c r="A70" s="241" t="s">
        <v>221</v>
      </c>
      <c r="B70" s="242"/>
      <c r="C70" s="243"/>
    </row>
    <row r="71" spans="1:3">
      <c r="A71" s="244"/>
      <c r="B71" s="245"/>
      <c r="C71" s="246"/>
    </row>
    <row r="72" spans="1:3">
      <c r="A72" s="244"/>
      <c r="B72" s="245"/>
      <c r="C72" s="246"/>
    </row>
    <row r="73" spans="1:3">
      <c r="A73" s="247"/>
      <c r="B73" s="248"/>
      <c r="C73" s="249"/>
    </row>
    <row r="74" spans="1:3">
      <c r="A74" s="120"/>
      <c r="B74" s="120"/>
      <c r="C74" s="120"/>
    </row>
    <row r="75" spans="1:3">
      <c r="A75" s="238" t="s">
        <v>222</v>
      </c>
      <c r="B75" s="239"/>
      <c r="C75" s="240"/>
    </row>
    <row r="76" spans="1:3">
      <c r="A76" s="47" t="s">
        <v>223</v>
      </c>
      <c r="B76" s="58">
        <f>+$B$7</f>
        <v>0</v>
      </c>
      <c r="C76" s="83"/>
    </row>
    <row r="77" spans="1:3">
      <c r="A77" s="47" t="s">
        <v>188</v>
      </c>
      <c r="B77" s="47">
        <v>30</v>
      </c>
      <c r="C77" s="83"/>
    </row>
    <row r="78" spans="1:3">
      <c r="A78" s="47" t="s">
        <v>224</v>
      </c>
      <c r="B78" s="47">
        <v>12</v>
      </c>
      <c r="C78" s="83"/>
    </row>
    <row r="79" spans="1:3">
      <c r="A79" s="111" t="s">
        <v>225</v>
      </c>
      <c r="B79" s="111"/>
      <c r="C79" s="83"/>
    </row>
    <row r="80" spans="1:3">
      <c r="A80" s="236" t="s">
        <v>226</v>
      </c>
      <c r="B80" s="237"/>
      <c r="C80" s="76">
        <f>+ROUND((B76/B77/B78)*B79,2)</f>
        <v>0</v>
      </c>
    </row>
    <row r="82" spans="1:3">
      <c r="A82" s="238" t="s">
        <v>227</v>
      </c>
      <c r="B82" s="239"/>
      <c r="C82" s="240"/>
    </row>
    <row r="83" spans="1:3">
      <c r="A83" s="47" t="s">
        <v>223</v>
      </c>
      <c r="B83" s="58">
        <f>+$B$7</f>
        <v>0</v>
      </c>
      <c r="C83" s="83"/>
    </row>
    <row r="84" spans="1:3">
      <c r="A84" s="47" t="s">
        <v>188</v>
      </c>
      <c r="B84" s="47">
        <v>30</v>
      </c>
      <c r="C84" s="83"/>
    </row>
    <row r="85" spans="1:3">
      <c r="A85" s="47" t="s">
        <v>224</v>
      </c>
      <c r="B85" s="47">
        <v>12</v>
      </c>
      <c r="C85" s="83"/>
    </row>
    <row r="86" spans="1:3">
      <c r="A86" s="67" t="s">
        <v>228</v>
      </c>
      <c r="B86" s="47">
        <v>5</v>
      </c>
      <c r="C86" s="83"/>
    </row>
    <row r="87" spans="1:3">
      <c r="A87" s="111" t="s">
        <v>229</v>
      </c>
      <c r="B87" s="112"/>
      <c r="C87" s="83"/>
    </row>
    <row r="88" spans="1:3">
      <c r="A88" s="111" t="s">
        <v>230</v>
      </c>
      <c r="B88" s="112"/>
      <c r="C88" s="83"/>
    </row>
    <row r="89" spans="1:3">
      <c r="A89" s="236" t="s">
        <v>231</v>
      </c>
      <c r="B89" s="237"/>
      <c r="C89" s="104">
        <f>ROUND(+B83/B84/B85*B86*B87*B88,2)</f>
        <v>0</v>
      </c>
    </row>
    <row r="91" spans="1:3">
      <c r="A91" s="238" t="s">
        <v>232</v>
      </c>
      <c r="B91" s="239"/>
      <c r="C91" s="240"/>
    </row>
    <row r="92" spans="1:3">
      <c r="A92" s="47" t="s">
        <v>223</v>
      </c>
      <c r="B92" s="58">
        <f>+$B$7</f>
        <v>0</v>
      </c>
      <c r="C92" s="83"/>
    </row>
    <row r="93" spans="1:3">
      <c r="A93" s="47" t="s">
        <v>188</v>
      </c>
      <c r="B93" s="47">
        <v>30</v>
      </c>
      <c r="C93" s="83"/>
    </row>
    <row r="94" spans="1:3">
      <c r="A94" s="47" t="s">
        <v>224</v>
      </c>
      <c r="B94" s="47">
        <v>12</v>
      </c>
      <c r="C94" s="83"/>
    </row>
    <row r="95" spans="1:3">
      <c r="A95" s="67" t="s">
        <v>233</v>
      </c>
      <c r="B95" s="47">
        <v>15</v>
      </c>
      <c r="C95" s="83"/>
    </row>
    <row r="96" spans="1:3">
      <c r="A96" s="111" t="s">
        <v>234</v>
      </c>
      <c r="B96" s="112"/>
      <c r="C96" s="83"/>
    </row>
    <row r="97" spans="1:3">
      <c r="A97" s="236" t="s">
        <v>235</v>
      </c>
      <c r="B97" s="237"/>
      <c r="C97" s="104">
        <f>ROUND(+B92/B93/B94*B95*B96,2)</f>
        <v>0</v>
      </c>
    </row>
    <row r="99" spans="1:3">
      <c r="A99" s="238" t="s">
        <v>236</v>
      </c>
      <c r="B99" s="239"/>
      <c r="C99" s="240"/>
    </row>
    <row r="100" spans="1:3">
      <c r="A100" s="47" t="s">
        <v>223</v>
      </c>
      <c r="B100" s="58">
        <f>+$B$7</f>
        <v>0</v>
      </c>
      <c r="C100" s="83"/>
    </row>
    <row r="101" spans="1:3">
      <c r="A101" s="47" t="s">
        <v>188</v>
      </c>
      <c r="B101" s="47">
        <v>30</v>
      </c>
      <c r="C101" s="83"/>
    </row>
    <row r="102" spans="1:3">
      <c r="A102" s="47" t="s">
        <v>224</v>
      </c>
      <c r="B102" s="47">
        <v>12</v>
      </c>
      <c r="C102" s="83"/>
    </row>
    <row r="103" spans="1:3">
      <c r="A103" s="67" t="s">
        <v>233</v>
      </c>
      <c r="B103" s="47">
        <v>5</v>
      </c>
      <c r="C103" s="83"/>
    </row>
    <row r="104" spans="1:3">
      <c r="A104" s="111" t="s">
        <v>237</v>
      </c>
      <c r="B104" s="112">
        <v>0.4</v>
      </c>
      <c r="C104" s="83"/>
    </row>
    <row r="105" spans="1:3">
      <c r="A105" s="236" t="s">
        <v>238</v>
      </c>
      <c r="B105" s="237"/>
      <c r="C105" s="104">
        <f>ROUND(+B100/B101/B102*B103*B104,2)</f>
        <v>0</v>
      </c>
    </row>
    <row r="107" spans="1:3">
      <c r="A107" s="238" t="s">
        <v>239</v>
      </c>
      <c r="B107" s="239"/>
      <c r="C107" s="240"/>
    </row>
    <row r="108" spans="1:3">
      <c r="A108" s="250" t="s">
        <v>240</v>
      </c>
      <c r="B108" s="251"/>
      <c r="C108" s="252"/>
    </row>
    <row r="109" spans="1:3">
      <c r="A109" s="47" t="s">
        <v>223</v>
      </c>
      <c r="B109" s="58">
        <f>+$B$7</f>
        <v>0</v>
      </c>
      <c r="C109" s="83"/>
    </row>
    <row r="110" spans="1:3">
      <c r="A110" s="47" t="s">
        <v>241</v>
      </c>
      <c r="B110" s="58">
        <f>+B109*(1/3)</f>
        <v>0</v>
      </c>
      <c r="C110" s="83"/>
    </row>
    <row r="111" spans="1:3">
      <c r="A111" s="115" t="s">
        <v>205</v>
      </c>
      <c r="B111" s="116">
        <f>SUM(B109:B110)</f>
        <v>0</v>
      </c>
      <c r="C111" s="83"/>
    </row>
    <row r="112" spans="1:3">
      <c r="A112" s="47" t="s">
        <v>242</v>
      </c>
      <c r="B112" s="47">
        <v>4</v>
      </c>
      <c r="C112" s="83"/>
    </row>
    <row r="113" spans="1:3">
      <c r="A113" s="47" t="s">
        <v>224</v>
      </c>
      <c r="B113" s="47">
        <v>12</v>
      </c>
      <c r="C113" s="83"/>
    </row>
    <row r="114" spans="1:3">
      <c r="A114" s="111" t="s">
        <v>243</v>
      </c>
      <c r="B114" s="112"/>
      <c r="C114" s="83"/>
    </row>
    <row r="115" spans="1:3">
      <c r="A115" s="111" t="s">
        <v>244</v>
      </c>
      <c r="B115" s="112"/>
      <c r="C115" s="83"/>
    </row>
    <row r="116" spans="1:3">
      <c r="A116" s="236" t="s">
        <v>245</v>
      </c>
      <c r="B116" s="237"/>
      <c r="C116" s="104">
        <f>ROUND((((+B111*(B112/B113)/B113)*B114)*B115),2)</f>
        <v>0</v>
      </c>
    </row>
    <row r="117" spans="1:3">
      <c r="A117" s="236" t="s">
        <v>246</v>
      </c>
      <c r="B117" s="253"/>
      <c r="C117" s="237"/>
    </row>
    <row r="118" spans="1:3">
      <c r="A118" s="47" t="s">
        <v>223</v>
      </c>
      <c r="B118" s="58">
        <f>+'Maqueiro 44h seg a sex'!D23</f>
        <v>0</v>
      </c>
      <c r="C118" s="83"/>
    </row>
    <row r="119" spans="1:3">
      <c r="A119" s="47" t="s">
        <v>79</v>
      </c>
      <c r="B119" s="58">
        <f>+'Maqueiro 44h seg a sex'!D29</f>
        <v>0</v>
      </c>
      <c r="C119" s="83"/>
    </row>
    <row r="120" spans="1:3">
      <c r="A120" s="115" t="s">
        <v>205</v>
      </c>
      <c r="B120" s="116">
        <f>SUM(B118:B119)</f>
        <v>0</v>
      </c>
      <c r="C120" s="83"/>
    </row>
    <row r="121" spans="1:3">
      <c r="A121" s="47" t="s">
        <v>242</v>
      </c>
      <c r="B121" s="47">
        <v>4</v>
      </c>
      <c r="C121" s="83"/>
    </row>
    <row r="122" spans="1:3">
      <c r="A122" s="47" t="s">
        <v>224</v>
      </c>
      <c r="B122" s="47">
        <v>12</v>
      </c>
      <c r="C122" s="83"/>
    </row>
    <row r="123" spans="1:3">
      <c r="A123" s="111" t="s">
        <v>243</v>
      </c>
      <c r="B123" s="112"/>
      <c r="C123" s="83"/>
    </row>
    <row r="124" spans="1:3">
      <c r="A124" s="111" t="s">
        <v>244</v>
      </c>
      <c r="B124" s="112"/>
      <c r="C124" s="83"/>
    </row>
    <row r="125" spans="1:3">
      <c r="A125" s="67" t="s">
        <v>247</v>
      </c>
      <c r="B125" s="57">
        <f>+'Maqueiro 44h seg a sex'!C45</f>
        <v>0.36800000000000005</v>
      </c>
      <c r="C125" s="83"/>
    </row>
    <row r="126" spans="1:3">
      <c r="A126" s="236" t="s">
        <v>248</v>
      </c>
      <c r="B126" s="237"/>
      <c r="C126" s="95">
        <f>ROUND((((B120*(B121/B122)*B123)*B124)*B125),2)</f>
        <v>0</v>
      </c>
    </row>
    <row r="128" spans="1:3" ht="30.75" customHeight="1">
      <c r="A128" s="254" t="s">
        <v>251</v>
      </c>
      <c r="B128" s="254"/>
      <c r="C128" s="254"/>
    </row>
    <row r="130" spans="1:3">
      <c r="A130" s="227" t="s">
        <v>252</v>
      </c>
      <c r="B130" s="227"/>
      <c r="C130" s="227"/>
    </row>
    <row r="131" spans="1:3">
      <c r="A131" s="47" t="s">
        <v>187</v>
      </c>
      <c r="B131" s="47">
        <v>365.25</v>
      </c>
      <c r="C131" s="83"/>
    </row>
    <row r="132" spans="1:3">
      <c r="A132" s="47" t="s">
        <v>188</v>
      </c>
      <c r="B132" s="67">
        <v>12</v>
      </c>
      <c r="C132" s="83"/>
    </row>
    <row r="133" spans="1:3">
      <c r="A133" s="47" t="s">
        <v>189</v>
      </c>
      <c r="B133" s="57">
        <v>0.5</v>
      </c>
      <c r="C133" s="83"/>
    </row>
    <row r="134" spans="1:3">
      <c r="A134" s="121" t="s">
        <v>253</v>
      </c>
      <c r="B134" s="67">
        <v>7</v>
      </c>
      <c r="C134" s="83"/>
    </row>
    <row r="135" spans="1:3">
      <c r="A135" s="67" t="s">
        <v>254</v>
      </c>
      <c r="B135" s="83"/>
      <c r="C135" s="58">
        <f>+'Maqueiro 44h seg a sex'!$D$12</f>
        <v>0</v>
      </c>
    </row>
    <row r="136" spans="1:3">
      <c r="A136" s="67" t="s">
        <v>58</v>
      </c>
      <c r="B136" s="83"/>
      <c r="C136" s="58">
        <f>+'Maqueiro 44h seg a sex'!$D$13</f>
        <v>0</v>
      </c>
    </row>
    <row r="137" spans="1:3">
      <c r="A137" s="67" t="s">
        <v>59</v>
      </c>
      <c r="B137" s="83"/>
      <c r="C137" s="58">
        <f>+'Maqueiro 44h seg a sex'!$D$14</f>
        <v>0</v>
      </c>
    </row>
    <row r="138" spans="1:3">
      <c r="A138" s="115" t="s">
        <v>255</v>
      </c>
      <c r="B138" s="83"/>
      <c r="C138" s="116">
        <f>SUM(C135:C137)</f>
        <v>0</v>
      </c>
    </row>
    <row r="139" spans="1:3">
      <c r="A139" s="47" t="s">
        <v>182</v>
      </c>
      <c r="B139" s="122">
        <f>+B3</f>
        <v>220</v>
      </c>
      <c r="C139" s="83"/>
    </row>
    <row r="140" spans="1:3">
      <c r="A140" s="67" t="s">
        <v>256</v>
      </c>
      <c r="B140" s="57">
        <v>0.2</v>
      </c>
      <c r="C140" s="83"/>
    </row>
    <row r="141" spans="1:3">
      <c r="A141" s="67" t="s">
        <v>257</v>
      </c>
      <c r="B141" s="83"/>
      <c r="C141" s="123">
        <f>ROUND((C138/B139)*B140,2)</f>
        <v>0</v>
      </c>
    </row>
    <row r="142" spans="1:3">
      <c r="A142" s="67" t="s">
        <v>258</v>
      </c>
      <c r="B142" s="47">
        <f>ROUND(+B131/B132*B133*B134,0)</f>
        <v>107</v>
      </c>
      <c r="C142" s="124"/>
    </row>
    <row r="143" spans="1:3">
      <c r="A143" s="255" t="s">
        <v>259</v>
      </c>
      <c r="B143" s="255"/>
      <c r="C143" s="86">
        <f>ROUND(+B142*C141,2)</f>
        <v>0</v>
      </c>
    </row>
    <row r="145" spans="1:3">
      <c r="A145" s="227" t="s">
        <v>260</v>
      </c>
      <c r="B145" s="227"/>
      <c r="C145" s="227"/>
    </row>
    <row r="146" spans="1:3">
      <c r="A146" s="47" t="s">
        <v>187</v>
      </c>
      <c r="B146" s="47">
        <f>+$B$4</f>
        <v>365.25</v>
      </c>
      <c r="C146" s="83"/>
    </row>
    <row r="147" spans="1:3">
      <c r="A147" s="47" t="s">
        <v>188</v>
      </c>
      <c r="B147" s="67">
        <v>12</v>
      </c>
      <c r="C147" s="83"/>
    </row>
    <row r="148" spans="1:3">
      <c r="A148" s="47" t="s">
        <v>189</v>
      </c>
      <c r="B148" s="57">
        <v>0.5</v>
      </c>
      <c r="C148" s="83"/>
    </row>
    <row r="149" spans="1:3">
      <c r="A149" s="121" t="s">
        <v>253</v>
      </c>
      <c r="B149" s="67">
        <v>7</v>
      </c>
      <c r="C149" s="83"/>
    </row>
    <row r="150" spans="1:3">
      <c r="A150" s="67" t="s">
        <v>261</v>
      </c>
      <c r="B150" s="107">
        <f>(365.25/12/2)/(7/7)</f>
        <v>15.21875</v>
      </c>
      <c r="C150" s="47"/>
    </row>
    <row r="151" spans="1:3">
      <c r="A151" s="67" t="s">
        <v>262</v>
      </c>
      <c r="B151" s="47">
        <f>ROUND(+B150*B149,2)</f>
        <v>106.53</v>
      </c>
      <c r="C151" s="47"/>
    </row>
    <row r="152" spans="1:3">
      <c r="A152" s="67" t="s">
        <v>254</v>
      </c>
      <c r="B152" s="83"/>
      <c r="C152" s="58">
        <f>+'Maqueiro 44h seg a sex'!$D$12</f>
        <v>0</v>
      </c>
    </row>
    <row r="153" spans="1:3">
      <c r="A153" s="67" t="s">
        <v>58</v>
      </c>
      <c r="B153" s="83"/>
      <c r="C153" s="58">
        <f>+'Maqueiro 44h seg a sex'!$D$13</f>
        <v>0</v>
      </c>
    </row>
    <row r="154" spans="1:3">
      <c r="A154" s="67" t="s">
        <v>59</v>
      </c>
      <c r="B154" s="83"/>
      <c r="C154" s="58">
        <f>+'Maqueiro 44h seg a sex'!$D$14</f>
        <v>0</v>
      </c>
    </row>
    <row r="155" spans="1:3">
      <c r="A155" s="115" t="s">
        <v>255</v>
      </c>
      <c r="B155" s="83"/>
      <c r="C155" s="116">
        <f>SUM(C152:C154)</f>
        <v>0</v>
      </c>
    </row>
    <row r="156" spans="1:3">
      <c r="A156" s="47" t="s">
        <v>182</v>
      </c>
      <c r="B156" s="122">
        <f>+B3</f>
        <v>220</v>
      </c>
      <c r="C156" s="83"/>
    </row>
    <row r="157" spans="1:3">
      <c r="A157" s="67" t="s">
        <v>256</v>
      </c>
      <c r="B157" s="57">
        <v>0.2</v>
      </c>
      <c r="C157" s="83"/>
    </row>
    <row r="158" spans="1:3">
      <c r="A158" s="67" t="s">
        <v>257</v>
      </c>
      <c r="B158" s="83"/>
      <c r="C158" s="123">
        <f>ROUND((C155/B156)*B157,2)</f>
        <v>0</v>
      </c>
    </row>
    <row r="159" spans="1:3">
      <c r="A159" s="67" t="s">
        <v>263</v>
      </c>
      <c r="B159" s="47">
        <v>60</v>
      </c>
      <c r="C159" s="83"/>
    </row>
    <row r="160" spans="1:3">
      <c r="A160" s="67" t="s">
        <v>264</v>
      </c>
      <c r="B160" s="47">
        <v>52.5</v>
      </c>
      <c r="C160" s="83"/>
    </row>
    <row r="161" spans="1:3">
      <c r="A161" s="67" t="s">
        <v>265</v>
      </c>
      <c r="B161" s="47">
        <f>+B159/B160</f>
        <v>1.1428571428571428</v>
      </c>
      <c r="C161" s="83"/>
    </row>
    <row r="162" spans="1:3">
      <c r="A162" s="67" t="s">
        <v>266</v>
      </c>
      <c r="B162" s="47">
        <f>ROUND(+B161*B151,2)</f>
        <v>121.75</v>
      </c>
      <c r="C162" s="83"/>
    </row>
    <row r="163" spans="1:3">
      <c r="A163" s="67" t="s">
        <v>267</v>
      </c>
      <c r="B163" s="47">
        <f>ROUND(B162-B151,2)</f>
        <v>15.22</v>
      </c>
      <c r="C163" s="124"/>
    </row>
    <row r="164" spans="1:3">
      <c r="A164" s="218" t="s">
        <v>268</v>
      </c>
      <c r="B164" s="218"/>
      <c r="C164" s="95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1.1299999999999999" right="0.13" top="0.32" bottom="0.56999999999999995" header="0.31496062992125984" footer="0.31496062992125984"/>
  <pageSetup paperSize="9" scale="8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G179"/>
  <sheetViews>
    <sheetView workbookViewId="0">
      <selection activeCell="A30" sqref="A30"/>
    </sheetView>
  </sheetViews>
  <sheetFormatPr defaultRowHeight="12.75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>
      <c r="A1" s="181" t="s">
        <v>46</v>
      </c>
      <c r="B1" s="182"/>
      <c r="C1" s="182"/>
      <c r="D1" s="183"/>
      <c r="E1" s="24"/>
      <c r="F1" s="24"/>
    </row>
    <row r="3" spans="1:6">
      <c r="A3" s="184" t="s">
        <v>47</v>
      </c>
      <c r="B3" s="185"/>
      <c r="C3" s="185"/>
      <c r="D3" s="186"/>
    </row>
    <row r="4" spans="1:6" s="27" customFormat="1" ht="27" customHeight="1">
      <c r="A4" s="125">
        <v>1</v>
      </c>
      <c r="B4" s="126" t="s">
        <v>48</v>
      </c>
      <c r="C4" s="256" t="s">
        <v>271</v>
      </c>
      <c r="D4" s="257"/>
    </row>
    <row r="5" spans="1:6" s="27" customFormat="1">
      <c r="A5" s="125">
        <v>2</v>
      </c>
      <c r="B5" s="126" t="s">
        <v>49</v>
      </c>
      <c r="C5" s="258" t="s">
        <v>250</v>
      </c>
      <c r="D5" s="259"/>
    </row>
    <row r="6" spans="1:6" s="27" customFormat="1">
      <c r="A6" s="125">
        <v>3</v>
      </c>
      <c r="B6" s="126" t="s">
        <v>50</v>
      </c>
      <c r="C6" s="260">
        <f>+Resumo!G19</f>
        <v>0</v>
      </c>
      <c r="D6" s="260"/>
    </row>
    <row r="7" spans="1:6" s="27" customFormat="1">
      <c r="A7" s="125">
        <v>4</v>
      </c>
      <c r="B7" s="126" t="s">
        <v>51</v>
      </c>
      <c r="C7" s="261" t="s">
        <v>270</v>
      </c>
      <c r="D7" s="262"/>
    </row>
    <row r="8" spans="1:6" s="27" customFormat="1">
      <c r="A8" s="125">
        <v>5</v>
      </c>
      <c r="B8" s="126" t="s">
        <v>52</v>
      </c>
      <c r="C8" s="263">
        <v>43524</v>
      </c>
      <c r="D8" s="259"/>
    </row>
    <row r="9" spans="1:6">
      <c r="D9" s="28"/>
    </row>
    <row r="10" spans="1:6">
      <c r="A10" s="195" t="s">
        <v>53</v>
      </c>
      <c r="B10" s="196"/>
      <c r="C10" s="196"/>
      <c r="D10" s="196"/>
    </row>
    <row r="11" spans="1:6">
      <c r="A11" s="29">
        <v>1</v>
      </c>
      <c r="B11" s="30" t="s">
        <v>54</v>
      </c>
      <c r="C11" s="31" t="s">
        <v>55</v>
      </c>
      <c r="D11" s="32" t="s">
        <v>56</v>
      </c>
    </row>
    <row r="12" spans="1:6">
      <c r="A12" s="34" t="s">
        <v>3</v>
      </c>
      <c r="B12" s="197" t="s">
        <v>57</v>
      </c>
      <c r="C12" s="197"/>
      <c r="D12" s="35">
        <f>+C6</f>
        <v>0</v>
      </c>
    </row>
    <row r="13" spans="1:6">
      <c r="A13" s="34" t="s">
        <v>5</v>
      </c>
      <c r="B13" s="36" t="s">
        <v>58</v>
      </c>
      <c r="C13" s="37"/>
      <c r="D13" s="35"/>
      <c r="E13" s="38"/>
    </row>
    <row r="14" spans="1:6">
      <c r="A14" s="34" t="s">
        <v>8</v>
      </c>
      <c r="B14" s="36" t="s">
        <v>59</v>
      </c>
      <c r="C14" s="37">
        <v>0.2</v>
      </c>
      <c r="D14" s="35">
        <f>+C14*D12</f>
        <v>0</v>
      </c>
    </row>
    <row r="15" spans="1:6">
      <c r="A15" s="34" t="s">
        <v>10</v>
      </c>
      <c r="B15" s="197" t="s">
        <v>60</v>
      </c>
      <c r="C15" s="197"/>
      <c r="D15" s="35"/>
    </row>
    <row r="16" spans="1:6">
      <c r="A16" s="34" t="s">
        <v>61</v>
      </c>
      <c r="B16" s="197" t="s">
        <v>62</v>
      </c>
      <c r="C16" s="197"/>
      <c r="D16" s="35"/>
    </row>
    <row r="17" spans="1:6">
      <c r="A17" s="34" t="s">
        <v>63</v>
      </c>
      <c r="B17" s="179" t="s">
        <v>64</v>
      </c>
      <c r="C17" s="180"/>
      <c r="D17" s="35"/>
    </row>
    <row r="18" spans="1:6">
      <c r="A18" s="34" t="s">
        <v>65</v>
      </c>
      <c r="B18" s="197" t="s">
        <v>66</v>
      </c>
      <c r="C18" s="197"/>
      <c r="D18" s="35"/>
    </row>
    <row r="19" spans="1:6">
      <c r="A19" s="34" t="s">
        <v>67</v>
      </c>
      <c r="B19" s="179" t="s">
        <v>68</v>
      </c>
      <c r="C19" s="180"/>
      <c r="D19" s="39"/>
    </row>
    <row r="20" spans="1:6">
      <c r="A20" s="34" t="s">
        <v>69</v>
      </c>
      <c r="B20" s="36" t="s">
        <v>70</v>
      </c>
      <c r="C20" s="37"/>
      <c r="D20" s="35"/>
    </row>
    <row r="21" spans="1:6">
      <c r="A21" s="34" t="s">
        <v>71</v>
      </c>
      <c r="B21" s="198" t="s">
        <v>72</v>
      </c>
      <c r="C21" s="199"/>
      <c r="D21" s="40"/>
      <c r="F21" s="41"/>
    </row>
    <row r="22" spans="1:6">
      <c r="A22" s="34" t="s">
        <v>73</v>
      </c>
      <c r="B22" s="197" t="s">
        <v>74</v>
      </c>
      <c r="C22" s="197"/>
      <c r="D22" s="40"/>
    </row>
    <row r="23" spans="1:6">
      <c r="A23" s="200" t="s">
        <v>45</v>
      </c>
      <c r="B23" s="200"/>
      <c r="C23" s="200"/>
      <c r="D23" s="42">
        <f>SUM(D12:D22)</f>
        <v>0</v>
      </c>
    </row>
    <row r="25" spans="1:6">
      <c r="A25" s="195" t="s">
        <v>75</v>
      </c>
      <c r="B25" s="196"/>
      <c r="C25" s="196"/>
      <c r="D25" s="196"/>
    </row>
    <row r="27" spans="1:6">
      <c r="A27" s="195" t="s">
        <v>76</v>
      </c>
      <c r="B27" s="196"/>
      <c r="C27" s="196"/>
      <c r="D27" s="196"/>
    </row>
    <row r="28" spans="1:6">
      <c r="A28" s="43" t="s">
        <v>77</v>
      </c>
      <c r="B28" s="44" t="s">
        <v>78</v>
      </c>
      <c r="C28" s="45" t="s">
        <v>55</v>
      </c>
      <c r="D28" s="46" t="s">
        <v>56</v>
      </c>
    </row>
    <row r="29" spans="1:6">
      <c r="A29" s="34" t="s">
        <v>3</v>
      </c>
      <c r="B29" s="47" t="s">
        <v>79</v>
      </c>
      <c r="C29" s="48" t="e">
        <f>ROUND(+D29/$D$23,4)</f>
        <v>#DIV/0!</v>
      </c>
      <c r="D29" s="40">
        <f>ROUND(+D23/12,2)</f>
        <v>0</v>
      </c>
    </row>
    <row r="30" spans="1:6">
      <c r="A30" s="49" t="s">
        <v>5</v>
      </c>
      <c r="B30" s="50" t="s">
        <v>80</v>
      </c>
      <c r="C30" s="51" t="e">
        <f>ROUND(+D30/$D$23,4)</f>
        <v>#DIV/0!</v>
      </c>
      <c r="D30" s="52">
        <f>+D31+D32</f>
        <v>0</v>
      </c>
    </row>
    <row r="31" spans="1:6">
      <c r="A31" s="34" t="s">
        <v>81</v>
      </c>
      <c r="B31" s="53" t="s">
        <v>82</v>
      </c>
      <c r="C31" s="54" t="e">
        <f>ROUND(+D31/$D$23,4)</f>
        <v>#DIV/0!</v>
      </c>
      <c r="D31" s="55">
        <f>ROUND(+D23/12,2)</f>
        <v>0</v>
      </c>
    </row>
    <row r="32" spans="1:6">
      <c r="A32" s="34" t="s">
        <v>83</v>
      </c>
      <c r="B32" s="53" t="s">
        <v>84</v>
      </c>
      <c r="C32" s="54" t="e">
        <f>ROUND(+D32/$D$23,4)</f>
        <v>#DIV/0!</v>
      </c>
      <c r="D32" s="55">
        <f>ROUND(+(D23*1/3)/12,2)</f>
        <v>0</v>
      </c>
    </row>
    <row r="33" spans="1:4">
      <c r="A33" s="200" t="s">
        <v>45</v>
      </c>
      <c r="B33" s="200"/>
      <c r="C33" s="200"/>
      <c r="D33" s="42">
        <f>+D30+D29</f>
        <v>0</v>
      </c>
    </row>
    <row r="35" spans="1:4">
      <c r="A35" s="201" t="s">
        <v>85</v>
      </c>
      <c r="B35" s="202"/>
      <c r="C35" s="202"/>
      <c r="D35" s="202"/>
    </row>
    <row r="36" spans="1:4">
      <c r="A36" s="43" t="s">
        <v>86</v>
      </c>
      <c r="B36" s="56" t="s">
        <v>87</v>
      </c>
      <c r="C36" s="45" t="s">
        <v>55</v>
      </c>
      <c r="D36" s="46" t="s">
        <v>56</v>
      </c>
    </row>
    <row r="37" spans="1:4">
      <c r="A37" s="34" t="s">
        <v>3</v>
      </c>
      <c r="B37" s="47" t="s">
        <v>88</v>
      </c>
      <c r="C37" s="57">
        <v>0.2</v>
      </c>
      <c r="D37" s="58">
        <f>ROUND(C37*($D$23+$D$33),2)</f>
        <v>0</v>
      </c>
    </row>
    <row r="38" spans="1:4">
      <c r="A38" s="34" t="s">
        <v>5</v>
      </c>
      <c r="B38" s="47" t="s">
        <v>89</v>
      </c>
      <c r="C38" s="57">
        <v>2.5000000000000001E-2</v>
      </c>
      <c r="D38" s="58">
        <f>ROUND(C38*($D$23+$D$33),2)</f>
        <v>0</v>
      </c>
    </row>
    <row r="39" spans="1:4">
      <c r="A39" s="34" t="s">
        <v>8</v>
      </c>
      <c r="B39" s="47" t="s">
        <v>90</v>
      </c>
      <c r="C39" s="57">
        <f>3%</f>
        <v>0.03</v>
      </c>
      <c r="D39" s="58">
        <f t="shared" ref="D39:D43" si="0">ROUND(C39*($D$23+$D$33),2)</f>
        <v>0</v>
      </c>
    </row>
    <row r="40" spans="1:4">
      <c r="A40" s="34" t="s">
        <v>10</v>
      </c>
      <c r="B40" s="47" t="s">
        <v>91</v>
      </c>
      <c r="C40" s="57">
        <v>1.4999999999999999E-2</v>
      </c>
      <c r="D40" s="58">
        <f t="shared" si="0"/>
        <v>0</v>
      </c>
    </row>
    <row r="41" spans="1:4">
      <c r="A41" s="34" t="s">
        <v>61</v>
      </c>
      <c r="B41" s="47" t="s">
        <v>92</v>
      </c>
      <c r="C41" s="57">
        <v>0.01</v>
      </c>
      <c r="D41" s="58">
        <f t="shared" si="0"/>
        <v>0</v>
      </c>
    </row>
    <row r="42" spans="1:4">
      <c r="A42" s="34" t="s">
        <v>63</v>
      </c>
      <c r="B42" s="47" t="s">
        <v>93</v>
      </c>
      <c r="C42" s="57">
        <v>6.0000000000000001E-3</v>
      </c>
      <c r="D42" s="58">
        <f t="shared" si="0"/>
        <v>0</v>
      </c>
    </row>
    <row r="43" spans="1:4">
      <c r="A43" s="34" t="s">
        <v>65</v>
      </c>
      <c r="B43" s="47" t="s">
        <v>94</v>
      </c>
      <c r="C43" s="57">
        <v>2E-3</v>
      </c>
      <c r="D43" s="58">
        <f t="shared" si="0"/>
        <v>0</v>
      </c>
    </row>
    <row r="44" spans="1:4">
      <c r="A44" s="34" t="s">
        <v>67</v>
      </c>
      <c r="B44" s="47" t="s">
        <v>95</v>
      </c>
      <c r="C44" s="57">
        <v>0.08</v>
      </c>
      <c r="D44" s="58">
        <f>ROUND(C44*($D$23+$D$33),2)</f>
        <v>0</v>
      </c>
    </row>
    <row r="45" spans="1:4">
      <c r="A45" s="59" t="s">
        <v>45</v>
      </c>
      <c r="B45" s="60"/>
      <c r="C45" s="61">
        <f>SUM(C37:C44)</f>
        <v>0.36800000000000005</v>
      </c>
      <c r="D45" s="62">
        <f>SUM(D37:D44)</f>
        <v>0</v>
      </c>
    </row>
    <row r="46" spans="1:4">
      <c r="A46" s="63"/>
      <c r="B46" s="63"/>
      <c r="C46" s="63"/>
      <c r="D46" s="63"/>
    </row>
    <row r="47" spans="1:4">
      <c r="A47" s="201" t="s">
        <v>96</v>
      </c>
      <c r="B47" s="202"/>
      <c r="C47" s="202"/>
      <c r="D47" s="202"/>
    </row>
    <row r="48" spans="1:4">
      <c r="A48" s="43" t="s">
        <v>97</v>
      </c>
      <c r="B48" s="56" t="s">
        <v>98</v>
      </c>
      <c r="C48" s="45"/>
      <c r="D48" s="46" t="s">
        <v>56</v>
      </c>
    </row>
    <row r="49" spans="1:6">
      <c r="A49" s="64" t="s">
        <v>3</v>
      </c>
      <c r="B49" s="47" t="s">
        <v>99</v>
      </c>
      <c r="C49" s="65"/>
      <c r="D49" s="58">
        <f>+'Men Cal Maqueiro 12 36 Diurno'!C16</f>
        <v>0</v>
      </c>
    </row>
    <row r="50" spans="1:6" s="69" customFormat="1">
      <c r="A50" s="66" t="s">
        <v>100</v>
      </c>
      <c r="B50" s="67" t="s">
        <v>101</v>
      </c>
      <c r="C50" s="48">
        <f>+$C$135+$C$136</f>
        <v>9.2499999999999999E-2</v>
      </c>
      <c r="D50" s="68">
        <f>+(C50*D49)*-1</f>
        <v>0</v>
      </c>
      <c r="F50" s="70"/>
    </row>
    <row r="51" spans="1:6">
      <c r="A51" s="64" t="s">
        <v>5</v>
      </c>
      <c r="B51" s="47" t="s">
        <v>102</v>
      </c>
      <c r="C51" s="65"/>
      <c r="D51" s="58">
        <f>+'Men Cal Maqueiro 12 36 Diurno'!C25</f>
        <v>0</v>
      </c>
      <c r="F51" s="71"/>
    </row>
    <row r="52" spans="1:6" s="69" customFormat="1">
      <c r="A52" s="66" t="s">
        <v>81</v>
      </c>
      <c r="B52" s="67" t="s">
        <v>101</v>
      </c>
      <c r="C52" s="48">
        <f>+$C$135+$C$136</f>
        <v>9.2499999999999999E-2</v>
      </c>
      <c r="D52" s="68">
        <f>+(C52*D51)*-1</f>
        <v>0</v>
      </c>
      <c r="F52" s="72"/>
    </row>
    <row r="53" spans="1:6">
      <c r="A53" s="111" t="s">
        <v>8</v>
      </c>
      <c r="B53" s="111" t="s">
        <v>103</v>
      </c>
      <c r="C53" s="65"/>
      <c r="D53" s="153"/>
      <c r="F53" s="71"/>
    </row>
    <row r="54" spans="1:6">
      <c r="A54" s="66" t="s">
        <v>104</v>
      </c>
      <c r="B54" s="67" t="s">
        <v>101</v>
      </c>
      <c r="C54" s="48">
        <f>+$C$135+$C$136</f>
        <v>9.2499999999999999E-2</v>
      </c>
      <c r="D54" s="68">
        <f>+(C54*D53)*-1</f>
        <v>0</v>
      </c>
      <c r="F54" s="71"/>
    </row>
    <row r="55" spans="1:6">
      <c r="A55" s="111" t="s">
        <v>10</v>
      </c>
      <c r="B55" s="111" t="s">
        <v>295</v>
      </c>
      <c r="C55" s="65"/>
      <c r="D55" s="153"/>
      <c r="F55" s="71"/>
    </row>
    <row r="56" spans="1:6">
      <c r="A56" s="66" t="s">
        <v>105</v>
      </c>
      <c r="B56" s="67" t="s">
        <v>101</v>
      </c>
      <c r="C56" s="48">
        <f>+$C$135+$C$136</f>
        <v>9.2499999999999999E-2</v>
      </c>
      <c r="D56" s="68">
        <f>+(C56*D55)*-1</f>
        <v>0</v>
      </c>
      <c r="F56" s="71"/>
    </row>
    <row r="57" spans="1:6" ht="25.5">
      <c r="A57" s="111" t="s">
        <v>61</v>
      </c>
      <c r="B57" s="154" t="s">
        <v>296</v>
      </c>
      <c r="C57" s="65"/>
      <c r="D57" s="155"/>
      <c r="F57" s="73"/>
    </row>
    <row r="58" spans="1:6">
      <c r="A58" s="66" t="s">
        <v>106</v>
      </c>
      <c r="B58" s="67" t="s">
        <v>101</v>
      </c>
      <c r="C58" s="48">
        <f>+$C$135+$C$136</f>
        <v>9.2499999999999999E-2</v>
      </c>
      <c r="D58" s="68">
        <f>+(C58*D57)*-1</f>
        <v>0</v>
      </c>
    </row>
    <row r="59" spans="1:6">
      <c r="A59" s="111" t="s">
        <v>63</v>
      </c>
      <c r="B59" s="203" t="s">
        <v>107</v>
      </c>
      <c r="C59" s="203"/>
      <c r="D59" s="153"/>
    </row>
    <row r="60" spans="1:6">
      <c r="A60" s="66" t="s">
        <v>108</v>
      </c>
      <c r="B60" s="67" t="s">
        <v>101</v>
      </c>
      <c r="C60" s="48">
        <f>+$C$135+$C$136</f>
        <v>9.2499999999999999E-2</v>
      </c>
      <c r="D60" s="68">
        <f>+(C60*D59)*-1</f>
        <v>0</v>
      </c>
    </row>
    <row r="61" spans="1:6">
      <c r="A61" s="184" t="s">
        <v>45</v>
      </c>
      <c r="B61" s="186"/>
      <c r="C61" s="74"/>
      <c r="D61" s="75">
        <f>SUM(D49:D60)</f>
        <v>0</v>
      </c>
    </row>
    <row r="63" spans="1:6">
      <c r="A63" s="195" t="s">
        <v>109</v>
      </c>
      <c r="B63" s="196"/>
      <c r="C63" s="196"/>
      <c r="D63" s="196"/>
    </row>
    <row r="64" spans="1:6">
      <c r="A64" s="76">
        <v>2</v>
      </c>
      <c r="B64" s="206" t="s">
        <v>110</v>
      </c>
      <c r="C64" s="206"/>
      <c r="D64" s="77" t="s">
        <v>56</v>
      </c>
    </row>
    <row r="65" spans="1:4">
      <c r="A65" s="78" t="s">
        <v>77</v>
      </c>
      <c r="B65" s="207" t="s">
        <v>78</v>
      </c>
      <c r="C65" s="207"/>
      <c r="D65" s="58">
        <f>+D33</f>
        <v>0</v>
      </c>
    </row>
    <row r="66" spans="1:4">
      <c r="A66" s="78" t="s">
        <v>86</v>
      </c>
      <c r="B66" s="207" t="s">
        <v>87</v>
      </c>
      <c r="C66" s="207"/>
      <c r="D66" s="58">
        <f>+D45</f>
        <v>0</v>
      </c>
    </row>
    <row r="67" spans="1:4">
      <c r="A67" s="78" t="s">
        <v>97</v>
      </c>
      <c r="B67" s="207" t="s">
        <v>98</v>
      </c>
      <c r="C67" s="207"/>
      <c r="D67" s="79">
        <f>+D61</f>
        <v>0</v>
      </c>
    </row>
    <row r="68" spans="1:4">
      <c r="A68" s="206" t="s">
        <v>45</v>
      </c>
      <c r="B68" s="206"/>
      <c r="C68" s="206"/>
      <c r="D68" s="80">
        <f>SUM(D65:D67)</f>
        <v>0</v>
      </c>
    </row>
    <row r="70" spans="1:4">
      <c r="A70" s="195" t="s">
        <v>111</v>
      </c>
      <c r="B70" s="196"/>
      <c r="C70" s="196"/>
      <c r="D70" s="196"/>
    </row>
    <row r="72" spans="1:4">
      <c r="A72" s="81">
        <v>3</v>
      </c>
      <c r="B72" s="44" t="s">
        <v>112</v>
      </c>
      <c r="C72" s="31" t="s">
        <v>55</v>
      </c>
      <c r="D72" s="31" t="s">
        <v>56</v>
      </c>
    </row>
    <row r="73" spans="1:4">
      <c r="A73" s="34" t="s">
        <v>3</v>
      </c>
      <c r="B73" s="67" t="s">
        <v>113</v>
      </c>
      <c r="C73" s="48" t="e">
        <f>+D73/$D$23</f>
        <v>#DIV/0!</v>
      </c>
      <c r="D73" s="82">
        <f>+'Men Cal Maqueiro 12 36 Diurno'!C31</f>
        <v>0</v>
      </c>
    </row>
    <row r="74" spans="1:4">
      <c r="A74" s="34" t="s">
        <v>5</v>
      </c>
      <c r="B74" s="47" t="s">
        <v>114</v>
      </c>
      <c r="C74" s="83"/>
      <c r="D74" s="40">
        <f>ROUND(+D73*$C$44,2)</f>
        <v>0</v>
      </c>
    </row>
    <row r="75" spans="1:4" ht="25.5">
      <c r="A75" s="34" t="s">
        <v>8</v>
      </c>
      <c r="B75" s="21" t="s">
        <v>115</v>
      </c>
      <c r="C75" s="57" t="e">
        <f>+D75/$D$23</f>
        <v>#DIV/0!</v>
      </c>
      <c r="D75" s="40">
        <f>+'Men Cal Maqueiro 12 36 Diurno'!C45</f>
        <v>0</v>
      </c>
    </row>
    <row r="76" spans="1:4">
      <c r="A76" s="84" t="s">
        <v>10</v>
      </c>
      <c r="B76" s="47" t="s">
        <v>116</v>
      </c>
      <c r="C76" s="57" t="e">
        <f>+D76/$D$23</f>
        <v>#DIV/0!</v>
      </c>
      <c r="D76" s="40">
        <f>+'Men Cal Maqueiro 12 36 Diurno'!C53</f>
        <v>0</v>
      </c>
    </row>
    <row r="77" spans="1:4" ht="25.5">
      <c r="A77" s="84" t="s">
        <v>61</v>
      </c>
      <c r="B77" s="21" t="s">
        <v>117</v>
      </c>
      <c r="C77" s="83"/>
      <c r="D77" s="85"/>
    </row>
    <row r="78" spans="1:4" ht="25.5">
      <c r="A78" s="84" t="s">
        <v>63</v>
      </c>
      <c r="B78" s="21" t="s">
        <v>118</v>
      </c>
      <c r="C78" s="57" t="e">
        <f>+D78/$D$23</f>
        <v>#DIV/0!</v>
      </c>
      <c r="D78" s="58">
        <f>+'Men Cal Maqueiro 12 36 Diurno'!C67</f>
        <v>0</v>
      </c>
    </row>
    <row r="79" spans="1:4">
      <c r="A79" s="184" t="s">
        <v>45</v>
      </c>
      <c r="B79" s="185"/>
      <c r="C79" s="186"/>
      <c r="D79" s="86">
        <f>SUM(D73:D78)</f>
        <v>0</v>
      </c>
    </row>
    <row r="81" spans="1:4">
      <c r="A81" s="195" t="s">
        <v>119</v>
      </c>
      <c r="B81" s="196"/>
      <c r="C81" s="196"/>
      <c r="D81" s="196"/>
    </row>
    <row r="83" spans="1:4">
      <c r="A83" s="208" t="s">
        <v>120</v>
      </c>
      <c r="B83" s="208"/>
      <c r="C83" s="208"/>
      <c r="D83" s="208"/>
    </row>
    <row r="84" spans="1:4">
      <c r="A84" s="81" t="s">
        <v>121</v>
      </c>
      <c r="B84" s="184" t="s">
        <v>122</v>
      </c>
      <c r="C84" s="186"/>
      <c r="D84" s="31" t="s">
        <v>56</v>
      </c>
    </row>
    <row r="85" spans="1:4">
      <c r="A85" s="47" t="s">
        <v>3</v>
      </c>
      <c r="B85" s="204" t="s">
        <v>123</v>
      </c>
      <c r="C85" s="205"/>
      <c r="D85" s="40"/>
    </row>
    <row r="86" spans="1:4">
      <c r="A86" s="67" t="s">
        <v>5</v>
      </c>
      <c r="B86" s="211" t="s">
        <v>122</v>
      </c>
      <c r="C86" s="212"/>
      <c r="D86" s="87">
        <f>+'Men Cal Maqueiro 12 36 Diurno'!C80</f>
        <v>0</v>
      </c>
    </row>
    <row r="87" spans="1:4" s="69" customFormat="1">
      <c r="A87" s="67" t="s">
        <v>8</v>
      </c>
      <c r="B87" s="211" t="s">
        <v>124</v>
      </c>
      <c r="C87" s="212"/>
      <c r="D87" s="87">
        <f>+'Men Cal Maqueiro 12 36 Diurno'!C89</f>
        <v>0</v>
      </c>
    </row>
    <row r="88" spans="1:4" s="69" customFormat="1">
      <c r="A88" s="67" t="s">
        <v>10</v>
      </c>
      <c r="B88" s="211" t="s">
        <v>125</v>
      </c>
      <c r="C88" s="212"/>
      <c r="D88" s="87">
        <f>+'Men Cal Maqueiro 12 36 Diurno'!C97</f>
        <v>0</v>
      </c>
    </row>
    <row r="89" spans="1:4" s="69" customFormat="1" ht="13.5">
      <c r="A89" s="67" t="s">
        <v>61</v>
      </c>
      <c r="B89" s="211" t="s">
        <v>126</v>
      </c>
      <c r="C89" s="212"/>
      <c r="D89" s="87"/>
    </row>
    <row r="90" spans="1:4" s="69" customFormat="1">
      <c r="A90" s="67" t="s">
        <v>63</v>
      </c>
      <c r="B90" s="211" t="s">
        <v>127</v>
      </c>
      <c r="C90" s="212"/>
      <c r="D90" s="87">
        <f>+'Men Cal Maqueiro 12 36 Diurno'!C105</f>
        <v>0</v>
      </c>
    </row>
    <row r="91" spans="1:4">
      <c r="A91" s="47" t="s">
        <v>65</v>
      </c>
      <c r="B91" s="204" t="s">
        <v>74</v>
      </c>
      <c r="C91" s="205"/>
      <c r="D91" s="40"/>
    </row>
    <row r="92" spans="1:4">
      <c r="A92" s="47" t="s">
        <v>67</v>
      </c>
      <c r="B92" s="204" t="s">
        <v>128</v>
      </c>
      <c r="C92" s="205"/>
      <c r="D92" s="85"/>
    </row>
    <row r="93" spans="1:4">
      <c r="A93" s="200" t="s">
        <v>45</v>
      </c>
      <c r="B93" s="200"/>
      <c r="C93" s="200"/>
      <c r="D93" s="42">
        <f>SUM(D85:D92)</f>
        <v>0</v>
      </c>
    </row>
    <row r="94" spans="1:4">
      <c r="D94" s="88"/>
    </row>
    <row r="95" spans="1:4">
      <c r="A95" s="81" t="s">
        <v>129</v>
      </c>
      <c r="B95" s="184" t="s">
        <v>130</v>
      </c>
      <c r="C95" s="186"/>
      <c r="D95" s="31" t="s">
        <v>56</v>
      </c>
    </row>
    <row r="96" spans="1:4" s="69" customFormat="1">
      <c r="A96" s="67" t="s">
        <v>3</v>
      </c>
      <c r="B96" s="213" t="s">
        <v>131</v>
      </c>
      <c r="C96" s="214"/>
      <c r="D96" s="87">
        <f>+'Men Cal Maqueiro 12 36 Diurno'!C116</f>
        <v>0</v>
      </c>
    </row>
    <row r="97" spans="1:4" s="69" customFormat="1">
      <c r="A97" s="67" t="s">
        <v>5</v>
      </c>
      <c r="B97" s="209" t="s">
        <v>132</v>
      </c>
      <c r="C97" s="210"/>
      <c r="D97" s="85"/>
    </row>
    <row r="98" spans="1:4" s="69" customFormat="1">
      <c r="A98" s="67" t="s">
        <v>8</v>
      </c>
      <c r="B98" s="209" t="s">
        <v>133</v>
      </c>
      <c r="C98" s="210"/>
      <c r="D98" s="85"/>
    </row>
    <row r="99" spans="1:4">
      <c r="A99" s="47" t="s">
        <v>10</v>
      </c>
      <c r="B99" s="204" t="s">
        <v>74</v>
      </c>
      <c r="C99" s="205"/>
      <c r="D99" s="40"/>
    </row>
    <row r="100" spans="1:4">
      <c r="A100" s="200" t="s">
        <v>45</v>
      </c>
      <c r="B100" s="200"/>
      <c r="C100" s="200"/>
      <c r="D100" s="42">
        <f>SUM(D96:D99)</f>
        <v>0</v>
      </c>
    </row>
    <row r="101" spans="1:4">
      <c r="D101" s="88"/>
    </row>
    <row r="102" spans="1:4">
      <c r="A102" s="81" t="s">
        <v>134</v>
      </c>
      <c r="B102" s="200" t="s">
        <v>135</v>
      </c>
      <c r="C102" s="200"/>
      <c r="D102" s="31" t="s">
        <v>56</v>
      </c>
    </row>
    <row r="103" spans="1:4" s="90" customFormat="1">
      <c r="A103" s="84" t="s">
        <v>3</v>
      </c>
      <c r="B103" s="215" t="s">
        <v>136</v>
      </c>
      <c r="C103" s="215"/>
      <c r="D103" s="89"/>
    </row>
    <row r="104" spans="1:4">
      <c r="A104" s="200" t="s">
        <v>45</v>
      </c>
      <c r="B104" s="200"/>
      <c r="C104" s="200"/>
      <c r="D104" s="42">
        <f>SUM(D103:D103)</f>
        <v>0</v>
      </c>
    </row>
    <row r="106" spans="1:4">
      <c r="A106" s="94" t="s">
        <v>137</v>
      </c>
      <c r="B106" s="94"/>
      <c r="C106" s="94"/>
      <c r="D106" s="94"/>
    </row>
    <row r="107" spans="1:4">
      <c r="A107" s="47" t="s">
        <v>121</v>
      </c>
      <c r="B107" s="204" t="s">
        <v>122</v>
      </c>
      <c r="C107" s="205"/>
      <c r="D107" s="58">
        <f>+D93</f>
        <v>0</v>
      </c>
    </row>
    <row r="108" spans="1:4">
      <c r="A108" s="47" t="s">
        <v>129</v>
      </c>
      <c r="B108" s="204" t="s">
        <v>130</v>
      </c>
      <c r="C108" s="205"/>
      <c r="D108" s="58">
        <f>+D100</f>
        <v>0</v>
      </c>
    </row>
    <row r="109" spans="1:4">
      <c r="A109" s="92"/>
      <c r="B109" s="216" t="s">
        <v>138</v>
      </c>
      <c r="C109" s="217"/>
      <c r="D109" s="93">
        <f>+D108+D107</f>
        <v>0</v>
      </c>
    </row>
    <row r="110" spans="1:4">
      <c r="A110" s="47" t="s">
        <v>134</v>
      </c>
      <c r="B110" s="204" t="s">
        <v>135</v>
      </c>
      <c r="C110" s="205"/>
      <c r="D110" s="58">
        <f>+D104</f>
        <v>0</v>
      </c>
    </row>
    <row r="111" spans="1:4">
      <c r="A111" s="218" t="s">
        <v>45</v>
      </c>
      <c r="B111" s="218"/>
      <c r="C111" s="218"/>
      <c r="D111" s="95">
        <f>+D110+D109</f>
        <v>0</v>
      </c>
    </row>
    <row r="113" spans="1:4">
      <c r="A113" s="195" t="s">
        <v>139</v>
      </c>
      <c r="B113" s="196"/>
      <c r="C113" s="196"/>
      <c r="D113" s="196"/>
    </row>
    <row r="115" spans="1:4">
      <c r="A115" s="81">
        <v>5</v>
      </c>
      <c r="B115" s="184" t="s">
        <v>140</v>
      </c>
      <c r="C115" s="186"/>
      <c r="D115" s="31" t="s">
        <v>56</v>
      </c>
    </row>
    <row r="116" spans="1:4">
      <c r="A116" s="47" t="s">
        <v>3</v>
      </c>
      <c r="B116" s="197" t="s">
        <v>141</v>
      </c>
      <c r="C116" s="197"/>
      <c r="D116" s="40">
        <f>+Uniforme!F12</f>
        <v>0</v>
      </c>
    </row>
    <row r="117" spans="1:4">
      <c r="A117" s="47" t="s">
        <v>100</v>
      </c>
      <c r="B117" s="67" t="s">
        <v>101</v>
      </c>
      <c r="C117" s="48">
        <f>+$C$135+$C$136</f>
        <v>9.2499999999999999E-2</v>
      </c>
      <c r="D117" s="68">
        <f>+(C117*D116)*-1</f>
        <v>0</v>
      </c>
    </row>
    <row r="118" spans="1:4">
      <c r="A118" s="47" t="s">
        <v>5</v>
      </c>
      <c r="B118" s="197" t="s">
        <v>142</v>
      </c>
      <c r="C118" s="197"/>
      <c r="D118" s="40"/>
    </row>
    <row r="119" spans="1:4">
      <c r="A119" s="47" t="s">
        <v>81</v>
      </c>
      <c r="B119" s="67" t="s">
        <v>101</v>
      </c>
      <c r="C119" s="48">
        <f>+$C$135+$C$136</f>
        <v>9.2499999999999999E-2</v>
      </c>
      <c r="D119" s="68">
        <f>+(C119*D118)*-1</f>
        <v>0</v>
      </c>
    </row>
    <row r="120" spans="1:4">
      <c r="A120" s="47" t="s">
        <v>8</v>
      </c>
      <c r="B120" s="197" t="s">
        <v>143</v>
      </c>
      <c r="C120" s="197"/>
      <c r="D120" s="40"/>
    </row>
    <row r="121" spans="1:4">
      <c r="A121" s="47" t="s">
        <v>104</v>
      </c>
      <c r="B121" s="67" t="s">
        <v>101</v>
      </c>
      <c r="C121" s="48">
        <f>+$C$135+$C$136</f>
        <v>9.2499999999999999E-2</v>
      </c>
      <c r="D121" s="68">
        <f>+(C121*D120)*-1</f>
        <v>0</v>
      </c>
    </row>
    <row r="122" spans="1:4">
      <c r="A122" s="47" t="s">
        <v>10</v>
      </c>
      <c r="B122" s="197" t="s">
        <v>74</v>
      </c>
      <c r="C122" s="197"/>
      <c r="D122" s="40"/>
    </row>
    <row r="123" spans="1:4">
      <c r="A123" s="47" t="s">
        <v>105</v>
      </c>
      <c r="B123" s="67" t="s">
        <v>101</v>
      </c>
      <c r="C123" s="48">
        <f>+$C$135+$C$136</f>
        <v>9.2499999999999999E-2</v>
      </c>
      <c r="D123" s="68">
        <f>+(C123*D122)*-1</f>
        <v>0</v>
      </c>
    </row>
    <row r="124" spans="1:4">
      <c r="A124" s="200" t="s">
        <v>45</v>
      </c>
      <c r="B124" s="200"/>
      <c r="C124" s="200"/>
      <c r="D124" s="42">
        <f>SUM(D116:D122)</f>
        <v>0</v>
      </c>
    </row>
    <row r="126" spans="1:4">
      <c r="A126" s="195" t="s">
        <v>144</v>
      </c>
      <c r="B126" s="196"/>
      <c r="C126" s="196"/>
      <c r="D126" s="196"/>
    </row>
    <row r="128" spans="1:4">
      <c r="A128" s="81">
        <v>6</v>
      </c>
      <c r="B128" s="44" t="s">
        <v>145</v>
      </c>
      <c r="C128" s="96" t="s">
        <v>55</v>
      </c>
      <c r="D128" s="31" t="s">
        <v>56</v>
      </c>
    </row>
    <row r="129" spans="1:7">
      <c r="A129" s="111" t="s">
        <v>3</v>
      </c>
      <c r="B129" s="111" t="s">
        <v>146</v>
      </c>
      <c r="C129" s="112">
        <v>0.03</v>
      </c>
      <c r="D129" s="153">
        <f>($D$124+$D$111+$D$79+$D$68+$D$23)*C129</f>
        <v>0</v>
      </c>
    </row>
    <row r="130" spans="1:7">
      <c r="A130" s="111" t="s">
        <v>5</v>
      </c>
      <c r="B130" s="111" t="s">
        <v>147</v>
      </c>
      <c r="C130" s="112">
        <v>0.03</v>
      </c>
      <c r="D130" s="153">
        <f>($D$124+$D$111+$D$79+$D$68+$D$23+D129)*C130</f>
        <v>0</v>
      </c>
    </row>
    <row r="131" spans="1:7" s="98" customFormat="1">
      <c r="A131" s="220" t="s">
        <v>148</v>
      </c>
      <c r="B131" s="221"/>
      <c r="C131" s="222"/>
      <c r="D131" s="97">
        <f>++D130+D129+D124+D111+D79+D68+D23</f>
        <v>0</v>
      </c>
    </row>
    <row r="132" spans="1:7" s="98" customFormat="1" ht="33" customHeight="1">
      <c r="A132" s="223" t="s">
        <v>149</v>
      </c>
      <c r="B132" s="224"/>
      <c r="C132" s="225"/>
      <c r="D132" s="97">
        <f>ROUND(D131/(1-(C135+C136+C138+C140+C141)),2)</f>
        <v>0</v>
      </c>
    </row>
    <row r="133" spans="1:7">
      <c r="A133" s="47" t="s">
        <v>8</v>
      </c>
      <c r="B133" s="47" t="s">
        <v>150</v>
      </c>
      <c r="C133" s="57"/>
      <c r="D133" s="47"/>
    </row>
    <row r="134" spans="1:7">
      <c r="A134" s="47" t="s">
        <v>104</v>
      </c>
      <c r="B134" s="47" t="s">
        <v>151</v>
      </c>
      <c r="C134" s="57"/>
      <c r="D134" s="47"/>
    </row>
    <row r="135" spans="1:7">
      <c r="A135" s="111" t="s">
        <v>152</v>
      </c>
      <c r="B135" s="111" t="s">
        <v>153</v>
      </c>
      <c r="C135" s="112">
        <v>1.6500000000000001E-2</v>
      </c>
      <c r="D135" s="153">
        <f>ROUND(C135*$D$132,2)</f>
        <v>0</v>
      </c>
      <c r="G135" s="99"/>
    </row>
    <row r="136" spans="1:7">
      <c r="A136" s="111" t="s">
        <v>154</v>
      </c>
      <c r="B136" s="111" t="s">
        <v>155</v>
      </c>
      <c r="C136" s="112">
        <v>7.5999999999999998E-2</v>
      </c>
      <c r="D136" s="153">
        <f>ROUND(C136*$D$132,2)</f>
        <v>0</v>
      </c>
      <c r="G136" s="99"/>
    </row>
    <row r="137" spans="1:7">
      <c r="A137" s="47" t="s">
        <v>156</v>
      </c>
      <c r="B137" s="47" t="s">
        <v>157</v>
      </c>
      <c r="C137" s="57"/>
      <c r="D137" s="58"/>
      <c r="G137" s="99"/>
    </row>
    <row r="138" spans="1:7">
      <c r="A138" s="47" t="s">
        <v>158</v>
      </c>
      <c r="B138" s="47" t="s">
        <v>159</v>
      </c>
      <c r="C138" s="57"/>
      <c r="D138" s="47"/>
      <c r="G138" s="99"/>
    </row>
    <row r="139" spans="1:7">
      <c r="A139" s="47" t="s">
        <v>160</v>
      </c>
      <c r="B139" s="47" t="s">
        <v>161</v>
      </c>
      <c r="C139" s="57"/>
      <c r="D139" s="47"/>
    </row>
    <row r="140" spans="1:7">
      <c r="A140" s="111" t="s">
        <v>162</v>
      </c>
      <c r="B140" s="111" t="s">
        <v>163</v>
      </c>
      <c r="C140" s="112">
        <v>0.05</v>
      </c>
      <c r="D140" s="153">
        <f>ROUND(C140*$D$132,2)</f>
        <v>0</v>
      </c>
    </row>
    <row r="141" spans="1:7">
      <c r="A141" s="47" t="s">
        <v>164</v>
      </c>
      <c r="B141" s="47" t="s">
        <v>165</v>
      </c>
      <c r="C141" s="57"/>
      <c r="D141" s="47"/>
    </row>
    <row r="142" spans="1:7">
      <c r="A142" s="184" t="s">
        <v>45</v>
      </c>
      <c r="B142" s="185"/>
      <c r="C142" s="100">
        <f>+C141+C140+C138+C136+C135+C130+C129</f>
        <v>0.20250000000000001</v>
      </c>
      <c r="D142" s="42">
        <f>+D140+D138+D136+D135+D130+D129</f>
        <v>0</v>
      </c>
    </row>
    <row r="144" spans="1:7">
      <c r="A144" s="226" t="s">
        <v>166</v>
      </c>
      <c r="B144" s="226"/>
      <c r="C144" s="226"/>
      <c r="D144" s="226"/>
    </row>
    <row r="145" spans="1:4">
      <c r="A145" s="47" t="s">
        <v>3</v>
      </c>
      <c r="B145" s="219" t="s">
        <v>167</v>
      </c>
      <c r="C145" s="219"/>
      <c r="D145" s="40">
        <f>+D23</f>
        <v>0</v>
      </c>
    </row>
    <row r="146" spans="1:4">
      <c r="A146" s="47" t="s">
        <v>168</v>
      </c>
      <c r="B146" s="219" t="s">
        <v>169</v>
      </c>
      <c r="C146" s="219"/>
      <c r="D146" s="40">
        <f>+D68</f>
        <v>0</v>
      </c>
    </row>
    <row r="147" spans="1:4">
      <c r="A147" s="47" t="s">
        <v>8</v>
      </c>
      <c r="B147" s="219" t="s">
        <v>170</v>
      </c>
      <c r="C147" s="219"/>
      <c r="D147" s="40">
        <f>+D79</f>
        <v>0</v>
      </c>
    </row>
    <row r="148" spans="1:4">
      <c r="A148" s="47" t="s">
        <v>10</v>
      </c>
      <c r="B148" s="219" t="s">
        <v>171</v>
      </c>
      <c r="C148" s="219"/>
      <c r="D148" s="40">
        <f>+D111</f>
        <v>0</v>
      </c>
    </row>
    <row r="149" spans="1:4">
      <c r="A149" s="47" t="s">
        <v>61</v>
      </c>
      <c r="B149" s="219" t="s">
        <v>172</v>
      </c>
      <c r="C149" s="219"/>
      <c r="D149" s="40">
        <f>+D124</f>
        <v>0</v>
      </c>
    </row>
    <row r="150" spans="1:4">
      <c r="B150" s="230" t="s">
        <v>173</v>
      </c>
      <c r="C150" s="230"/>
      <c r="D150" s="101">
        <f>SUM(D145:D149)</f>
        <v>0</v>
      </c>
    </row>
    <row r="151" spans="1:4">
      <c r="A151" s="47" t="s">
        <v>63</v>
      </c>
      <c r="B151" s="219" t="s">
        <v>174</v>
      </c>
      <c r="C151" s="219"/>
      <c r="D151" s="40">
        <f>+D142</f>
        <v>0</v>
      </c>
    </row>
    <row r="153" spans="1:4">
      <c r="A153" s="231" t="s">
        <v>175</v>
      </c>
      <c r="B153" s="231"/>
      <c r="C153" s="231"/>
      <c r="D153" s="102">
        <f>ROUND(+D151+D150,2)</f>
        <v>0</v>
      </c>
    </row>
    <row r="155" spans="1:4">
      <c r="A155" s="227" t="s">
        <v>176</v>
      </c>
      <c r="B155" s="227"/>
      <c r="C155" s="227"/>
      <c r="D155" s="227"/>
    </row>
    <row r="157" spans="1:4">
      <c r="A157" s="47" t="s">
        <v>3</v>
      </c>
      <c r="B157" s="47" t="s">
        <v>79</v>
      </c>
      <c r="C157" s="103" t="e">
        <f>+C29</f>
        <v>#DIV/0!</v>
      </c>
      <c r="D157" s="40">
        <f>+D29</f>
        <v>0</v>
      </c>
    </row>
    <row r="158" spans="1:4">
      <c r="A158" s="47" t="s">
        <v>5</v>
      </c>
      <c r="B158" s="47" t="s">
        <v>82</v>
      </c>
      <c r="C158" s="103" t="e">
        <f>+C31</f>
        <v>#DIV/0!</v>
      </c>
      <c r="D158" s="40">
        <f>+D31</f>
        <v>0</v>
      </c>
    </row>
    <row r="159" spans="1:4">
      <c r="A159" s="47" t="s">
        <v>8</v>
      </c>
      <c r="B159" s="47" t="s">
        <v>84</v>
      </c>
      <c r="C159" s="103" t="e">
        <f>+C32</f>
        <v>#DIV/0!</v>
      </c>
      <c r="D159" s="40">
        <f>+D32</f>
        <v>0</v>
      </c>
    </row>
    <row r="160" spans="1:4" ht="25.5">
      <c r="A160" s="47" t="s">
        <v>10</v>
      </c>
      <c r="B160" s="21" t="s">
        <v>115</v>
      </c>
      <c r="C160" s="57" t="e">
        <f>+C75</f>
        <v>#DIV/0!</v>
      </c>
      <c r="D160" s="40">
        <f>+D75</f>
        <v>0</v>
      </c>
    </row>
    <row r="161" spans="1:5" ht="25.5">
      <c r="A161" s="47" t="s">
        <v>61</v>
      </c>
      <c r="B161" s="21" t="s">
        <v>118</v>
      </c>
      <c r="C161" s="103" t="e">
        <f>+C78</f>
        <v>#DIV/0!</v>
      </c>
      <c r="D161" s="58">
        <f>+D78</f>
        <v>0</v>
      </c>
    </row>
    <row r="162" spans="1:5">
      <c r="A162" s="47" t="s">
        <v>108</v>
      </c>
      <c r="B162" s="67" t="s">
        <v>177</v>
      </c>
      <c r="C162" s="228" t="e">
        <f>+(D162+D163+D164)/D23</f>
        <v>#DIV/0!</v>
      </c>
      <c r="D162" s="40">
        <f>ROUND(D29*(SUM($C$37:$C$44)),2)</f>
        <v>0</v>
      </c>
    </row>
    <row r="163" spans="1:5">
      <c r="A163" s="47" t="s">
        <v>178</v>
      </c>
      <c r="B163" s="67" t="s">
        <v>179</v>
      </c>
      <c r="C163" s="228"/>
      <c r="D163" s="40">
        <f>ROUND(D31*(SUM($C$37:$C$44)),2)</f>
        <v>0</v>
      </c>
    </row>
    <row r="164" spans="1:5">
      <c r="A164" s="47" t="s">
        <v>180</v>
      </c>
      <c r="B164" s="67" t="s">
        <v>181</v>
      </c>
      <c r="C164" s="228"/>
      <c r="D164" s="40">
        <f>ROUND(D32*(SUM($C$37:$C$44)),2)</f>
        <v>0</v>
      </c>
    </row>
    <row r="165" spans="1:5">
      <c r="A165" s="195" t="s">
        <v>45</v>
      </c>
      <c r="B165" s="196"/>
      <c r="C165" s="229"/>
      <c r="D165" s="104">
        <f>SUM(D157:D164)</f>
        <v>0</v>
      </c>
    </row>
    <row r="166" spans="1:5">
      <c r="B166" s="105"/>
      <c r="C166" s="105"/>
      <c r="D166" s="105"/>
    </row>
    <row r="167" spans="1:5">
      <c r="A167" s="106"/>
      <c r="B167" s="106"/>
      <c r="C167" s="106"/>
      <c r="D167" s="106"/>
      <c r="E167" s="106"/>
    </row>
    <row r="168" spans="1:5">
      <c r="A168" s="106"/>
      <c r="B168" s="106"/>
      <c r="C168" s="106"/>
      <c r="D168" s="106"/>
      <c r="E168" s="106"/>
    </row>
    <row r="169" spans="1:5">
      <c r="A169" s="106"/>
      <c r="B169" s="106"/>
      <c r="C169" s="106"/>
      <c r="D169" s="106"/>
      <c r="E169" s="106"/>
    </row>
    <row r="170" spans="1:5">
      <c r="A170" s="106"/>
      <c r="B170" s="106"/>
      <c r="C170" s="106"/>
      <c r="D170" s="106"/>
      <c r="E170" s="106"/>
    </row>
    <row r="171" spans="1:5">
      <c r="A171" s="106"/>
      <c r="B171" s="106"/>
      <c r="C171" s="106"/>
      <c r="D171" s="106"/>
      <c r="E171" s="106"/>
    </row>
    <row r="172" spans="1:5">
      <c r="A172" s="106"/>
      <c r="B172" s="106"/>
      <c r="C172" s="106"/>
      <c r="D172" s="106"/>
      <c r="E172" s="106"/>
    </row>
    <row r="173" spans="1:5">
      <c r="A173" s="106"/>
      <c r="B173" s="106"/>
      <c r="C173" s="106"/>
      <c r="D173" s="106"/>
      <c r="E173" s="106"/>
    </row>
    <row r="174" spans="1:5">
      <c r="A174" s="106"/>
      <c r="B174" s="106"/>
      <c r="C174" s="106"/>
      <c r="D174" s="106"/>
      <c r="E174" s="106"/>
    </row>
    <row r="175" spans="1:5">
      <c r="A175" s="106"/>
      <c r="B175" s="106"/>
      <c r="C175" s="106"/>
      <c r="D175" s="106"/>
      <c r="E175" s="106"/>
    </row>
    <row r="176" spans="1:5">
      <c r="A176" s="106"/>
      <c r="B176" s="106"/>
      <c r="C176" s="106"/>
      <c r="D176" s="106"/>
      <c r="E176" s="106"/>
    </row>
    <row r="177" spans="1:5">
      <c r="A177" s="106"/>
      <c r="B177" s="106"/>
      <c r="C177" s="106"/>
      <c r="D177" s="106"/>
      <c r="E177" s="106"/>
    </row>
    <row r="178" spans="1:5">
      <c r="A178" s="106"/>
      <c r="B178" s="106"/>
      <c r="C178" s="106"/>
      <c r="D178" s="106"/>
      <c r="E178" s="106"/>
    </row>
    <row r="179" spans="1:5">
      <c r="A179" s="106"/>
      <c r="B179" s="106"/>
      <c r="C179" s="106"/>
      <c r="D179" s="106"/>
      <c r="E179" s="106"/>
    </row>
  </sheetData>
  <mergeCells count="81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61:B61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B85:C85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98:C98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115:C115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46:C146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A155:D155"/>
    <mergeCell ref="C162:C164"/>
    <mergeCell ref="A165:C165"/>
    <mergeCell ref="B147:C147"/>
    <mergeCell ref="B148:C148"/>
    <mergeCell ref="B149:C149"/>
    <mergeCell ref="B150:C150"/>
    <mergeCell ref="B151:C151"/>
    <mergeCell ref="A153:C153"/>
  </mergeCells>
  <pageMargins left="0.96" right="0.1" top="0.35" bottom="0.59" header="0.31496062992125984" footer="0.31496062992125984"/>
  <pageSetup paperSize="9" scale="85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C164"/>
  <sheetViews>
    <sheetView workbookViewId="0">
      <selection activeCell="A18" sqref="A18:C18"/>
    </sheetView>
  </sheetViews>
  <sheetFormatPr defaultRowHeight="12.75"/>
  <cols>
    <col min="1" max="1" width="64.5" customWidth="1"/>
    <col min="2" max="2" width="12.25" bestFit="1" customWidth="1"/>
    <col min="3" max="3" width="14.75" customWidth="1"/>
    <col min="4" max="4" width="9.375" bestFit="1" customWidth="1"/>
    <col min="5" max="5" width="69.125" customWidth="1"/>
  </cols>
  <sheetData>
    <row r="1" spans="1:3" ht="16.5">
      <c r="A1" s="264" t="s">
        <v>274</v>
      </c>
      <c r="B1" s="264"/>
      <c r="C1" s="264"/>
    </row>
    <row r="3" spans="1:3">
      <c r="A3" s="47" t="s">
        <v>182</v>
      </c>
      <c r="B3" s="47">
        <v>220</v>
      </c>
    </row>
    <row r="4" spans="1:3">
      <c r="A4" s="47" t="s">
        <v>183</v>
      </c>
      <c r="B4" s="47">
        <v>365.25</v>
      </c>
    </row>
    <row r="5" spans="1:3">
      <c r="A5" s="47" t="s">
        <v>184</v>
      </c>
      <c r="B5" s="107">
        <f>(365.25/12)/(7/7)/2</f>
        <v>15.21875</v>
      </c>
    </row>
    <row r="6" spans="1:3">
      <c r="A6" s="67" t="s">
        <v>57</v>
      </c>
      <c r="B6" s="58">
        <f>+'Maqueiro 12 36 Diurno'!D12</f>
        <v>0</v>
      </c>
    </row>
    <row r="7" spans="1:3">
      <c r="A7" s="67" t="s">
        <v>185</v>
      </c>
      <c r="B7" s="58">
        <f>+'Maqueiro 12 36 Diurno'!D23</f>
        <v>0</v>
      </c>
    </row>
    <row r="9" spans="1:3">
      <c r="A9" s="232" t="s">
        <v>186</v>
      </c>
      <c r="B9" s="233"/>
      <c r="C9" s="234"/>
    </row>
    <row r="10" spans="1:3">
      <c r="A10" s="47" t="s">
        <v>187</v>
      </c>
      <c r="B10" s="47">
        <f>+$B$4</f>
        <v>365.25</v>
      </c>
      <c r="C10" s="83"/>
    </row>
    <row r="11" spans="1:3">
      <c r="A11" s="47" t="s">
        <v>188</v>
      </c>
      <c r="B11" s="67">
        <v>12</v>
      </c>
      <c r="C11" s="83"/>
    </row>
    <row r="12" spans="1:3">
      <c r="A12" s="47" t="s">
        <v>189</v>
      </c>
      <c r="B12" s="57">
        <v>1</v>
      </c>
      <c r="C12" s="83"/>
    </row>
    <row r="13" spans="1:3">
      <c r="A13" s="67" t="s">
        <v>190</v>
      </c>
      <c r="B13" s="108">
        <f>+B5</f>
        <v>15.21875</v>
      </c>
      <c r="C13" s="83"/>
    </row>
    <row r="14" spans="1:3">
      <c r="A14" s="109" t="s">
        <v>191</v>
      </c>
      <c r="B14" s="110"/>
      <c r="C14" s="83"/>
    </row>
    <row r="15" spans="1:3">
      <c r="A15" s="47" t="s">
        <v>192</v>
      </c>
      <c r="B15" s="57">
        <v>0.06</v>
      </c>
      <c r="C15" s="83"/>
    </row>
    <row r="16" spans="1:3">
      <c r="A16" s="236" t="s">
        <v>193</v>
      </c>
      <c r="B16" s="237"/>
      <c r="C16" s="104">
        <f>ROUND((B13*(B14*2)-($B$6*B15)),2)</f>
        <v>0</v>
      </c>
    </row>
    <row r="18" spans="1:3">
      <c r="A18" s="232" t="s">
        <v>194</v>
      </c>
      <c r="B18" s="233"/>
      <c r="C18" s="234"/>
    </row>
    <row r="19" spans="1:3">
      <c r="A19" s="47" t="s">
        <v>187</v>
      </c>
      <c r="B19" s="47">
        <f>+$B$4</f>
        <v>365.25</v>
      </c>
      <c r="C19" s="83"/>
    </row>
    <row r="20" spans="1:3">
      <c r="A20" s="47" t="s">
        <v>188</v>
      </c>
      <c r="B20" s="67">
        <v>12</v>
      </c>
      <c r="C20" s="83"/>
    </row>
    <row r="21" spans="1:3">
      <c r="A21" s="47" t="s">
        <v>189</v>
      </c>
      <c r="B21" s="57">
        <v>1</v>
      </c>
      <c r="C21" s="83"/>
    </row>
    <row r="22" spans="1:3">
      <c r="A22" s="67" t="s">
        <v>190</v>
      </c>
      <c r="B22" s="108">
        <f>+B5</f>
        <v>15.21875</v>
      </c>
      <c r="C22" s="83"/>
    </row>
    <row r="23" spans="1:3">
      <c r="A23" s="109" t="s">
        <v>195</v>
      </c>
      <c r="B23" s="110"/>
      <c r="C23" s="83"/>
    </row>
    <row r="24" spans="1:3">
      <c r="A24" s="47" t="s">
        <v>196</v>
      </c>
      <c r="B24" s="57">
        <v>0.1</v>
      </c>
      <c r="C24" s="83"/>
    </row>
    <row r="25" spans="1:3">
      <c r="A25" s="236" t="s">
        <v>195</v>
      </c>
      <c r="B25" s="237"/>
      <c r="C25" s="104">
        <f>ROUND((B22*(B23)-((B22*B23)*B24)),2)</f>
        <v>0</v>
      </c>
    </row>
    <row r="27" spans="1:3">
      <c r="A27" s="232" t="s">
        <v>197</v>
      </c>
      <c r="B27" s="233"/>
      <c r="C27" s="234"/>
    </row>
    <row r="28" spans="1:3">
      <c r="A28" s="47" t="s">
        <v>198</v>
      </c>
      <c r="B28" s="58">
        <f>+B7</f>
        <v>0</v>
      </c>
      <c r="C28" s="83"/>
    </row>
    <row r="29" spans="1:3">
      <c r="A29" s="47" t="s">
        <v>199</v>
      </c>
      <c r="B29" s="47">
        <v>12</v>
      </c>
      <c r="C29" s="83"/>
    </row>
    <row r="30" spans="1:3">
      <c r="A30" s="111" t="s">
        <v>200</v>
      </c>
      <c r="B30" s="112"/>
      <c r="C30" s="83"/>
    </row>
    <row r="31" spans="1:3">
      <c r="A31" s="236" t="s">
        <v>201</v>
      </c>
      <c r="B31" s="237"/>
      <c r="C31" s="104">
        <f>ROUND(+(B28/B29)*B30,2)</f>
        <v>0</v>
      </c>
    </row>
    <row r="33" spans="1:3">
      <c r="A33" s="238" t="s">
        <v>202</v>
      </c>
      <c r="B33" s="239"/>
      <c r="C33" s="240"/>
    </row>
    <row r="34" spans="1:3" s="69" customFormat="1">
      <c r="A34" s="113" t="s">
        <v>203</v>
      </c>
      <c r="B34" s="112">
        <f>+B30</f>
        <v>0</v>
      </c>
      <c r="C34" s="83"/>
    </row>
    <row r="35" spans="1:3">
      <c r="A35" s="47" t="s">
        <v>204</v>
      </c>
      <c r="B35" s="58">
        <f>+'Maqueiro 12 36 Diurno'!$D$23</f>
        <v>0</v>
      </c>
      <c r="C35" s="83"/>
    </row>
    <row r="36" spans="1:3">
      <c r="A36" s="47" t="s">
        <v>79</v>
      </c>
      <c r="B36" s="58">
        <f>+'Maqueiro 12 36 Diurno'!$D$29</f>
        <v>0</v>
      </c>
      <c r="C36" s="83"/>
    </row>
    <row r="37" spans="1:3">
      <c r="A37" s="114" t="s">
        <v>82</v>
      </c>
      <c r="B37" s="58">
        <f>+'Maqueiro 12 36 Diurno'!$D$31</f>
        <v>0</v>
      </c>
      <c r="C37" s="83"/>
    </row>
    <row r="38" spans="1:3">
      <c r="A38" s="114" t="s">
        <v>84</v>
      </c>
      <c r="B38" s="58">
        <f>+'Maqueiro 12 36 Diurno'!$D$32</f>
        <v>0</v>
      </c>
      <c r="C38" s="83"/>
    </row>
    <row r="39" spans="1:3">
      <c r="A39" s="115" t="s">
        <v>205</v>
      </c>
      <c r="B39" s="116">
        <f>SUM(B35:B38)</f>
        <v>0</v>
      </c>
      <c r="C39" s="83"/>
    </row>
    <row r="40" spans="1:3">
      <c r="A40" s="78" t="s">
        <v>206</v>
      </c>
      <c r="B40" s="57">
        <v>0.4</v>
      </c>
      <c r="C40" s="83"/>
    </row>
    <row r="41" spans="1:3">
      <c r="A41" s="78" t="s">
        <v>207</v>
      </c>
      <c r="B41" s="57">
        <f>+'Maqueiro 12 36 Diurno'!$C$44</f>
        <v>0.08</v>
      </c>
      <c r="C41" s="83"/>
    </row>
    <row r="42" spans="1:3">
      <c r="A42" s="216" t="s">
        <v>208</v>
      </c>
      <c r="B42" s="217"/>
      <c r="C42" s="93">
        <f>ROUND(+B39*B40*B41*B34,2)</f>
        <v>0</v>
      </c>
    </row>
    <row r="43" spans="1:3">
      <c r="A43" s="78" t="s">
        <v>209</v>
      </c>
      <c r="B43" s="57">
        <v>0.1</v>
      </c>
      <c r="C43" s="83"/>
    </row>
    <row r="44" spans="1:3">
      <c r="A44" s="216" t="s">
        <v>210</v>
      </c>
      <c r="B44" s="217"/>
      <c r="C44" s="117">
        <f>ROUND(B43*B41*B39*B34,2)</f>
        <v>0</v>
      </c>
    </row>
    <row r="45" spans="1:3">
      <c r="A45" s="236" t="s">
        <v>211</v>
      </c>
      <c r="B45" s="237"/>
      <c r="C45" s="95">
        <f>+C44+C42</f>
        <v>0</v>
      </c>
    </row>
    <row r="47" spans="1:3">
      <c r="A47" s="232" t="s">
        <v>212</v>
      </c>
      <c r="B47" s="233"/>
      <c r="C47" s="234"/>
    </row>
    <row r="48" spans="1:3">
      <c r="A48" s="47" t="s">
        <v>198</v>
      </c>
      <c r="B48" s="58">
        <f>+B7</f>
        <v>0</v>
      </c>
      <c r="C48" s="83"/>
    </row>
    <row r="49" spans="1:3">
      <c r="A49" s="47" t="s">
        <v>213</v>
      </c>
      <c r="B49" s="118">
        <v>30</v>
      </c>
      <c r="C49" s="83"/>
    </row>
    <row r="50" spans="1:3">
      <c r="A50" s="47" t="s">
        <v>199</v>
      </c>
      <c r="B50" s="47">
        <v>12</v>
      </c>
      <c r="C50" s="83"/>
    </row>
    <row r="51" spans="1:3">
      <c r="A51" s="47" t="s">
        <v>214</v>
      </c>
      <c r="B51" s="47">
        <v>7</v>
      </c>
      <c r="C51" s="83"/>
    </row>
    <row r="52" spans="1:3">
      <c r="A52" s="111" t="s">
        <v>215</v>
      </c>
      <c r="B52" s="112"/>
      <c r="C52" s="83"/>
    </row>
    <row r="53" spans="1:3">
      <c r="A53" s="236" t="s">
        <v>216</v>
      </c>
      <c r="B53" s="237"/>
      <c r="C53" s="104">
        <f>+ROUND(((B48/B49/B50)*B51)*B52,2)</f>
        <v>0</v>
      </c>
    </row>
    <row r="55" spans="1:3">
      <c r="A55" s="238" t="s">
        <v>217</v>
      </c>
      <c r="B55" s="239"/>
      <c r="C55" s="240"/>
    </row>
    <row r="56" spans="1:3">
      <c r="A56" s="119" t="s">
        <v>218</v>
      </c>
      <c r="B56" s="112">
        <f>+B52</f>
        <v>0</v>
      </c>
      <c r="C56" s="83"/>
    </row>
    <row r="57" spans="1:3">
      <c r="A57" s="47" t="s">
        <v>204</v>
      </c>
      <c r="B57" s="58">
        <f>+'Maqueiro 12 36 Diurno'!$D$23</f>
        <v>0</v>
      </c>
      <c r="C57" s="83"/>
    </row>
    <row r="58" spans="1:3">
      <c r="A58" s="47" t="s">
        <v>79</v>
      </c>
      <c r="B58" s="58">
        <f>+'Maqueiro 12 36 Diurno'!$D$29</f>
        <v>0</v>
      </c>
      <c r="C58" s="83"/>
    </row>
    <row r="59" spans="1:3">
      <c r="A59" s="114" t="s">
        <v>82</v>
      </c>
      <c r="B59" s="58">
        <f>+'Maqueiro 12 36 Diurno'!$D$31</f>
        <v>0</v>
      </c>
      <c r="C59" s="83"/>
    </row>
    <row r="60" spans="1:3">
      <c r="A60" s="114" t="s">
        <v>84</v>
      </c>
      <c r="B60" s="58">
        <f>+'Maqueiro 12 36 Diurno'!$D$32</f>
        <v>0</v>
      </c>
      <c r="C60" s="83"/>
    </row>
    <row r="61" spans="1:3">
      <c r="A61" s="115" t="s">
        <v>205</v>
      </c>
      <c r="B61" s="116">
        <f>SUM(B57:B60)</f>
        <v>0</v>
      </c>
      <c r="C61" s="83"/>
    </row>
    <row r="62" spans="1:3">
      <c r="A62" s="78" t="s">
        <v>206</v>
      </c>
      <c r="B62" s="57">
        <v>0.4</v>
      </c>
      <c r="C62" s="83"/>
    </row>
    <row r="63" spans="1:3">
      <c r="A63" s="78" t="s">
        <v>207</v>
      </c>
      <c r="B63" s="57">
        <f>+'Maqueiro 12 36 Diurno'!$C$44</f>
        <v>0.08</v>
      </c>
      <c r="C63" s="83"/>
    </row>
    <row r="64" spans="1:3">
      <c r="A64" s="216" t="s">
        <v>208</v>
      </c>
      <c r="B64" s="217"/>
      <c r="C64" s="93">
        <f>ROUND(+B61*B62*B63*B56,2)</f>
        <v>0</v>
      </c>
    </row>
    <row r="65" spans="1:3">
      <c r="A65" s="78" t="s">
        <v>209</v>
      </c>
      <c r="B65" s="57">
        <v>0.1</v>
      </c>
      <c r="C65" s="83"/>
    </row>
    <row r="66" spans="1:3">
      <c r="A66" s="216" t="s">
        <v>210</v>
      </c>
      <c r="B66" s="217"/>
      <c r="C66" s="117">
        <f>ROUND(B65*B63*B61*B56,2)</f>
        <v>0</v>
      </c>
    </row>
    <row r="67" spans="1:3">
      <c r="A67" s="236" t="s">
        <v>219</v>
      </c>
      <c r="B67" s="237"/>
      <c r="C67" s="95">
        <f>+C66+C64</f>
        <v>0</v>
      </c>
    </row>
    <row r="69" spans="1:3">
      <c r="A69" s="238" t="s">
        <v>220</v>
      </c>
      <c r="B69" s="239"/>
      <c r="C69" s="240"/>
    </row>
    <row r="70" spans="1:3">
      <c r="A70" s="241" t="s">
        <v>221</v>
      </c>
      <c r="B70" s="242"/>
      <c r="C70" s="243"/>
    </row>
    <row r="71" spans="1:3">
      <c r="A71" s="244"/>
      <c r="B71" s="245"/>
      <c r="C71" s="246"/>
    </row>
    <row r="72" spans="1:3">
      <c r="A72" s="244"/>
      <c r="B72" s="245"/>
      <c r="C72" s="246"/>
    </row>
    <row r="73" spans="1:3">
      <c r="A73" s="247"/>
      <c r="B73" s="248"/>
      <c r="C73" s="249"/>
    </row>
    <row r="74" spans="1:3">
      <c r="A74" s="120"/>
      <c r="B74" s="120"/>
      <c r="C74" s="120"/>
    </row>
    <row r="75" spans="1:3">
      <c r="A75" s="238" t="s">
        <v>222</v>
      </c>
      <c r="B75" s="239"/>
      <c r="C75" s="240"/>
    </row>
    <row r="76" spans="1:3">
      <c r="A76" s="47" t="s">
        <v>223</v>
      </c>
      <c r="B76" s="58">
        <f>+$B$7</f>
        <v>0</v>
      </c>
      <c r="C76" s="83"/>
    </row>
    <row r="77" spans="1:3">
      <c r="A77" s="47" t="s">
        <v>188</v>
      </c>
      <c r="B77" s="47">
        <v>30</v>
      </c>
      <c r="C77" s="83"/>
    </row>
    <row r="78" spans="1:3">
      <c r="A78" s="47" t="s">
        <v>224</v>
      </c>
      <c r="B78" s="47">
        <v>12</v>
      </c>
      <c r="C78" s="83"/>
    </row>
    <row r="79" spans="1:3">
      <c r="A79" s="111" t="s">
        <v>225</v>
      </c>
      <c r="B79" s="111"/>
      <c r="C79" s="83"/>
    </row>
    <row r="80" spans="1:3">
      <c r="A80" s="236" t="s">
        <v>226</v>
      </c>
      <c r="B80" s="237"/>
      <c r="C80" s="76">
        <f>+ROUND((B76/B77/B78)*B79,2)</f>
        <v>0</v>
      </c>
    </row>
    <row r="82" spans="1:3">
      <c r="A82" s="238" t="s">
        <v>227</v>
      </c>
      <c r="B82" s="239"/>
      <c r="C82" s="240"/>
    </row>
    <row r="83" spans="1:3">
      <c r="A83" s="47" t="s">
        <v>223</v>
      </c>
      <c r="B83" s="58">
        <f>+$B$7</f>
        <v>0</v>
      </c>
      <c r="C83" s="83"/>
    </row>
    <row r="84" spans="1:3">
      <c r="A84" s="47" t="s">
        <v>188</v>
      </c>
      <c r="B84" s="47">
        <v>30</v>
      </c>
      <c r="C84" s="83"/>
    </row>
    <row r="85" spans="1:3">
      <c r="A85" s="47" t="s">
        <v>224</v>
      </c>
      <c r="B85" s="47">
        <v>12</v>
      </c>
      <c r="C85" s="83"/>
    </row>
    <row r="86" spans="1:3">
      <c r="A86" s="67" t="s">
        <v>228</v>
      </c>
      <c r="B86" s="47">
        <v>5</v>
      </c>
      <c r="C86" s="83"/>
    </row>
    <row r="87" spans="1:3">
      <c r="A87" s="111" t="s">
        <v>229</v>
      </c>
      <c r="B87" s="112"/>
      <c r="C87" s="83"/>
    </row>
    <row r="88" spans="1:3">
      <c r="A88" s="111" t="s">
        <v>230</v>
      </c>
      <c r="B88" s="112"/>
      <c r="C88" s="83"/>
    </row>
    <row r="89" spans="1:3">
      <c r="A89" s="236" t="s">
        <v>231</v>
      </c>
      <c r="B89" s="237"/>
      <c r="C89" s="104">
        <f>ROUND(+B83/B84/B85*B86*B87*B88,2)</f>
        <v>0</v>
      </c>
    </row>
    <row r="91" spans="1:3">
      <c r="A91" s="238" t="s">
        <v>232</v>
      </c>
      <c r="B91" s="239"/>
      <c r="C91" s="240"/>
    </row>
    <row r="92" spans="1:3">
      <c r="A92" s="47" t="s">
        <v>223</v>
      </c>
      <c r="B92" s="58">
        <f>+$B$7</f>
        <v>0</v>
      </c>
      <c r="C92" s="83"/>
    </row>
    <row r="93" spans="1:3">
      <c r="A93" s="47" t="s">
        <v>188</v>
      </c>
      <c r="B93" s="47">
        <v>30</v>
      </c>
      <c r="C93" s="83"/>
    </row>
    <row r="94" spans="1:3">
      <c r="A94" s="47" t="s">
        <v>224</v>
      </c>
      <c r="B94" s="47">
        <v>12</v>
      </c>
      <c r="C94" s="83"/>
    </row>
    <row r="95" spans="1:3">
      <c r="A95" s="67" t="s">
        <v>233</v>
      </c>
      <c r="B95" s="47">
        <v>15</v>
      </c>
      <c r="C95" s="83"/>
    </row>
    <row r="96" spans="1:3">
      <c r="A96" s="111" t="s">
        <v>234</v>
      </c>
      <c r="B96" s="112"/>
      <c r="C96" s="83"/>
    </row>
    <row r="97" spans="1:3">
      <c r="A97" s="236" t="s">
        <v>235</v>
      </c>
      <c r="B97" s="237"/>
      <c r="C97" s="104">
        <f>ROUND(+B92/B93/B94*B95*B96,2)</f>
        <v>0</v>
      </c>
    </row>
    <row r="99" spans="1:3">
      <c r="A99" s="238" t="s">
        <v>236</v>
      </c>
      <c r="B99" s="239"/>
      <c r="C99" s="240"/>
    </row>
    <row r="100" spans="1:3">
      <c r="A100" s="47" t="s">
        <v>223</v>
      </c>
      <c r="B100" s="58">
        <f>+$B$7</f>
        <v>0</v>
      </c>
      <c r="C100" s="83"/>
    </row>
    <row r="101" spans="1:3">
      <c r="A101" s="47" t="s">
        <v>188</v>
      </c>
      <c r="B101" s="47">
        <v>30</v>
      </c>
      <c r="C101" s="83"/>
    </row>
    <row r="102" spans="1:3">
      <c r="A102" s="47" t="s">
        <v>224</v>
      </c>
      <c r="B102" s="47">
        <v>12</v>
      </c>
      <c r="C102" s="83"/>
    </row>
    <row r="103" spans="1:3">
      <c r="A103" s="67" t="s">
        <v>233</v>
      </c>
      <c r="B103" s="47">
        <v>5</v>
      </c>
      <c r="C103" s="83"/>
    </row>
    <row r="104" spans="1:3">
      <c r="A104" s="111" t="s">
        <v>237</v>
      </c>
      <c r="B104" s="112"/>
      <c r="C104" s="83"/>
    </row>
    <row r="105" spans="1:3">
      <c r="A105" s="236" t="s">
        <v>238</v>
      </c>
      <c r="B105" s="237"/>
      <c r="C105" s="104">
        <f>ROUND(+B100/B101/B102*B103*B104,2)</f>
        <v>0</v>
      </c>
    </row>
    <row r="107" spans="1:3">
      <c r="A107" s="238" t="s">
        <v>239</v>
      </c>
      <c r="B107" s="239"/>
      <c r="C107" s="240"/>
    </row>
    <row r="108" spans="1:3">
      <c r="A108" s="250" t="s">
        <v>240</v>
      </c>
      <c r="B108" s="251"/>
      <c r="C108" s="252"/>
    </row>
    <row r="109" spans="1:3">
      <c r="A109" s="47" t="s">
        <v>223</v>
      </c>
      <c r="B109" s="58">
        <f>+$B$7</f>
        <v>0</v>
      </c>
      <c r="C109" s="83"/>
    </row>
    <row r="110" spans="1:3">
      <c r="A110" s="47" t="s">
        <v>241</v>
      </c>
      <c r="B110" s="58">
        <f>+B109*(1/3)</f>
        <v>0</v>
      </c>
      <c r="C110" s="83"/>
    </row>
    <row r="111" spans="1:3">
      <c r="A111" s="115" t="s">
        <v>205</v>
      </c>
      <c r="B111" s="116">
        <f>SUM(B109:B110)</f>
        <v>0</v>
      </c>
      <c r="C111" s="83"/>
    </row>
    <row r="112" spans="1:3">
      <c r="A112" s="47" t="s">
        <v>242</v>
      </c>
      <c r="B112" s="47">
        <v>4</v>
      </c>
      <c r="C112" s="83"/>
    </row>
    <row r="113" spans="1:3">
      <c r="A113" s="47" t="s">
        <v>224</v>
      </c>
      <c r="B113" s="47">
        <v>12</v>
      </c>
      <c r="C113" s="83"/>
    </row>
    <row r="114" spans="1:3">
      <c r="A114" s="111" t="s">
        <v>243</v>
      </c>
      <c r="B114" s="112"/>
      <c r="C114" s="83"/>
    </row>
    <row r="115" spans="1:3">
      <c r="A115" s="111" t="s">
        <v>244</v>
      </c>
      <c r="B115" s="112"/>
      <c r="C115" s="83"/>
    </row>
    <row r="116" spans="1:3">
      <c r="A116" s="236" t="s">
        <v>245</v>
      </c>
      <c r="B116" s="237"/>
      <c r="C116" s="104">
        <f>ROUND((((+B111*(B112/B113)/B113)*B114)*B115),2)</f>
        <v>0</v>
      </c>
    </row>
    <row r="117" spans="1:3">
      <c r="A117" s="236" t="s">
        <v>246</v>
      </c>
      <c r="B117" s="253"/>
      <c r="C117" s="237"/>
    </row>
    <row r="118" spans="1:3">
      <c r="A118" s="47" t="s">
        <v>223</v>
      </c>
      <c r="B118" s="58">
        <f>+'Maqueiro 12 36 Diurno'!D23</f>
        <v>0</v>
      </c>
      <c r="C118" s="83"/>
    </row>
    <row r="119" spans="1:3">
      <c r="A119" s="47" t="s">
        <v>79</v>
      </c>
      <c r="B119" s="58">
        <f>+'Maqueiro 12 36 Diurno'!D29</f>
        <v>0</v>
      </c>
      <c r="C119" s="83"/>
    </row>
    <row r="120" spans="1:3">
      <c r="A120" s="115" t="s">
        <v>205</v>
      </c>
      <c r="B120" s="116">
        <f>SUM(B118:B119)</f>
        <v>0</v>
      </c>
      <c r="C120" s="83"/>
    </row>
    <row r="121" spans="1:3">
      <c r="A121" s="47" t="s">
        <v>242</v>
      </c>
      <c r="B121" s="47">
        <v>4</v>
      </c>
      <c r="C121" s="83"/>
    </row>
    <row r="122" spans="1:3">
      <c r="A122" s="47" t="s">
        <v>224</v>
      </c>
      <c r="B122" s="47">
        <v>12</v>
      </c>
      <c r="C122" s="83"/>
    </row>
    <row r="123" spans="1:3">
      <c r="A123" s="111" t="s">
        <v>243</v>
      </c>
      <c r="B123" s="112"/>
      <c r="C123" s="83"/>
    </row>
    <row r="124" spans="1:3">
      <c r="A124" s="111" t="s">
        <v>244</v>
      </c>
      <c r="B124" s="112"/>
      <c r="C124" s="83"/>
    </row>
    <row r="125" spans="1:3">
      <c r="A125" s="67" t="s">
        <v>247</v>
      </c>
      <c r="B125" s="57">
        <f>+'Maqueiro 12 36 Diurno'!C45</f>
        <v>0.36800000000000005</v>
      </c>
      <c r="C125" s="83"/>
    </row>
    <row r="126" spans="1:3">
      <c r="A126" s="236" t="s">
        <v>248</v>
      </c>
      <c r="B126" s="237"/>
      <c r="C126" s="95">
        <f>ROUND((((B120*(B121/B122)*B123)*B124)*B125),2)</f>
        <v>0</v>
      </c>
    </row>
    <row r="128" spans="1:3" ht="30.75" customHeight="1">
      <c r="A128" s="254" t="s">
        <v>251</v>
      </c>
      <c r="B128" s="254"/>
      <c r="C128" s="254"/>
    </row>
    <row r="130" spans="1:3">
      <c r="A130" s="227" t="s">
        <v>252</v>
      </c>
      <c r="B130" s="227"/>
      <c r="C130" s="227"/>
    </row>
    <row r="131" spans="1:3">
      <c r="A131" s="47" t="s">
        <v>187</v>
      </c>
      <c r="B131" s="47">
        <v>365.25</v>
      </c>
      <c r="C131" s="83"/>
    </row>
    <row r="132" spans="1:3">
      <c r="A132" s="47" t="s">
        <v>188</v>
      </c>
      <c r="B132" s="67">
        <v>12</v>
      </c>
      <c r="C132" s="83"/>
    </row>
    <row r="133" spans="1:3">
      <c r="A133" s="47" t="s">
        <v>189</v>
      </c>
      <c r="B133" s="57">
        <v>0.5</v>
      </c>
      <c r="C133" s="83"/>
    </row>
    <row r="134" spans="1:3">
      <c r="A134" s="121" t="s">
        <v>253</v>
      </c>
      <c r="B134" s="67">
        <v>7</v>
      </c>
      <c r="C134" s="83"/>
    </row>
    <row r="135" spans="1:3">
      <c r="A135" s="67" t="s">
        <v>254</v>
      </c>
      <c r="B135" s="83"/>
      <c r="C135" s="58">
        <f>+'Maqueiro 12 36 Diurno'!$D$12</f>
        <v>0</v>
      </c>
    </row>
    <row r="136" spans="1:3">
      <c r="A136" s="67" t="s">
        <v>58</v>
      </c>
      <c r="B136" s="83"/>
      <c r="C136" s="58">
        <f>+'Maqueiro 12 36 Diurno'!$D$13</f>
        <v>0</v>
      </c>
    </row>
    <row r="137" spans="1:3">
      <c r="A137" s="67" t="s">
        <v>59</v>
      </c>
      <c r="B137" s="83"/>
      <c r="C137" s="58">
        <f>+'Maqueiro 12 36 Diurno'!$D$14</f>
        <v>0</v>
      </c>
    </row>
    <row r="138" spans="1:3">
      <c r="A138" s="115" t="s">
        <v>255</v>
      </c>
      <c r="B138" s="83"/>
      <c r="C138" s="116">
        <f>SUM(C135:C137)</f>
        <v>0</v>
      </c>
    </row>
    <row r="139" spans="1:3">
      <c r="A139" s="47" t="s">
        <v>182</v>
      </c>
      <c r="B139" s="122">
        <f>+B3</f>
        <v>220</v>
      </c>
      <c r="C139" s="83"/>
    </row>
    <row r="140" spans="1:3">
      <c r="A140" s="67" t="s">
        <v>256</v>
      </c>
      <c r="B140" s="57">
        <v>0.2</v>
      </c>
      <c r="C140" s="83"/>
    </row>
    <row r="141" spans="1:3">
      <c r="A141" s="67" t="s">
        <v>257</v>
      </c>
      <c r="B141" s="83"/>
      <c r="C141" s="123">
        <f>ROUND((C138/B139)*B140,2)</f>
        <v>0</v>
      </c>
    </row>
    <row r="142" spans="1:3">
      <c r="A142" s="67" t="s">
        <v>258</v>
      </c>
      <c r="B142" s="47">
        <f>ROUND(+B131/B132*B133*B134,0)</f>
        <v>107</v>
      </c>
      <c r="C142" s="124"/>
    </row>
    <row r="143" spans="1:3">
      <c r="A143" s="255" t="s">
        <v>259</v>
      </c>
      <c r="B143" s="255"/>
      <c r="C143" s="86">
        <f>ROUND(+B142*C141,2)</f>
        <v>0</v>
      </c>
    </row>
    <row r="145" spans="1:3">
      <c r="A145" s="227" t="s">
        <v>260</v>
      </c>
      <c r="B145" s="227"/>
      <c r="C145" s="227"/>
    </row>
    <row r="146" spans="1:3">
      <c r="A146" s="47" t="s">
        <v>187</v>
      </c>
      <c r="B146" s="47">
        <f>+$B$4</f>
        <v>365.25</v>
      </c>
      <c r="C146" s="83"/>
    </row>
    <row r="147" spans="1:3">
      <c r="A147" s="47" t="s">
        <v>188</v>
      </c>
      <c r="B147" s="67">
        <v>12</v>
      </c>
      <c r="C147" s="83"/>
    </row>
    <row r="148" spans="1:3">
      <c r="A148" s="47" t="s">
        <v>189</v>
      </c>
      <c r="B148" s="57">
        <v>0.5</v>
      </c>
      <c r="C148" s="83"/>
    </row>
    <row r="149" spans="1:3">
      <c r="A149" s="121" t="s">
        <v>253</v>
      </c>
      <c r="B149" s="67">
        <v>7</v>
      </c>
      <c r="C149" s="83"/>
    </row>
    <row r="150" spans="1:3">
      <c r="A150" s="67" t="s">
        <v>261</v>
      </c>
      <c r="B150" s="107">
        <f>(365.25/12/2)/(7/7)</f>
        <v>15.21875</v>
      </c>
      <c r="C150" s="47"/>
    </row>
    <row r="151" spans="1:3">
      <c r="A151" s="67" t="s">
        <v>262</v>
      </c>
      <c r="B151" s="47">
        <f>ROUND(+B150*B149,2)</f>
        <v>106.53</v>
      </c>
      <c r="C151" s="47"/>
    </row>
    <row r="152" spans="1:3">
      <c r="A152" s="67" t="s">
        <v>254</v>
      </c>
      <c r="B152" s="83"/>
      <c r="C152" s="58">
        <f>+'Maqueiro 12 36 Diurno'!$D$12</f>
        <v>0</v>
      </c>
    </row>
    <row r="153" spans="1:3">
      <c r="A153" s="67" t="s">
        <v>58</v>
      </c>
      <c r="B153" s="83"/>
      <c r="C153" s="58">
        <f>+'Maqueiro 12 36 Diurno'!$D$13</f>
        <v>0</v>
      </c>
    </row>
    <row r="154" spans="1:3">
      <c r="A154" s="67" t="s">
        <v>59</v>
      </c>
      <c r="B154" s="83"/>
      <c r="C154" s="58">
        <f>+'Maqueiro 12 36 Diurno'!$D$14</f>
        <v>0</v>
      </c>
    </row>
    <row r="155" spans="1:3">
      <c r="A155" s="115" t="s">
        <v>255</v>
      </c>
      <c r="B155" s="83"/>
      <c r="C155" s="116">
        <f>SUM(C152:C154)</f>
        <v>0</v>
      </c>
    </row>
    <row r="156" spans="1:3">
      <c r="A156" s="47" t="s">
        <v>182</v>
      </c>
      <c r="B156" s="122">
        <f>+B3</f>
        <v>220</v>
      </c>
      <c r="C156" s="83"/>
    </row>
    <row r="157" spans="1:3">
      <c r="A157" s="67" t="s">
        <v>256</v>
      </c>
      <c r="B157" s="57">
        <v>0.2</v>
      </c>
      <c r="C157" s="83"/>
    </row>
    <row r="158" spans="1:3">
      <c r="A158" s="67" t="s">
        <v>257</v>
      </c>
      <c r="B158" s="83"/>
      <c r="C158" s="123">
        <f>ROUND((C155/B156)*B157,2)</f>
        <v>0</v>
      </c>
    </row>
    <row r="159" spans="1:3">
      <c r="A159" s="67" t="s">
        <v>263</v>
      </c>
      <c r="B159" s="47">
        <v>60</v>
      </c>
      <c r="C159" s="83"/>
    </row>
    <row r="160" spans="1:3">
      <c r="A160" s="67" t="s">
        <v>264</v>
      </c>
      <c r="B160" s="47">
        <v>52.5</v>
      </c>
      <c r="C160" s="83"/>
    </row>
    <row r="161" spans="1:3">
      <c r="A161" s="67" t="s">
        <v>265</v>
      </c>
      <c r="B161" s="47">
        <f>+B159/B160</f>
        <v>1.1428571428571428</v>
      </c>
      <c r="C161" s="83"/>
    </row>
    <row r="162" spans="1:3">
      <c r="A162" s="67" t="s">
        <v>266</v>
      </c>
      <c r="B162" s="47">
        <f>ROUND(+B161*B151,2)</f>
        <v>121.75</v>
      </c>
      <c r="C162" s="83"/>
    </row>
    <row r="163" spans="1:3">
      <c r="A163" s="67" t="s">
        <v>267</v>
      </c>
      <c r="B163" s="47">
        <f>ROUND(B162-B151,2)</f>
        <v>15.22</v>
      </c>
      <c r="C163" s="124"/>
    </row>
    <row r="164" spans="1:3">
      <c r="A164" s="218" t="s">
        <v>268</v>
      </c>
      <c r="B164" s="218"/>
      <c r="C164" s="95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1.1200000000000001" right="0.11" top="0.36" bottom="0.6" header="0.31496062992125984" footer="0.31496062992125984"/>
  <pageSetup paperSize="9" scale="8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G179"/>
  <sheetViews>
    <sheetView workbookViewId="0">
      <selection activeCell="F31" sqref="F31"/>
    </sheetView>
  </sheetViews>
  <sheetFormatPr defaultRowHeight="12.75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>
      <c r="A1" s="181" t="s">
        <v>46</v>
      </c>
      <c r="B1" s="182"/>
      <c r="C1" s="182"/>
      <c r="D1" s="183"/>
      <c r="E1" s="24"/>
      <c r="F1" s="24"/>
    </row>
    <row r="3" spans="1:6">
      <c r="A3" s="184" t="s">
        <v>47</v>
      </c>
      <c r="B3" s="185"/>
      <c r="C3" s="185"/>
      <c r="D3" s="186"/>
    </row>
    <row r="4" spans="1:6" s="27" customFormat="1" ht="30" customHeight="1">
      <c r="A4" s="127">
        <v>1</v>
      </c>
      <c r="B4" s="128" t="s">
        <v>48</v>
      </c>
      <c r="C4" s="265" t="s">
        <v>272</v>
      </c>
      <c r="D4" s="266"/>
    </row>
    <row r="5" spans="1:6" s="27" customFormat="1">
      <c r="A5" s="127">
        <v>2</v>
      </c>
      <c r="B5" s="128" t="s">
        <v>49</v>
      </c>
      <c r="C5" s="267" t="s">
        <v>250</v>
      </c>
      <c r="D5" s="268"/>
    </row>
    <row r="6" spans="1:6" s="27" customFormat="1">
      <c r="A6" s="127">
        <v>3</v>
      </c>
      <c r="B6" s="128" t="s">
        <v>50</v>
      </c>
      <c r="C6" s="269">
        <f>+Resumo!G19</f>
        <v>0</v>
      </c>
      <c r="D6" s="269"/>
    </row>
    <row r="7" spans="1:6" s="27" customFormat="1">
      <c r="A7" s="127">
        <v>4</v>
      </c>
      <c r="B7" s="128" t="s">
        <v>51</v>
      </c>
      <c r="C7" s="270" t="s">
        <v>270</v>
      </c>
      <c r="D7" s="271"/>
    </row>
    <row r="8" spans="1:6" s="27" customFormat="1">
      <c r="A8" s="127">
        <v>5</v>
      </c>
      <c r="B8" s="128" t="s">
        <v>52</v>
      </c>
      <c r="C8" s="272">
        <v>43524</v>
      </c>
      <c r="D8" s="268"/>
    </row>
    <row r="9" spans="1:6">
      <c r="D9" s="28"/>
    </row>
    <row r="10" spans="1:6">
      <c r="A10" s="195" t="s">
        <v>53</v>
      </c>
      <c r="B10" s="196"/>
      <c r="C10" s="196"/>
      <c r="D10" s="196"/>
    </row>
    <row r="11" spans="1:6">
      <c r="A11" s="29">
        <v>1</v>
      </c>
      <c r="B11" s="30" t="s">
        <v>54</v>
      </c>
      <c r="C11" s="31" t="s">
        <v>55</v>
      </c>
      <c r="D11" s="32" t="s">
        <v>56</v>
      </c>
    </row>
    <row r="12" spans="1:6">
      <c r="A12" s="34" t="s">
        <v>3</v>
      </c>
      <c r="B12" s="197" t="s">
        <v>57</v>
      </c>
      <c r="C12" s="197"/>
      <c r="D12" s="35">
        <f>+C6</f>
        <v>0</v>
      </c>
    </row>
    <row r="13" spans="1:6">
      <c r="A13" s="34" t="s">
        <v>5</v>
      </c>
      <c r="B13" s="36" t="s">
        <v>58</v>
      </c>
      <c r="C13" s="37"/>
      <c r="D13" s="35"/>
      <c r="E13" s="38"/>
    </row>
    <row r="14" spans="1:6">
      <c r="A14" s="34" t="s">
        <v>8</v>
      </c>
      <c r="B14" s="36" t="s">
        <v>59</v>
      </c>
      <c r="C14" s="37">
        <v>0.2</v>
      </c>
      <c r="D14" s="35">
        <f>+C14*D12</f>
        <v>0</v>
      </c>
    </row>
    <row r="15" spans="1:6">
      <c r="A15" s="34" t="s">
        <v>10</v>
      </c>
      <c r="B15" s="197" t="s">
        <v>60</v>
      </c>
      <c r="C15" s="197"/>
      <c r="D15" s="35">
        <f>+'Men Cal Maqueiro 12 36 Noturno'!C143</f>
        <v>0</v>
      </c>
    </row>
    <row r="16" spans="1:6">
      <c r="A16" s="34" t="s">
        <v>61</v>
      </c>
      <c r="B16" s="197" t="s">
        <v>62</v>
      </c>
      <c r="C16" s="197"/>
      <c r="D16" s="35">
        <f>+'Men Cal Maqueiro 12 36 Noturno'!C164</f>
        <v>0</v>
      </c>
    </row>
    <row r="17" spans="1:6">
      <c r="A17" s="34" t="s">
        <v>63</v>
      </c>
      <c r="B17" s="179" t="s">
        <v>64</v>
      </c>
      <c r="C17" s="180"/>
      <c r="D17" s="35"/>
    </row>
    <row r="18" spans="1:6">
      <c r="A18" s="34" t="s">
        <v>65</v>
      </c>
      <c r="B18" s="197" t="s">
        <v>66</v>
      </c>
      <c r="C18" s="197"/>
      <c r="D18" s="35"/>
    </row>
    <row r="19" spans="1:6">
      <c r="A19" s="34" t="s">
        <v>67</v>
      </c>
      <c r="B19" s="179" t="s">
        <v>68</v>
      </c>
      <c r="C19" s="180"/>
      <c r="D19" s="39"/>
    </row>
    <row r="20" spans="1:6">
      <c r="A20" s="34" t="s">
        <v>69</v>
      </c>
      <c r="B20" s="36" t="s">
        <v>70</v>
      </c>
      <c r="C20" s="37"/>
      <c r="D20" s="35"/>
    </row>
    <row r="21" spans="1:6">
      <c r="A21" s="34" t="s">
        <v>71</v>
      </c>
      <c r="B21" s="198" t="s">
        <v>72</v>
      </c>
      <c r="C21" s="199"/>
      <c r="D21" s="40"/>
      <c r="F21" s="41"/>
    </row>
    <row r="22" spans="1:6">
      <c r="A22" s="34" t="s">
        <v>73</v>
      </c>
      <c r="B22" s="197" t="s">
        <v>74</v>
      </c>
      <c r="C22" s="197"/>
      <c r="D22" s="40"/>
    </row>
    <row r="23" spans="1:6">
      <c r="A23" s="200" t="s">
        <v>45</v>
      </c>
      <c r="B23" s="200"/>
      <c r="C23" s="200"/>
      <c r="D23" s="42">
        <f>SUM(D12:D22)</f>
        <v>0</v>
      </c>
    </row>
    <row r="25" spans="1:6">
      <c r="A25" s="195" t="s">
        <v>75</v>
      </c>
      <c r="B25" s="196"/>
      <c r="C25" s="196"/>
      <c r="D25" s="196"/>
    </row>
    <row r="27" spans="1:6">
      <c r="A27" s="195" t="s">
        <v>76</v>
      </c>
      <c r="B27" s="196"/>
      <c r="C27" s="196"/>
      <c r="D27" s="196"/>
    </row>
    <row r="28" spans="1:6">
      <c r="A28" s="43" t="s">
        <v>77</v>
      </c>
      <c r="B28" s="44" t="s">
        <v>78</v>
      </c>
      <c r="C28" s="45" t="s">
        <v>55</v>
      </c>
      <c r="D28" s="46" t="s">
        <v>56</v>
      </c>
    </row>
    <row r="29" spans="1:6">
      <c r="A29" s="34" t="s">
        <v>3</v>
      </c>
      <c r="B29" s="47" t="s">
        <v>79</v>
      </c>
      <c r="C29" s="48" t="e">
        <f>ROUND(+D29/$D$23,4)</f>
        <v>#DIV/0!</v>
      </c>
      <c r="D29" s="40">
        <f>ROUND(+D23/12,2)</f>
        <v>0</v>
      </c>
    </row>
    <row r="30" spans="1:6">
      <c r="A30" s="49" t="s">
        <v>5</v>
      </c>
      <c r="B30" s="50" t="s">
        <v>80</v>
      </c>
      <c r="C30" s="51" t="e">
        <f>ROUND(+D30/$D$23,4)</f>
        <v>#DIV/0!</v>
      </c>
      <c r="D30" s="52">
        <f>+D31+D32</f>
        <v>0</v>
      </c>
    </row>
    <row r="31" spans="1:6">
      <c r="A31" s="34" t="s">
        <v>81</v>
      </c>
      <c r="B31" s="53" t="s">
        <v>82</v>
      </c>
      <c r="C31" s="54" t="e">
        <f>ROUND(+D31/$D$23,4)</f>
        <v>#DIV/0!</v>
      </c>
      <c r="D31" s="55">
        <f>ROUND(+D23/12,2)</f>
        <v>0</v>
      </c>
    </row>
    <row r="32" spans="1:6">
      <c r="A32" s="34" t="s">
        <v>83</v>
      </c>
      <c r="B32" s="53" t="s">
        <v>84</v>
      </c>
      <c r="C32" s="54" t="e">
        <f>ROUND(+D32/$D$23,4)</f>
        <v>#DIV/0!</v>
      </c>
      <c r="D32" s="55">
        <f>ROUND(+(D23*1/3)/12,2)</f>
        <v>0</v>
      </c>
    </row>
    <row r="33" spans="1:4">
      <c r="A33" s="200" t="s">
        <v>45</v>
      </c>
      <c r="B33" s="200"/>
      <c r="C33" s="200"/>
      <c r="D33" s="42">
        <f>+D30+D29</f>
        <v>0</v>
      </c>
    </row>
    <row r="35" spans="1:4">
      <c r="A35" s="201" t="s">
        <v>85</v>
      </c>
      <c r="B35" s="202"/>
      <c r="C35" s="202"/>
      <c r="D35" s="202"/>
    </row>
    <row r="36" spans="1:4">
      <c r="A36" s="43" t="s">
        <v>86</v>
      </c>
      <c r="B36" s="56" t="s">
        <v>87</v>
      </c>
      <c r="C36" s="45" t="s">
        <v>55</v>
      </c>
      <c r="D36" s="46" t="s">
        <v>56</v>
      </c>
    </row>
    <row r="37" spans="1:4">
      <c r="A37" s="34" t="s">
        <v>3</v>
      </c>
      <c r="B37" s="47" t="s">
        <v>88</v>
      </c>
      <c r="C37" s="57">
        <v>0.2</v>
      </c>
      <c r="D37" s="58">
        <f>ROUND(C37*($D$23+$D$33),2)</f>
        <v>0</v>
      </c>
    </row>
    <row r="38" spans="1:4">
      <c r="A38" s="34" t="s">
        <v>5</v>
      </c>
      <c r="B38" s="47" t="s">
        <v>89</v>
      </c>
      <c r="C38" s="57">
        <v>2.5000000000000001E-2</v>
      </c>
      <c r="D38" s="58">
        <f>ROUND(C38*($D$23+$D$33),2)</f>
        <v>0</v>
      </c>
    </row>
    <row r="39" spans="1:4">
      <c r="A39" s="34" t="s">
        <v>8</v>
      </c>
      <c r="B39" s="47" t="s">
        <v>90</v>
      </c>
      <c r="C39" s="57">
        <f>3%</f>
        <v>0.03</v>
      </c>
      <c r="D39" s="58">
        <f t="shared" ref="D39:D43" si="0">ROUND(C39*($D$23+$D$33),2)</f>
        <v>0</v>
      </c>
    </row>
    <row r="40" spans="1:4">
      <c r="A40" s="34" t="s">
        <v>10</v>
      </c>
      <c r="B40" s="47" t="s">
        <v>91</v>
      </c>
      <c r="C40" s="57">
        <v>1.4999999999999999E-2</v>
      </c>
      <c r="D40" s="58">
        <f t="shared" si="0"/>
        <v>0</v>
      </c>
    </row>
    <row r="41" spans="1:4">
      <c r="A41" s="34" t="s">
        <v>61</v>
      </c>
      <c r="B41" s="47" t="s">
        <v>92</v>
      </c>
      <c r="C41" s="57">
        <v>0.01</v>
      </c>
      <c r="D41" s="58">
        <f t="shared" si="0"/>
        <v>0</v>
      </c>
    </row>
    <row r="42" spans="1:4">
      <c r="A42" s="34" t="s">
        <v>63</v>
      </c>
      <c r="B42" s="47" t="s">
        <v>93</v>
      </c>
      <c r="C42" s="57">
        <v>6.0000000000000001E-3</v>
      </c>
      <c r="D42" s="58">
        <f t="shared" si="0"/>
        <v>0</v>
      </c>
    </row>
    <row r="43" spans="1:4">
      <c r="A43" s="34" t="s">
        <v>65</v>
      </c>
      <c r="B43" s="47" t="s">
        <v>94</v>
      </c>
      <c r="C43" s="57">
        <v>2E-3</v>
      </c>
      <c r="D43" s="58">
        <f t="shared" si="0"/>
        <v>0</v>
      </c>
    </row>
    <row r="44" spans="1:4">
      <c r="A44" s="34" t="s">
        <v>67</v>
      </c>
      <c r="B44" s="47" t="s">
        <v>95</v>
      </c>
      <c r="C44" s="57">
        <v>0.08</v>
      </c>
      <c r="D44" s="58">
        <f>ROUND(C44*($D$23+$D$33),2)</f>
        <v>0</v>
      </c>
    </row>
    <row r="45" spans="1:4">
      <c r="A45" s="59" t="s">
        <v>45</v>
      </c>
      <c r="B45" s="60"/>
      <c r="C45" s="61">
        <f>SUM(C37:C44)</f>
        <v>0.36800000000000005</v>
      </c>
      <c r="D45" s="62">
        <f>SUM(D37:D44)</f>
        <v>0</v>
      </c>
    </row>
    <row r="46" spans="1:4">
      <c r="A46" s="63"/>
      <c r="B46" s="63"/>
      <c r="C46" s="63"/>
      <c r="D46" s="63"/>
    </row>
    <row r="47" spans="1:4">
      <c r="A47" s="201" t="s">
        <v>96</v>
      </c>
      <c r="B47" s="202"/>
      <c r="C47" s="202"/>
      <c r="D47" s="202"/>
    </row>
    <row r="48" spans="1:4">
      <c r="A48" s="43" t="s">
        <v>97</v>
      </c>
      <c r="B48" s="56" t="s">
        <v>98</v>
      </c>
      <c r="C48" s="45"/>
      <c r="D48" s="46" t="s">
        <v>56</v>
      </c>
    </row>
    <row r="49" spans="1:6">
      <c r="A49" s="64" t="s">
        <v>3</v>
      </c>
      <c r="B49" s="47" t="s">
        <v>99</v>
      </c>
      <c r="C49" s="65"/>
      <c r="D49" s="58">
        <f>+'Men Cal Maqueiro 12 36 Noturno'!C16</f>
        <v>0</v>
      </c>
    </row>
    <row r="50" spans="1:6" s="69" customFormat="1">
      <c r="A50" s="66" t="s">
        <v>100</v>
      </c>
      <c r="B50" s="67" t="s">
        <v>101</v>
      </c>
      <c r="C50" s="48">
        <f>+$C$135+$C$136</f>
        <v>9.2499999999999999E-2</v>
      </c>
      <c r="D50" s="68">
        <f>+(C50*D49)*-1</f>
        <v>0</v>
      </c>
      <c r="F50" s="70"/>
    </row>
    <row r="51" spans="1:6">
      <c r="A51" s="64" t="s">
        <v>5</v>
      </c>
      <c r="B51" s="47" t="s">
        <v>102</v>
      </c>
      <c r="C51" s="65"/>
      <c r="D51" s="58">
        <f>+'Men Cal Maqueiro 12 36 Noturno'!C25</f>
        <v>0</v>
      </c>
      <c r="F51" s="71"/>
    </row>
    <row r="52" spans="1:6" s="69" customFormat="1">
      <c r="A52" s="66" t="s">
        <v>81</v>
      </c>
      <c r="B52" s="67" t="s">
        <v>101</v>
      </c>
      <c r="C52" s="48">
        <f>+$C$135+$C$136</f>
        <v>9.2499999999999999E-2</v>
      </c>
      <c r="D52" s="68">
        <f>+(C52*D51)*-1</f>
        <v>0</v>
      </c>
      <c r="F52" s="72"/>
    </row>
    <row r="53" spans="1:6">
      <c r="A53" s="111" t="s">
        <v>8</v>
      </c>
      <c r="B53" s="111" t="s">
        <v>103</v>
      </c>
      <c r="C53" s="65"/>
      <c r="D53" s="153"/>
      <c r="F53" s="71"/>
    </row>
    <row r="54" spans="1:6">
      <c r="A54" s="66" t="s">
        <v>104</v>
      </c>
      <c r="B54" s="67" t="s">
        <v>101</v>
      </c>
      <c r="C54" s="48">
        <f>+$C$135+$C$136</f>
        <v>9.2499999999999999E-2</v>
      </c>
      <c r="D54" s="68">
        <f>+(C54*D53)*-1</f>
        <v>0</v>
      </c>
      <c r="F54" s="71"/>
    </row>
    <row r="55" spans="1:6">
      <c r="A55" s="111" t="s">
        <v>10</v>
      </c>
      <c r="B55" s="111" t="s">
        <v>295</v>
      </c>
      <c r="C55" s="65"/>
      <c r="D55" s="153"/>
      <c r="F55" s="71"/>
    </row>
    <row r="56" spans="1:6">
      <c r="A56" s="66" t="s">
        <v>105</v>
      </c>
      <c r="B56" s="67" t="s">
        <v>101</v>
      </c>
      <c r="C56" s="48">
        <f>+$C$135+$C$136</f>
        <v>9.2499999999999999E-2</v>
      </c>
      <c r="D56" s="68">
        <f>+(C56*D55)*-1</f>
        <v>0</v>
      </c>
      <c r="F56" s="71"/>
    </row>
    <row r="57" spans="1:6" ht="25.5">
      <c r="A57" s="111" t="s">
        <v>61</v>
      </c>
      <c r="B57" s="154" t="s">
        <v>296</v>
      </c>
      <c r="C57" s="65"/>
      <c r="D57" s="155"/>
      <c r="F57" s="73"/>
    </row>
    <row r="58" spans="1:6">
      <c r="A58" s="66" t="s">
        <v>106</v>
      </c>
      <c r="B58" s="67" t="s">
        <v>101</v>
      </c>
      <c r="C58" s="48">
        <f>+$C$135+$C$136</f>
        <v>9.2499999999999999E-2</v>
      </c>
      <c r="D58" s="68">
        <f>+(C58*D57)*-1</f>
        <v>0</v>
      </c>
    </row>
    <row r="59" spans="1:6">
      <c r="A59" s="111" t="s">
        <v>63</v>
      </c>
      <c r="B59" s="203" t="s">
        <v>107</v>
      </c>
      <c r="C59" s="203"/>
      <c r="D59" s="153"/>
    </row>
    <row r="60" spans="1:6">
      <c r="A60" s="66" t="s">
        <v>108</v>
      </c>
      <c r="B60" s="67" t="s">
        <v>101</v>
      </c>
      <c r="C60" s="48">
        <f>+$C$135+$C$136</f>
        <v>9.2499999999999999E-2</v>
      </c>
      <c r="D60" s="68">
        <f>+(C60*D59)*-1</f>
        <v>0</v>
      </c>
    </row>
    <row r="61" spans="1:6">
      <c r="A61" s="184" t="s">
        <v>45</v>
      </c>
      <c r="B61" s="186"/>
      <c r="C61" s="74"/>
      <c r="D61" s="75">
        <f>SUM(D49:D60)</f>
        <v>0</v>
      </c>
    </row>
    <row r="63" spans="1:6">
      <c r="A63" s="195" t="s">
        <v>109</v>
      </c>
      <c r="B63" s="196"/>
      <c r="C63" s="196"/>
      <c r="D63" s="196"/>
    </row>
    <row r="64" spans="1:6">
      <c r="A64" s="76">
        <v>2</v>
      </c>
      <c r="B64" s="206" t="s">
        <v>110</v>
      </c>
      <c r="C64" s="206"/>
      <c r="D64" s="77" t="s">
        <v>56</v>
      </c>
    </row>
    <row r="65" spans="1:4">
      <c r="A65" s="78" t="s">
        <v>77</v>
      </c>
      <c r="B65" s="207" t="s">
        <v>78</v>
      </c>
      <c r="C65" s="207"/>
      <c r="D65" s="58">
        <f>+D33</f>
        <v>0</v>
      </c>
    </row>
    <row r="66" spans="1:4">
      <c r="A66" s="78" t="s">
        <v>86</v>
      </c>
      <c r="B66" s="207" t="s">
        <v>87</v>
      </c>
      <c r="C66" s="207"/>
      <c r="D66" s="58">
        <f>+D45</f>
        <v>0</v>
      </c>
    </row>
    <row r="67" spans="1:4">
      <c r="A67" s="78" t="s">
        <v>97</v>
      </c>
      <c r="B67" s="207" t="s">
        <v>98</v>
      </c>
      <c r="C67" s="207"/>
      <c r="D67" s="79">
        <f>+D61</f>
        <v>0</v>
      </c>
    </row>
    <row r="68" spans="1:4">
      <c r="A68" s="206" t="s">
        <v>45</v>
      </c>
      <c r="B68" s="206"/>
      <c r="C68" s="206"/>
      <c r="D68" s="80">
        <f>SUM(D65:D67)</f>
        <v>0</v>
      </c>
    </row>
    <row r="70" spans="1:4">
      <c r="A70" s="195" t="s">
        <v>111</v>
      </c>
      <c r="B70" s="196"/>
      <c r="C70" s="196"/>
      <c r="D70" s="196"/>
    </row>
    <row r="72" spans="1:4">
      <c r="A72" s="81">
        <v>3</v>
      </c>
      <c r="B72" s="44" t="s">
        <v>112</v>
      </c>
      <c r="C72" s="31" t="s">
        <v>55</v>
      </c>
      <c r="D72" s="31" t="s">
        <v>56</v>
      </c>
    </row>
    <row r="73" spans="1:4">
      <c r="A73" s="34" t="s">
        <v>3</v>
      </c>
      <c r="B73" s="67" t="s">
        <v>113</v>
      </c>
      <c r="C73" s="48" t="e">
        <f>+D73/$D$23</f>
        <v>#DIV/0!</v>
      </c>
      <c r="D73" s="82">
        <f>+'Men Cal Maqueiro 12 36 Noturno'!C31</f>
        <v>0</v>
      </c>
    </row>
    <row r="74" spans="1:4">
      <c r="A74" s="34" t="s">
        <v>5</v>
      </c>
      <c r="B74" s="47" t="s">
        <v>114</v>
      </c>
      <c r="C74" s="83"/>
      <c r="D74" s="40">
        <f>ROUND(+D73*$C$44,2)</f>
        <v>0</v>
      </c>
    </row>
    <row r="75" spans="1:4" ht="25.5">
      <c r="A75" s="34" t="s">
        <v>8</v>
      </c>
      <c r="B75" s="21" t="s">
        <v>115</v>
      </c>
      <c r="C75" s="57" t="e">
        <f>+D75/$D$23</f>
        <v>#DIV/0!</v>
      </c>
      <c r="D75" s="40">
        <f>+'Men Cal Maqueiro 12 36 Noturno'!C45</f>
        <v>0</v>
      </c>
    </row>
    <row r="76" spans="1:4">
      <c r="A76" s="84" t="s">
        <v>10</v>
      </c>
      <c r="B76" s="47" t="s">
        <v>116</v>
      </c>
      <c r="C76" s="57" t="e">
        <f>+D76/$D$23</f>
        <v>#DIV/0!</v>
      </c>
      <c r="D76" s="40">
        <f>+'Men Cal Maqueiro 12 36 Noturno'!C53</f>
        <v>0</v>
      </c>
    </row>
    <row r="77" spans="1:4" ht="25.5">
      <c r="A77" s="84" t="s">
        <v>61</v>
      </c>
      <c r="B77" s="21" t="s">
        <v>117</v>
      </c>
      <c r="C77" s="83"/>
      <c r="D77" s="85"/>
    </row>
    <row r="78" spans="1:4" ht="25.5">
      <c r="A78" s="84" t="s">
        <v>63</v>
      </c>
      <c r="B78" s="21" t="s">
        <v>118</v>
      </c>
      <c r="C78" s="57" t="e">
        <f>+D78/$D$23</f>
        <v>#DIV/0!</v>
      </c>
      <c r="D78" s="58">
        <f>+'Men Cal Maqueiro 12 36 Noturno'!C67</f>
        <v>0</v>
      </c>
    </row>
    <row r="79" spans="1:4">
      <c r="A79" s="184" t="s">
        <v>45</v>
      </c>
      <c r="B79" s="185"/>
      <c r="C79" s="186"/>
      <c r="D79" s="86">
        <f>SUM(D73:D78)</f>
        <v>0</v>
      </c>
    </row>
    <row r="81" spans="1:4">
      <c r="A81" s="195" t="s">
        <v>119</v>
      </c>
      <c r="B81" s="196"/>
      <c r="C81" s="196"/>
      <c r="D81" s="196"/>
    </row>
    <row r="83" spans="1:4">
      <c r="A83" s="208" t="s">
        <v>120</v>
      </c>
      <c r="B83" s="208"/>
      <c r="C83" s="208"/>
      <c r="D83" s="208"/>
    </row>
    <row r="84" spans="1:4">
      <c r="A84" s="81" t="s">
        <v>121</v>
      </c>
      <c r="B84" s="184" t="s">
        <v>122</v>
      </c>
      <c r="C84" s="186"/>
      <c r="D84" s="31" t="s">
        <v>56</v>
      </c>
    </row>
    <row r="85" spans="1:4">
      <c r="A85" s="47" t="s">
        <v>3</v>
      </c>
      <c r="B85" s="204" t="s">
        <v>123</v>
      </c>
      <c r="C85" s="205"/>
      <c r="D85" s="40"/>
    </row>
    <row r="86" spans="1:4">
      <c r="A86" s="67" t="s">
        <v>5</v>
      </c>
      <c r="B86" s="211" t="s">
        <v>122</v>
      </c>
      <c r="C86" s="212"/>
      <c r="D86" s="87">
        <f>+'Men Cal Maqueiro 12 36 Noturno'!C80</f>
        <v>0</v>
      </c>
    </row>
    <row r="87" spans="1:4" s="69" customFormat="1">
      <c r="A87" s="67" t="s">
        <v>8</v>
      </c>
      <c r="B87" s="211" t="s">
        <v>124</v>
      </c>
      <c r="C87" s="212"/>
      <c r="D87" s="87">
        <f>+'Men Cal Maqueiro 12 36 Noturno'!C89</f>
        <v>0</v>
      </c>
    </row>
    <row r="88" spans="1:4" s="69" customFormat="1">
      <c r="A88" s="67" t="s">
        <v>10</v>
      </c>
      <c r="B88" s="211" t="s">
        <v>125</v>
      </c>
      <c r="C88" s="212"/>
      <c r="D88" s="87">
        <f>+'Men Cal Maqueiro 12 36 Noturno'!C97</f>
        <v>0</v>
      </c>
    </row>
    <row r="89" spans="1:4" s="69" customFormat="1" ht="13.5">
      <c r="A89" s="67" t="s">
        <v>61</v>
      </c>
      <c r="B89" s="211" t="s">
        <v>126</v>
      </c>
      <c r="C89" s="212"/>
      <c r="D89" s="87"/>
    </row>
    <row r="90" spans="1:4" s="69" customFormat="1">
      <c r="A90" s="67" t="s">
        <v>63</v>
      </c>
      <c r="B90" s="211" t="s">
        <v>127</v>
      </c>
      <c r="C90" s="212"/>
      <c r="D90" s="87">
        <f>+'Men Cal Maqueiro 12 36 Noturno'!C105</f>
        <v>0</v>
      </c>
    </row>
    <row r="91" spans="1:4">
      <c r="A91" s="47" t="s">
        <v>65</v>
      </c>
      <c r="B91" s="204" t="s">
        <v>74</v>
      </c>
      <c r="C91" s="205"/>
      <c r="D91" s="40"/>
    </row>
    <row r="92" spans="1:4">
      <c r="A92" s="47" t="s">
        <v>67</v>
      </c>
      <c r="B92" s="204" t="s">
        <v>128</v>
      </c>
      <c r="C92" s="205"/>
      <c r="D92" s="85"/>
    </row>
    <row r="93" spans="1:4">
      <c r="A93" s="200" t="s">
        <v>45</v>
      </c>
      <c r="B93" s="200"/>
      <c r="C93" s="200"/>
      <c r="D93" s="42">
        <f>SUM(D85:D92)</f>
        <v>0</v>
      </c>
    </row>
    <row r="94" spans="1:4">
      <c r="D94" s="88"/>
    </row>
    <row r="95" spans="1:4">
      <c r="A95" s="81" t="s">
        <v>129</v>
      </c>
      <c r="B95" s="184" t="s">
        <v>130</v>
      </c>
      <c r="C95" s="186"/>
      <c r="D95" s="31" t="s">
        <v>56</v>
      </c>
    </row>
    <row r="96" spans="1:4" s="69" customFormat="1">
      <c r="A96" s="67" t="s">
        <v>3</v>
      </c>
      <c r="B96" s="213" t="s">
        <v>131</v>
      </c>
      <c r="C96" s="214"/>
      <c r="D96" s="87">
        <f>+'Men Cal Maqueiro 12 36 Noturno'!C116</f>
        <v>0</v>
      </c>
    </row>
    <row r="97" spans="1:4" s="69" customFormat="1">
      <c r="A97" s="67" t="s">
        <v>5</v>
      </c>
      <c r="B97" s="209" t="s">
        <v>132</v>
      </c>
      <c r="C97" s="210"/>
      <c r="D97" s="85"/>
    </row>
    <row r="98" spans="1:4" s="69" customFormat="1">
      <c r="A98" s="67" t="s">
        <v>8</v>
      </c>
      <c r="B98" s="209" t="s">
        <v>133</v>
      </c>
      <c r="C98" s="210"/>
      <c r="D98" s="85"/>
    </row>
    <row r="99" spans="1:4">
      <c r="A99" s="47" t="s">
        <v>10</v>
      </c>
      <c r="B99" s="204" t="s">
        <v>74</v>
      </c>
      <c r="C99" s="205"/>
      <c r="D99" s="40"/>
    </row>
    <row r="100" spans="1:4">
      <c r="A100" s="200" t="s">
        <v>45</v>
      </c>
      <c r="B100" s="200"/>
      <c r="C100" s="200"/>
      <c r="D100" s="42">
        <f>SUM(D96:D99)</f>
        <v>0</v>
      </c>
    </row>
    <row r="101" spans="1:4">
      <c r="D101" s="88"/>
    </row>
    <row r="102" spans="1:4">
      <c r="A102" s="81" t="s">
        <v>134</v>
      </c>
      <c r="B102" s="200" t="s">
        <v>135</v>
      </c>
      <c r="C102" s="200"/>
      <c r="D102" s="31" t="s">
        <v>56</v>
      </c>
    </row>
    <row r="103" spans="1:4" s="90" customFormat="1">
      <c r="A103" s="84" t="s">
        <v>3</v>
      </c>
      <c r="B103" s="215" t="s">
        <v>136</v>
      </c>
      <c r="C103" s="215"/>
      <c r="D103" s="89"/>
    </row>
    <row r="104" spans="1:4">
      <c r="A104" s="200" t="s">
        <v>45</v>
      </c>
      <c r="B104" s="200"/>
      <c r="C104" s="200"/>
      <c r="D104" s="42">
        <f>SUM(D103:D103)</f>
        <v>0</v>
      </c>
    </row>
    <row r="106" spans="1:4">
      <c r="A106" s="94" t="s">
        <v>137</v>
      </c>
      <c r="B106" s="94"/>
      <c r="C106" s="94"/>
      <c r="D106" s="94"/>
    </row>
    <row r="107" spans="1:4">
      <c r="A107" s="47" t="s">
        <v>121</v>
      </c>
      <c r="B107" s="204" t="s">
        <v>122</v>
      </c>
      <c r="C107" s="205"/>
      <c r="D107" s="58">
        <f>+D93</f>
        <v>0</v>
      </c>
    </row>
    <row r="108" spans="1:4">
      <c r="A108" s="47" t="s">
        <v>129</v>
      </c>
      <c r="B108" s="204" t="s">
        <v>130</v>
      </c>
      <c r="C108" s="205"/>
      <c r="D108" s="58">
        <f>+D100</f>
        <v>0</v>
      </c>
    </row>
    <row r="109" spans="1:4">
      <c r="A109" s="92"/>
      <c r="B109" s="216" t="s">
        <v>138</v>
      </c>
      <c r="C109" s="217"/>
      <c r="D109" s="93">
        <f>+D108+D107</f>
        <v>0</v>
      </c>
    </row>
    <row r="110" spans="1:4">
      <c r="A110" s="47" t="s">
        <v>134</v>
      </c>
      <c r="B110" s="204" t="s">
        <v>135</v>
      </c>
      <c r="C110" s="205"/>
      <c r="D110" s="58">
        <f>+D104</f>
        <v>0</v>
      </c>
    </row>
    <row r="111" spans="1:4">
      <c r="A111" s="218" t="s">
        <v>45</v>
      </c>
      <c r="B111" s="218"/>
      <c r="C111" s="218"/>
      <c r="D111" s="95">
        <f>+D110+D109</f>
        <v>0</v>
      </c>
    </row>
    <row r="113" spans="1:4">
      <c r="A113" s="195" t="s">
        <v>139</v>
      </c>
      <c r="B113" s="196"/>
      <c r="C113" s="196"/>
      <c r="D113" s="196"/>
    </row>
    <row r="115" spans="1:4">
      <c r="A115" s="81">
        <v>5</v>
      </c>
      <c r="B115" s="184" t="s">
        <v>140</v>
      </c>
      <c r="C115" s="186"/>
      <c r="D115" s="31" t="s">
        <v>56</v>
      </c>
    </row>
    <row r="116" spans="1:4">
      <c r="A116" s="47" t="s">
        <v>3</v>
      </c>
      <c r="B116" s="197" t="s">
        <v>141</v>
      </c>
      <c r="C116" s="197"/>
      <c r="D116" s="40">
        <f>+Uniforme!F12</f>
        <v>0</v>
      </c>
    </row>
    <row r="117" spans="1:4">
      <c r="A117" s="47" t="s">
        <v>100</v>
      </c>
      <c r="B117" s="67" t="s">
        <v>101</v>
      </c>
      <c r="C117" s="48">
        <f>+$C$135+$C$136</f>
        <v>9.2499999999999999E-2</v>
      </c>
      <c r="D117" s="68">
        <f>+(C117*D116)*-1</f>
        <v>0</v>
      </c>
    </row>
    <row r="118" spans="1:4">
      <c r="A118" s="47" t="s">
        <v>5</v>
      </c>
      <c r="B118" s="197" t="s">
        <v>142</v>
      </c>
      <c r="C118" s="197"/>
      <c r="D118" s="40"/>
    </row>
    <row r="119" spans="1:4">
      <c r="A119" s="47" t="s">
        <v>81</v>
      </c>
      <c r="B119" s="67" t="s">
        <v>101</v>
      </c>
      <c r="C119" s="48">
        <f>+$C$135+$C$136</f>
        <v>9.2499999999999999E-2</v>
      </c>
      <c r="D119" s="68">
        <f>+(C119*D118)*-1</f>
        <v>0</v>
      </c>
    </row>
    <row r="120" spans="1:4">
      <c r="A120" s="47" t="s">
        <v>8</v>
      </c>
      <c r="B120" s="197" t="s">
        <v>143</v>
      </c>
      <c r="C120" s="197"/>
      <c r="D120" s="40"/>
    </row>
    <row r="121" spans="1:4">
      <c r="A121" s="47" t="s">
        <v>104</v>
      </c>
      <c r="B121" s="67" t="s">
        <v>101</v>
      </c>
      <c r="C121" s="48">
        <f>+$C$135+$C$136</f>
        <v>9.2499999999999999E-2</v>
      </c>
      <c r="D121" s="68">
        <f>+(C121*D120)*-1</f>
        <v>0</v>
      </c>
    </row>
    <row r="122" spans="1:4">
      <c r="A122" s="47" t="s">
        <v>10</v>
      </c>
      <c r="B122" s="197" t="s">
        <v>74</v>
      </c>
      <c r="C122" s="197"/>
      <c r="D122" s="40"/>
    </row>
    <row r="123" spans="1:4">
      <c r="A123" s="47" t="s">
        <v>105</v>
      </c>
      <c r="B123" s="67" t="s">
        <v>101</v>
      </c>
      <c r="C123" s="48">
        <f>+$C$135+$C$136</f>
        <v>9.2499999999999999E-2</v>
      </c>
      <c r="D123" s="68">
        <f>+(C123*D122)*-1</f>
        <v>0</v>
      </c>
    </row>
    <row r="124" spans="1:4">
      <c r="A124" s="200" t="s">
        <v>45</v>
      </c>
      <c r="B124" s="200"/>
      <c r="C124" s="200"/>
      <c r="D124" s="42">
        <f>SUM(D116:D122)</f>
        <v>0</v>
      </c>
    </row>
    <row r="126" spans="1:4">
      <c r="A126" s="195" t="s">
        <v>144</v>
      </c>
      <c r="B126" s="196"/>
      <c r="C126" s="196"/>
      <c r="D126" s="196"/>
    </row>
    <row r="128" spans="1:4">
      <c r="A128" s="81">
        <v>6</v>
      </c>
      <c r="B128" s="44" t="s">
        <v>145</v>
      </c>
      <c r="C128" s="96" t="s">
        <v>55</v>
      </c>
      <c r="D128" s="31" t="s">
        <v>56</v>
      </c>
    </row>
    <row r="129" spans="1:7">
      <c r="A129" s="111" t="s">
        <v>3</v>
      </c>
      <c r="B129" s="111" t="s">
        <v>146</v>
      </c>
      <c r="C129" s="112">
        <v>0.03</v>
      </c>
      <c r="D129" s="153">
        <f>($D$124+$D$111+$D$79+$D$68+$D$23)*C129</f>
        <v>0</v>
      </c>
    </row>
    <row r="130" spans="1:7">
      <c r="A130" s="111" t="s">
        <v>5</v>
      </c>
      <c r="B130" s="111" t="s">
        <v>147</v>
      </c>
      <c r="C130" s="112">
        <v>0.03</v>
      </c>
      <c r="D130" s="153">
        <f>($D$124+$D$111+$D$79+$D$68+$D$23+D129)*C130</f>
        <v>0</v>
      </c>
    </row>
    <row r="131" spans="1:7" s="98" customFormat="1">
      <c r="A131" s="220" t="s">
        <v>148</v>
      </c>
      <c r="B131" s="221"/>
      <c r="C131" s="222"/>
      <c r="D131" s="97">
        <f>++D130+D129+D124+D111+D79+D68+D23</f>
        <v>0</v>
      </c>
    </row>
    <row r="132" spans="1:7" s="98" customFormat="1" ht="33" customHeight="1">
      <c r="A132" s="223" t="s">
        <v>149</v>
      </c>
      <c r="B132" s="224"/>
      <c r="C132" s="225"/>
      <c r="D132" s="97">
        <f>ROUND(D131/(1-(C135+C136+C138+C140+C141)),2)</f>
        <v>0</v>
      </c>
    </row>
    <row r="133" spans="1:7">
      <c r="A133" s="47" t="s">
        <v>8</v>
      </c>
      <c r="B133" s="47" t="s">
        <v>150</v>
      </c>
      <c r="C133" s="57"/>
      <c r="D133" s="47"/>
    </row>
    <row r="134" spans="1:7">
      <c r="A134" s="47" t="s">
        <v>104</v>
      </c>
      <c r="B134" s="47" t="s">
        <v>151</v>
      </c>
      <c r="C134" s="57"/>
      <c r="D134" s="47"/>
    </row>
    <row r="135" spans="1:7">
      <c r="A135" s="111" t="s">
        <v>152</v>
      </c>
      <c r="B135" s="111" t="s">
        <v>153</v>
      </c>
      <c r="C135" s="112">
        <v>1.6500000000000001E-2</v>
      </c>
      <c r="D135" s="153">
        <f>ROUND(C135*$D$132,2)</f>
        <v>0</v>
      </c>
      <c r="G135" s="99"/>
    </row>
    <row r="136" spans="1:7">
      <c r="A136" s="111" t="s">
        <v>154</v>
      </c>
      <c r="B136" s="111" t="s">
        <v>155</v>
      </c>
      <c r="C136" s="112">
        <v>7.5999999999999998E-2</v>
      </c>
      <c r="D136" s="153">
        <f>ROUND(C136*$D$132,2)</f>
        <v>0</v>
      </c>
      <c r="G136" s="99"/>
    </row>
    <row r="137" spans="1:7">
      <c r="A137" s="47" t="s">
        <v>156</v>
      </c>
      <c r="B137" s="47" t="s">
        <v>157</v>
      </c>
      <c r="C137" s="57"/>
      <c r="D137" s="58"/>
      <c r="G137" s="99"/>
    </row>
    <row r="138" spans="1:7">
      <c r="A138" s="47" t="s">
        <v>158</v>
      </c>
      <c r="B138" s="47" t="s">
        <v>159</v>
      </c>
      <c r="C138" s="57"/>
      <c r="D138" s="47"/>
      <c r="G138" s="99"/>
    </row>
    <row r="139" spans="1:7">
      <c r="A139" s="47" t="s">
        <v>160</v>
      </c>
      <c r="B139" s="47" t="s">
        <v>161</v>
      </c>
      <c r="C139" s="57"/>
      <c r="D139" s="47"/>
    </row>
    <row r="140" spans="1:7">
      <c r="A140" s="111" t="s">
        <v>162</v>
      </c>
      <c r="B140" s="111" t="s">
        <v>163</v>
      </c>
      <c r="C140" s="112">
        <v>0.05</v>
      </c>
      <c r="D140" s="153">
        <f>ROUND(C140*$D$132,2)</f>
        <v>0</v>
      </c>
    </row>
    <row r="141" spans="1:7">
      <c r="A141" s="47" t="s">
        <v>164</v>
      </c>
      <c r="B141" s="47" t="s">
        <v>165</v>
      </c>
      <c r="C141" s="57"/>
      <c r="D141" s="47"/>
    </row>
    <row r="142" spans="1:7">
      <c r="A142" s="184" t="s">
        <v>45</v>
      </c>
      <c r="B142" s="185"/>
      <c r="C142" s="100">
        <f>+C141+C140+C138+C136+C135+C130+C129</f>
        <v>0.20250000000000001</v>
      </c>
      <c r="D142" s="42">
        <f>+D140+D138+D136+D135+D130+D129</f>
        <v>0</v>
      </c>
    </row>
    <row r="144" spans="1:7">
      <c r="A144" s="226" t="s">
        <v>166</v>
      </c>
      <c r="B144" s="226"/>
      <c r="C144" s="226"/>
      <c r="D144" s="226"/>
    </row>
    <row r="145" spans="1:4">
      <c r="A145" s="47" t="s">
        <v>3</v>
      </c>
      <c r="B145" s="219" t="s">
        <v>167</v>
      </c>
      <c r="C145" s="219"/>
      <c r="D145" s="40">
        <f>+D23</f>
        <v>0</v>
      </c>
    </row>
    <row r="146" spans="1:4">
      <c r="A146" s="47" t="s">
        <v>168</v>
      </c>
      <c r="B146" s="219" t="s">
        <v>169</v>
      </c>
      <c r="C146" s="219"/>
      <c r="D146" s="40">
        <f>+D68</f>
        <v>0</v>
      </c>
    </row>
    <row r="147" spans="1:4">
      <c r="A147" s="47" t="s">
        <v>8</v>
      </c>
      <c r="B147" s="219" t="s">
        <v>170</v>
      </c>
      <c r="C147" s="219"/>
      <c r="D147" s="40">
        <f>+D79</f>
        <v>0</v>
      </c>
    </row>
    <row r="148" spans="1:4">
      <c r="A148" s="47" t="s">
        <v>10</v>
      </c>
      <c r="B148" s="219" t="s">
        <v>171</v>
      </c>
      <c r="C148" s="219"/>
      <c r="D148" s="40">
        <f>+D111</f>
        <v>0</v>
      </c>
    </row>
    <row r="149" spans="1:4">
      <c r="A149" s="47" t="s">
        <v>61</v>
      </c>
      <c r="B149" s="219" t="s">
        <v>172</v>
      </c>
      <c r="C149" s="219"/>
      <c r="D149" s="40">
        <f>+D124</f>
        <v>0</v>
      </c>
    </row>
    <row r="150" spans="1:4">
      <c r="B150" s="230" t="s">
        <v>173</v>
      </c>
      <c r="C150" s="230"/>
      <c r="D150" s="101">
        <f>SUM(D145:D149)</f>
        <v>0</v>
      </c>
    </row>
    <row r="151" spans="1:4">
      <c r="A151" s="47" t="s">
        <v>63</v>
      </c>
      <c r="B151" s="219" t="s">
        <v>174</v>
      </c>
      <c r="C151" s="219"/>
      <c r="D151" s="40">
        <f>+D142</f>
        <v>0</v>
      </c>
    </row>
    <row r="153" spans="1:4">
      <c r="A153" s="231" t="s">
        <v>175</v>
      </c>
      <c r="B153" s="231"/>
      <c r="C153" s="231"/>
      <c r="D153" s="102">
        <f>ROUND(+D151+D150,2)</f>
        <v>0</v>
      </c>
    </row>
    <row r="155" spans="1:4">
      <c r="A155" s="227" t="s">
        <v>176</v>
      </c>
      <c r="B155" s="227"/>
      <c r="C155" s="227"/>
      <c r="D155" s="227"/>
    </row>
    <row r="157" spans="1:4">
      <c r="A157" s="47" t="s">
        <v>3</v>
      </c>
      <c r="B157" s="47" t="s">
        <v>79</v>
      </c>
      <c r="C157" s="103" t="e">
        <f>+C29</f>
        <v>#DIV/0!</v>
      </c>
      <c r="D157" s="40">
        <f>+D29</f>
        <v>0</v>
      </c>
    </row>
    <row r="158" spans="1:4">
      <c r="A158" s="47" t="s">
        <v>5</v>
      </c>
      <c r="B158" s="47" t="s">
        <v>82</v>
      </c>
      <c r="C158" s="103" t="e">
        <f>+C31</f>
        <v>#DIV/0!</v>
      </c>
      <c r="D158" s="40">
        <f>+D31</f>
        <v>0</v>
      </c>
    </row>
    <row r="159" spans="1:4">
      <c r="A159" s="47" t="s">
        <v>8</v>
      </c>
      <c r="B159" s="47" t="s">
        <v>84</v>
      </c>
      <c r="C159" s="103" t="e">
        <f>+C32</f>
        <v>#DIV/0!</v>
      </c>
      <c r="D159" s="40">
        <f>+D32</f>
        <v>0</v>
      </c>
    </row>
    <row r="160" spans="1:4" ht="25.5">
      <c r="A160" s="47" t="s">
        <v>10</v>
      </c>
      <c r="B160" s="21" t="s">
        <v>115</v>
      </c>
      <c r="C160" s="57" t="e">
        <f>+C75</f>
        <v>#DIV/0!</v>
      </c>
      <c r="D160" s="40">
        <f>+D75</f>
        <v>0</v>
      </c>
    </row>
    <row r="161" spans="1:5" ht="25.5">
      <c r="A161" s="47" t="s">
        <v>61</v>
      </c>
      <c r="B161" s="21" t="s">
        <v>118</v>
      </c>
      <c r="C161" s="103" t="e">
        <f>+C78</f>
        <v>#DIV/0!</v>
      </c>
      <c r="D161" s="58">
        <f>+D78</f>
        <v>0</v>
      </c>
    </row>
    <row r="162" spans="1:5">
      <c r="A162" s="47" t="s">
        <v>108</v>
      </c>
      <c r="B162" s="67" t="s">
        <v>177</v>
      </c>
      <c r="C162" s="228" t="e">
        <f>+(D162+D163+D164)/D23</f>
        <v>#DIV/0!</v>
      </c>
      <c r="D162" s="40">
        <f>ROUND(D29*(SUM($C$37:$C$44)),2)</f>
        <v>0</v>
      </c>
    </row>
    <row r="163" spans="1:5">
      <c r="A163" s="47" t="s">
        <v>178</v>
      </c>
      <c r="B163" s="67" t="s">
        <v>179</v>
      </c>
      <c r="C163" s="228"/>
      <c r="D163" s="40">
        <f>ROUND(D31*(SUM($C$37:$C$44)),2)</f>
        <v>0</v>
      </c>
    </row>
    <row r="164" spans="1:5">
      <c r="A164" s="47" t="s">
        <v>180</v>
      </c>
      <c r="B164" s="67" t="s">
        <v>181</v>
      </c>
      <c r="C164" s="228"/>
      <c r="D164" s="40">
        <f>ROUND(D32*(SUM($C$37:$C$44)),2)</f>
        <v>0</v>
      </c>
    </row>
    <row r="165" spans="1:5">
      <c r="A165" s="195" t="s">
        <v>45</v>
      </c>
      <c r="B165" s="196"/>
      <c r="C165" s="229"/>
      <c r="D165" s="104">
        <f>SUM(D157:D164)</f>
        <v>0</v>
      </c>
    </row>
    <row r="166" spans="1:5">
      <c r="B166" s="105"/>
      <c r="C166" s="105"/>
      <c r="D166" s="105"/>
    </row>
    <row r="167" spans="1:5">
      <c r="A167" s="106"/>
      <c r="B167" s="106"/>
      <c r="C167" s="106"/>
      <c r="D167" s="106"/>
      <c r="E167" s="106"/>
    </row>
    <row r="168" spans="1:5">
      <c r="A168" s="106"/>
      <c r="B168" s="106"/>
      <c r="C168" s="106"/>
      <c r="D168" s="106"/>
      <c r="E168" s="106"/>
    </row>
    <row r="169" spans="1:5">
      <c r="A169" s="106"/>
      <c r="B169" s="106"/>
      <c r="C169" s="106"/>
      <c r="D169" s="106"/>
      <c r="E169" s="106"/>
    </row>
    <row r="170" spans="1:5">
      <c r="A170" s="106"/>
      <c r="B170" s="106"/>
      <c r="C170" s="106"/>
      <c r="D170" s="106"/>
      <c r="E170" s="106"/>
    </row>
    <row r="171" spans="1:5">
      <c r="A171" s="106"/>
      <c r="B171" s="106"/>
      <c r="C171" s="106"/>
      <c r="D171" s="106"/>
      <c r="E171" s="106"/>
    </row>
    <row r="172" spans="1:5">
      <c r="A172" s="106"/>
      <c r="B172" s="106"/>
      <c r="C172" s="106"/>
      <c r="D172" s="106"/>
      <c r="E172" s="106"/>
    </row>
    <row r="173" spans="1:5">
      <c r="A173" s="106"/>
      <c r="B173" s="106"/>
      <c r="C173" s="106"/>
      <c r="D173" s="106"/>
      <c r="E173" s="106"/>
    </row>
    <row r="174" spans="1:5">
      <c r="A174" s="106"/>
      <c r="B174" s="106"/>
      <c r="C174" s="106"/>
      <c r="D174" s="106"/>
      <c r="E174" s="106"/>
    </row>
    <row r="175" spans="1:5">
      <c r="A175" s="106"/>
      <c r="B175" s="106"/>
      <c r="C175" s="106"/>
      <c r="D175" s="106"/>
      <c r="E175" s="106"/>
    </row>
    <row r="176" spans="1:5">
      <c r="A176" s="106"/>
      <c r="B176" s="106"/>
      <c r="C176" s="106"/>
      <c r="D176" s="106"/>
      <c r="E176" s="106"/>
    </row>
    <row r="177" spans="1:5">
      <c r="A177" s="106"/>
      <c r="B177" s="106"/>
      <c r="C177" s="106"/>
      <c r="D177" s="106"/>
      <c r="E177" s="106"/>
    </row>
    <row r="178" spans="1:5">
      <c r="A178" s="106"/>
      <c r="B178" s="106"/>
      <c r="C178" s="106"/>
      <c r="D178" s="106"/>
      <c r="E178" s="106"/>
    </row>
    <row r="179" spans="1:5">
      <c r="A179" s="106"/>
      <c r="B179" s="106"/>
      <c r="C179" s="106"/>
      <c r="D179" s="106"/>
      <c r="E179" s="106"/>
    </row>
  </sheetData>
  <mergeCells count="81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61:B61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B85:C85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98:C98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115:C115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46:C146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A155:D155"/>
    <mergeCell ref="C162:C164"/>
    <mergeCell ref="A165:C165"/>
    <mergeCell ref="B147:C147"/>
    <mergeCell ref="B148:C148"/>
    <mergeCell ref="B149:C149"/>
    <mergeCell ref="B150:C150"/>
    <mergeCell ref="B151:C151"/>
    <mergeCell ref="A153:C153"/>
  </mergeCells>
  <pageMargins left="0.82" right="0.2" top="0.39" bottom="0.56999999999999995" header="0.31496062992125984" footer="0.31496062992125984"/>
  <pageSetup paperSize="9" scale="85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C164"/>
  <sheetViews>
    <sheetView workbookViewId="0">
      <selection activeCell="B52" sqref="B52"/>
    </sheetView>
  </sheetViews>
  <sheetFormatPr defaultRowHeight="12.75"/>
  <cols>
    <col min="1" max="1" width="64.5" customWidth="1"/>
    <col min="2" max="2" width="12.25" bestFit="1" customWidth="1"/>
    <col min="3" max="3" width="14.75" customWidth="1"/>
    <col min="4" max="4" width="9.375" bestFit="1" customWidth="1"/>
    <col min="5" max="5" width="69.125" customWidth="1"/>
  </cols>
  <sheetData>
    <row r="1" spans="1:3" ht="16.5">
      <c r="A1" s="264" t="s">
        <v>273</v>
      </c>
      <c r="B1" s="264"/>
      <c r="C1" s="264"/>
    </row>
    <row r="3" spans="1:3">
      <c r="A3" s="47" t="s">
        <v>182</v>
      </c>
      <c r="B3" s="47">
        <v>220</v>
      </c>
    </row>
    <row r="4" spans="1:3">
      <c r="A4" s="47" t="s">
        <v>183</v>
      </c>
      <c r="B4" s="47">
        <v>365.25</v>
      </c>
    </row>
    <row r="5" spans="1:3">
      <c r="A5" s="47" t="s">
        <v>184</v>
      </c>
      <c r="B5" s="107">
        <f>(365.25/12)/(7/7)/2</f>
        <v>15.21875</v>
      </c>
    </row>
    <row r="6" spans="1:3">
      <c r="A6" s="67" t="s">
        <v>57</v>
      </c>
      <c r="B6" s="58">
        <f>+'Maqueiro 12 36 Noturno'!D12</f>
        <v>0</v>
      </c>
    </row>
    <row r="7" spans="1:3">
      <c r="A7" s="67" t="s">
        <v>185</v>
      </c>
      <c r="B7" s="58">
        <f>+'Maqueiro 12 36 Noturno'!D23</f>
        <v>0</v>
      </c>
    </row>
    <row r="9" spans="1:3">
      <c r="A9" s="232" t="s">
        <v>186</v>
      </c>
      <c r="B9" s="233"/>
      <c r="C9" s="234"/>
    </row>
    <row r="10" spans="1:3">
      <c r="A10" s="47" t="s">
        <v>187</v>
      </c>
      <c r="B10" s="47">
        <f>+$B$4</f>
        <v>365.25</v>
      </c>
      <c r="C10" s="83"/>
    </row>
    <row r="11" spans="1:3">
      <c r="A11" s="47" t="s">
        <v>188</v>
      </c>
      <c r="B11" s="67">
        <v>12</v>
      </c>
      <c r="C11" s="83"/>
    </row>
    <row r="12" spans="1:3">
      <c r="A12" s="47" t="s">
        <v>189</v>
      </c>
      <c r="B12" s="57">
        <v>1</v>
      </c>
      <c r="C12" s="83"/>
    </row>
    <row r="13" spans="1:3">
      <c r="A13" s="67" t="s">
        <v>190</v>
      </c>
      <c r="B13" s="108">
        <f>+B5</f>
        <v>15.21875</v>
      </c>
      <c r="C13" s="83"/>
    </row>
    <row r="14" spans="1:3">
      <c r="A14" s="109" t="s">
        <v>191</v>
      </c>
      <c r="B14" s="110"/>
      <c r="C14" s="83"/>
    </row>
    <row r="15" spans="1:3">
      <c r="A15" s="47" t="s">
        <v>192</v>
      </c>
      <c r="B15" s="57">
        <v>0.06</v>
      </c>
      <c r="C15" s="83"/>
    </row>
    <row r="16" spans="1:3">
      <c r="A16" s="236" t="s">
        <v>193</v>
      </c>
      <c r="B16" s="237"/>
      <c r="C16" s="104">
        <f>ROUND((B13*(B14*2)-($B$6*B15)),2)</f>
        <v>0</v>
      </c>
    </row>
    <row r="18" spans="1:3">
      <c r="A18" s="232" t="s">
        <v>194</v>
      </c>
      <c r="B18" s="233"/>
      <c r="C18" s="234"/>
    </row>
    <row r="19" spans="1:3">
      <c r="A19" s="47" t="s">
        <v>187</v>
      </c>
      <c r="B19" s="47">
        <f>+$B$4</f>
        <v>365.25</v>
      </c>
      <c r="C19" s="83"/>
    </row>
    <row r="20" spans="1:3">
      <c r="A20" s="47" t="s">
        <v>188</v>
      </c>
      <c r="B20" s="67">
        <v>12</v>
      </c>
      <c r="C20" s="83"/>
    </row>
    <row r="21" spans="1:3">
      <c r="A21" s="47" t="s">
        <v>189</v>
      </c>
      <c r="B21" s="57">
        <v>1</v>
      </c>
      <c r="C21" s="83"/>
    </row>
    <row r="22" spans="1:3">
      <c r="A22" s="67" t="s">
        <v>190</v>
      </c>
      <c r="B22" s="108">
        <f>+B5</f>
        <v>15.21875</v>
      </c>
      <c r="C22" s="83"/>
    </row>
    <row r="23" spans="1:3">
      <c r="A23" s="109" t="s">
        <v>195</v>
      </c>
      <c r="B23" s="110"/>
      <c r="C23" s="83"/>
    </row>
    <row r="24" spans="1:3">
      <c r="A24" s="47" t="s">
        <v>196</v>
      </c>
      <c r="B24" s="57">
        <v>0.1</v>
      </c>
      <c r="C24" s="83"/>
    </row>
    <row r="25" spans="1:3">
      <c r="A25" s="236" t="s">
        <v>195</v>
      </c>
      <c r="B25" s="237"/>
      <c r="C25" s="104">
        <f>ROUND((B22*(B23)-((B22*B23)*B24)),2)</f>
        <v>0</v>
      </c>
    </row>
    <row r="27" spans="1:3">
      <c r="A27" s="232" t="s">
        <v>197</v>
      </c>
      <c r="B27" s="233"/>
      <c r="C27" s="234"/>
    </row>
    <row r="28" spans="1:3">
      <c r="A28" s="47" t="s">
        <v>198</v>
      </c>
      <c r="B28" s="58">
        <f>+B7</f>
        <v>0</v>
      </c>
      <c r="C28" s="83"/>
    </row>
    <row r="29" spans="1:3">
      <c r="A29" s="47" t="s">
        <v>199</v>
      </c>
      <c r="B29" s="47">
        <v>12</v>
      </c>
      <c r="C29" s="83"/>
    </row>
    <row r="30" spans="1:3">
      <c r="A30" s="111" t="s">
        <v>200</v>
      </c>
      <c r="B30" s="112"/>
      <c r="C30" s="83"/>
    </row>
    <row r="31" spans="1:3">
      <c r="A31" s="236" t="s">
        <v>201</v>
      </c>
      <c r="B31" s="237"/>
      <c r="C31" s="104">
        <f>ROUND(+(B28/B29)*B30,2)</f>
        <v>0</v>
      </c>
    </row>
    <row r="33" spans="1:3">
      <c r="A33" s="238" t="s">
        <v>202</v>
      </c>
      <c r="B33" s="239"/>
      <c r="C33" s="240"/>
    </row>
    <row r="34" spans="1:3" s="69" customFormat="1">
      <c r="A34" s="113" t="s">
        <v>203</v>
      </c>
      <c r="B34" s="112">
        <f>+B30</f>
        <v>0</v>
      </c>
      <c r="C34" s="83"/>
    </row>
    <row r="35" spans="1:3">
      <c r="A35" s="47" t="s">
        <v>204</v>
      </c>
      <c r="B35" s="58">
        <f>+'Maqueiro 12 36 Noturno'!$D$23</f>
        <v>0</v>
      </c>
      <c r="C35" s="83"/>
    </row>
    <row r="36" spans="1:3">
      <c r="A36" s="47" t="s">
        <v>79</v>
      </c>
      <c r="B36" s="58">
        <f>+'Maqueiro 12 36 Noturno'!$D$29</f>
        <v>0</v>
      </c>
      <c r="C36" s="83"/>
    </row>
    <row r="37" spans="1:3">
      <c r="A37" s="114" t="s">
        <v>82</v>
      </c>
      <c r="B37" s="58">
        <f>+'Maqueiro 12 36 Noturno'!$D$31</f>
        <v>0</v>
      </c>
      <c r="C37" s="83"/>
    </row>
    <row r="38" spans="1:3">
      <c r="A38" s="114" t="s">
        <v>84</v>
      </c>
      <c r="B38" s="58">
        <f>+'Maqueiro 12 36 Noturno'!$D$32</f>
        <v>0</v>
      </c>
      <c r="C38" s="83"/>
    </row>
    <row r="39" spans="1:3">
      <c r="A39" s="115" t="s">
        <v>205</v>
      </c>
      <c r="B39" s="116">
        <f>SUM(B35:B38)</f>
        <v>0</v>
      </c>
      <c r="C39" s="83"/>
    </row>
    <row r="40" spans="1:3">
      <c r="A40" s="78" t="s">
        <v>206</v>
      </c>
      <c r="B40" s="57">
        <v>0.4</v>
      </c>
      <c r="C40" s="83"/>
    </row>
    <row r="41" spans="1:3">
      <c r="A41" s="78" t="s">
        <v>207</v>
      </c>
      <c r="B41" s="57">
        <f>+'Maqueiro 12 36 Noturno'!$C$44</f>
        <v>0.08</v>
      </c>
      <c r="C41" s="83"/>
    </row>
    <row r="42" spans="1:3">
      <c r="A42" s="216" t="s">
        <v>208</v>
      </c>
      <c r="B42" s="217"/>
      <c r="C42" s="93">
        <f>ROUND(+B39*B40*B41*B34,2)</f>
        <v>0</v>
      </c>
    </row>
    <row r="43" spans="1:3">
      <c r="A43" s="78" t="s">
        <v>209</v>
      </c>
      <c r="B43" s="57">
        <v>0.1</v>
      </c>
      <c r="C43" s="83"/>
    </row>
    <row r="44" spans="1:3">
      <c r="A44" s="216" t="s">
        <v>210</v>
      </c>
      <c r="B44" s="217"/>
      <c r="C44" s="117">
        <f>ROUND(B43*B41*B39*B34,2)</f>
        <v>0</v>
      </c>
    </row>
    <row r="45" spans="1:3">
      <c r="A45" s="236" t="s">
        <v>211</v>
      </c>
      <c r="B45" s="237"/>
      <c r="C45" s="95">
        <f>+C44+C42</f>
        <v>0</v>
      </c>
    </row>
    <row r="47" spans="1:3">
      <c r="A47" s="232" t="s">
        <v>212</v>
      </c>
      <c r="B47" s="233"/>
      <c r="C47" s="234"/>
    </row>
    <row r="48" spans="1:3">
      <c r="A48" s="47" t="s">
        <v>198</v>
      </c>
      <c r="B48" s="58">
        <f>+B7</f>
        <v>0</v>
      </c>
      <c r="C48" s="83"/>
    </row>
    <row r="49" spans="1:3">
      <c r="A49" s="47" t="s">
        <v>213</v>
      </c>
      <c r="B49" s="118">
        <v>30</v>
      </c>
      <c r="C49" s="83"/>
    </row>
    <row r="50" spans="1:3">
      <c r="A50" s="47" t="s">
        <v>199</v>
      </c>
      <c r="B50" s="47">
        <v>12</v>
      </c>
      <c r="C50" s="83"/>
    </row>
    <row r="51" spans="1:3">
      <c r="A51" s="47" t="s">
        <v>214</v>
      </c>
      <c r="B51" s="47">
        <v>7</v>
      </c>
      <c r="C51" s="83"/>
    </row>
    <row r="52" spans="1:3">
      <c r="A52" s="111" t="s">
        <v>215</v>
      </c>
      <c r="B52" s="112"/>
      <c r="C52" s="83"/>
    </row>
    <row r="53" spans="1:3">
      <c r="A53" s="236" t="s">
        <v>216</v>
      </c>
      <c r="B53" s="237"/>
      <c r="C53" s="104">
        <f>+ROUND(((B48/B49/B50)*B51)*B52,2)</f>
        <v>0</v>
      </c>
    </row>
    <row r="55" spans="1:3">
      <c r="A55" s="238" t="s">
        <v>217</v>
      </c>
      <c r="B55" s="239"/>
      <c r="C55" s="240"/>
    </row>
    <row r="56" spans="1:3">
      <c r="A56" s="119" t="s">
        <v>218</v>
      </c>
      <c r="B56" s="112"/>
      <c r="C56" s="83"/>
    </row>
    <row r="57" spans="1:3">
      <c r="A57" s="47" t="s">
        <v>204</v>
      </c>
      <c r="B57" s="58">
        <f>+'Maqueiro 12 36 Noturno'!$D$23</f>
        <v>0</v>
      </c>
      <c r="C57" s="83"/>
    </row>
    <row r="58" spans="1:3">
      <c r="A58" s="47" t="s">
        <v>79</v>
      </c>
      <c r="B58" s="58">
        <f>+'Maqueiro 12 36 Noturno'!$D$29</f>
        <v>0</v>
      </c>
      <c r="C58" s="83"/>
    </row>
    <row r="59" spans="1:3">
      <c r="A59" s="114" t="s">
        <v>82</v>
      </c>
      <c r="B59" s="58">
        <f>+'Maqueiro 12 36 Noturno'!$D$31</f>
        <v>0</v>
      </c>
      <c r="C59" s="83"/>
    </row>
    <row r="60" spans="1:3">
      <c r="A60" s="114" t="s">
        <v>84</v>
      </c>
      <c r="B60" s="58">
        <f>+'Maqueiro 12 36 Noturno'!$D$32</f>
        <v>0</v>
      </c>
      <c r="C60" s="83"/>
    </row>
    <row r="61" spans="1:3">
      <c r="A61" s="115" t="s">
        <v>205</v>
      </c>
      <c r="B61" s="116">
        <f>SUM(B57:B60)</f>
        <v>0</v>
      </c>
      <c r="C61" s="83"/>
    </row>
    <row r="62" spans="1:3">
      <c r="A62" s="78" t="s">
        <v>206</v>
      </c>
      <c r="B62" s="57">
        <v>0.4</v>
      </c>
      <c r="C62" s="83"/>
    </row>
    <row r="63" spans="1:3">
      <c r="A63" s="78" t="s">
        <v>207</v>
      </c>
      <c r="B63" s="57">
        <f>+'Maqueiro 12 36 Noturno'!$C$44</f>
        <v>0.08</v>
      </c>
      <c r="C63" s="83"/>
    </row>
    <row r="64" spans="1:3">
      <c r="A64" s="216" t="s">
        <v>208</v>
      </c>
      <c r="B64" s="217"/>
      <c r="C64" s="93">
        <f>ROUND(+B61*B62*B63*B56,2)</f>
        <v>0</v>
      </c>
    </row>
    <row r="65" spans="1:3">
      <c r="A65" s="78" t="s">
        <v>209</v>
      </c>
      <c r="B65" s="57">
        <v>0.1</v>
      </c>
      <c r="C65" s="83"/>
    </row>
    <row r="66" spans="1:3">
      <c r="A66" s="216" t="s">
        <v>210</v>
      </c>
      <c r="B66" s="217"/>
      <c r="C66" s="117">
        <f>ROUND(B65*B63*B61*B56,2)</f>
        <v>0</v>
      </c>
    </row>
    <row r="67" spans="1:3">
      <c r="A67" s="236" t="s">
        <v>219</v>
      </c>
      <c r="B67" s="237"/>
      <c r="C67" s="95">
        <f>+C66+C64</f>
        <v>0</v>
      </c>
    </row>
    <row r="69" spans="1:3">
      <c r="A69" s="238" t="s">
        <v>220</v>
      </c>
      <c r="B69" s="239"/>
      <c r="C69" s="240"/>
    </row>
    <row r="70" spans="1:3">
      <c r="A70" s="241" t="s">
        <v>221</v>
      </c>
      <c r="B70" s="242"/>
      <c r="C70" s="243"/>
    </row>
    <row r="71" spans="1:3">
      <c r="A71" s="244"/>
      <c r="B71" s="245"/>
      <c r="C71" s="246"/>
    </row>
    <row r="72" spans="1:3">
      <c r="A72" s="244"/>
      <c r="B72" s="245"/>
      <c r="C72" s="246"/>
    </row>
    <row r="73" spans="1:3">
      <c r="A73" s="247"/>
      <c r="B73" s="248"/>
      <c r="C73" s="249"/>
    </row>
    <row r="74" spans="1:3">
      <c r="A74" s="120"/>
      <c r="B74" s="120"/>
      <c r="C74" s="120"/>
    </row>
    <row r="75" spans="1:3">
      <c r="A75" s="238" t="s">
        <v>222</v>
      </c>
      <c r="B75" s="239"/>
      <c r="C75" s="240"/>
    </row>
    <row r="76" spans="1:3">
      <c r="A76" s="47" t="s">
        <v>223</v>
      </c>
      <c r="B76" s="58">
        <f>+$B$7</f>
        <v>0</v>
      </c>
      <c r="C76" s="83"/>
    </row>
    <row r="77" spans="1:3">
      <c r="A77" s="47" t="s">
        <v>188</v>
      </c>
      <c r="B77" s="47">
        <v>30</v>
      </c>
      <c r="C77" s="83"/>
    </row>
    <row r="78" spans="1:3">
      <c r="A78" s="47" t="s">
        <v>224</v>
      </c>
      <c r="B78" s="47">
        <v>12</v>
      </c>
      <c r="C78" s="83"/>
    </row>
    <row r="79" spans="1:3">
      <c r="A79" s="111" t="s">
        <v>225</v>
      </c>
      <c r="B79" s="111"/>
      <c r="C79" s="83"/>
    </row>
    <row r="80" spans="1:3">
      <c r="A80" s="236" t="s">
        <v>226</v>
      </c>
      <c r="B80" s="237"/>
      <c r="C80" s="76">
        <f>+ROUND((B76/B77/B78)*B79,2)</f>
        <v>0</v>
      </c>
    </row>
    <row r="82" spans="1:3">
      <c r="A82" s="238" t="s">
        <v>227</v>
      </c>
      <c r="B82" s="239"/>
      <c r="C82" s="240"/>
    </row>
    <row r="83" spans="1:3">
      <c r="A83" s="47" t="s">
        <v>223</v>
      </c>
      <c r="B83" s="58">
        <f>+$B$7</f>
        <v>0</v>
      </c>
      <c r="C83" s="83"/>
    </row>
    <row r="84" spans="1:3">
      <c r="A84" s="47" t="s">
        <v>188</v>
      </c>
      <c r="B84" s="47">
        <v>30</v>
      </c>
      <c r="C84" s="83"/>
    </row>
    <row r="85" spans="1:3">
      <c r="A85" s="47" t="s">
        <v>224</v>
      </c>
      <c r="B85" s="47">
        <v>12</v>
      </c>
      <c r="C85" s="83"/>
    </row>
    <row r="86" spans="1:3">
      <c r="A86" s="67" t="s">
        <v>228</v>
      </c>
      <c r="B86" s="47">
        <v>5</v>
      </c>
      <c r="C86" s="83"/>
    </row>
    <row r="87" spans="1:3">
      <c r="A87" s="111" t="s">
        <v>229</v>
      </c>
      <c r="B87" s="112"/>
      <c r="C87" s="83"/>
    </row>
    <row r="88" spans="1:3">
      <c r="A88" s="111" t="s">
        <v>230</v>
      </c>
      <c r="B88" s="112"/>
      <c r="C88" s="83"/>
    </row>
    <row r="89" spans="1:3">
      <c r="A89" s="236" t="s">
        <v>231</v>
      </c>
      <c r="B89" s="237"/>
      <c r="C89" s="104">
        <f>ROUND(+B83/B84/B85*B86*B87*B88,2)</f>
        <v>0</v>
      </c>
    </row>
    <row r="91" spans="1:3">
      <c r="A91" s="238" t="s">
        <v>232</v>
      </c>
      <c r="B91" s="239"/>
      <c r="C91" s="240"/>
    </row>
    <row r="92" spans="1:3">
      <c r="A92" s="47" t="s">
        <v>223</v>
      </c>
      <c r="B92" s="58">
        <f>+$B$7</f>
        <v>0</v>
      </c>
      <c r="C92" s="83"/>
    </row>
    <row r="93" spans="1:3">
      <c r="A93" s="47" t="s">
        <v>188</v>
      </c>
      <c r="B93" s="47">
        <v>30</v>
      </c>
      <c r="C93" s="83"/>
    </row>
    <row r="94" spans="1:3">
      <c r="A94" s="47" t="s">
        <v>224</v>
      </c>
      <c r="B94" s="47">
        <v>12</v>
      </c>
      <c r="C94" s="83"/>
    </row>
    <row r="95" spans="1:3">
      <c r="A95" s="67" t="s">
        <v>233</v>
      </c>
      <c r="B95" s="47">
        <v>15</v>
      </c>
      <c r="C95" s="83"/>
    </row>
    <row r="96" spans="1:3">
      <c r="A96" s="111" t="s">
        <v>234</v>
      </c>
      <c r="B96" s="112"/>
      <c r="C96" s="83"/>
    </row>
    <row r="97" spans="1:3">
      <c r="A97" s="236" t="s">
        <v>235</v>
      </c>
      <c r="B97" s="237"/>
      <c r="C97" s="104">
        <f>ROUND(+B92/B93/B94*B95*B96,2)</f>
        <v>0</v>
      </c>
    </row>
    <row r="99" spans="1:3">
      <c r="A99" s="238" t="s">
        <v>236</v>
      </c>
      <c r="B99" s="239"/>
      <c r="C99" s="240"/>
    </row>
    <row r="100" spans="1:3">
      <c r="A100" s="47" t="s">
        <v>223</v>
      </c>
      <c r="B100" s="58">
        <f>+$B$7</f>
        <v>0</v>
      </c>
      <c r="C100" s="83"/>
    </row>
    <row r="101" spans="1:3">
      <c r="A101" s="47" t="s">
        <v>188</v>
      </c>
      <c r="B101" s="47">
        <v>30</v>
      </c>
      <c r="C101" s="83"/>
    </row>
    <row r="102" spans="1:3">
      <c r="A102" s="47" t="s">
        <v>224</v>
      </c>
      <c r="B102" s="47">
        <v>12</v>
      </c>
      <c r="C102" s="83"/>
    </row>
    <row r="103" spans="1:3">
      <c r="A103" s="67" t="s">
        <v>233</v>
      </c>
      <c r="B103" s="47">
        <v>5</v>
      </c>
      <c r="C103" s="83"/>
    </row>
    <row r="104" spans="1:3">
      <c r="A104" s="111" t="s">
        <v>237</v>
      </c>
      <c r="B104" s="112"/>
      <c r="C104" s="83"/>
    </row>
    <row r="105" spans="1:3">
      <c r="A105" s="236" t="s">
        <v>238</v>
      </c>
      <c r="B105" s="237"/>
      <c r="C105" s="104">
        <f>ROUND(+B100/B101/B102*B103*B104,2)</f>
        <v>0</v>
      </c>
    </row>
    <row r="107" spans="1:3">
      <c r="A107" s="238" t="s">
        <v>239</v>
      </c>
      <c r="B107" s="239"/>
      <c r="C107" s="240"/>
    </row>
    <row r="108" spans="1:3">
      <c r="A108" s="250" t="s">
        <v>240</v>
      </c>
      <c r="B108" s="251"/>
      <c r="C108" s="252"/>
    </row>
    <row r="109" spans="1:3">
      <c r="A109" s="47" t="s">
        <v>223</v>
      </c>
      <c r="B109" s="58">
        <f>+$B$7</f>
        <v>0</v>
      </c>
      <c r="C109" s="83"/>
    </row>
    <row r="110" spans="1:3">
      <c r="A110" s="47" t="s">
        <v>241</v>
      </c>
      <c r="B110" s="58">
        <f>+B109*(1/3)</f>
        <v>0</v>
      </c>
      <c r="C110" s="83"/>
    </row>
    <row r="111" spans="1:3">
      <c r="A111" s="115" t="s">
        <v>205</v>
      </c>
      <c r="B111" s="116">
        <f>SUM(B109:B110)</f>
        <v>0</v>
      </c>
      <c r="C111" s="83"/>
    </row>
    <row r="112" spans="1:3">
      <c r="A112" s="47" t="s">
        <v>242</v>
      </c>
      <c r="B112" s="47">
        <v>4</v>
      </c>
      <c r="C112" s="83"/>
    </row>
    <row r="113" spans="1:3">
      <c r="A113" s="47" t="s">
        <v>224</v>
      </c>
      <c r="B113" s="47">
        <v>12</v>
      </c>
      <c r="C113" s="83"/>
    </row>
    <row r="114" spans="1:3">
      <c r="A114" s="111" t="s">
        <v>243</v>
      </c>
      <c r="B114" s="112"/>
      <c r="C114" s="83"/>
    </row>
    <row r="115" spans="1:3">
      <c r="A115" s="111" t="s">
        <v>244</v>
      </c>
      <c r="B115" s="112"/>
      <c r="C115" s="83"/>
    </row>
    <row r="116" spans="1:3">
      <c r="A116" s="236" t="s">
        <v>245</v>
      </c>
      <c r="B116" s="237"/>
      <c r="C116" s="104">
        <f>ROUND((((+B111*(B112/B113)/B113)*B114)*B115),2)</f>
        <v>0</v>
      </c>
    </row>
    <row r="117" spans="1:3">
      <c r="A117" s="236" t="s">
        <v>246</v>
      </c>
      <c r="B117" s="253"/>
      <c r="C117" s="237"/>
    </row>
    <row r="118" spans="1:3">
      <c r="A118" s="47" t="s">
        <v>223</v>
      </c>
      <c r="B118" s="58">
        <f>+'Maqueiro 12 36 Noturno'!D23</f>
        <v>0</v>
      </c>
      <c r="C118" s="83"/>
    </row>
    <row r="119" spans="1:3">
      <c r="A119" s="47" t="s">
        <v>79</v>
      </c>
      <c r="B119" s="58">
        <f>+'Maqueiro 12 36 Noturno'!D29</f>
        <v>0</v>
      </c>
      <c r="C119" s="83"/>
    </row>
    <row r="120" spans="1:3">
      <c r="A120" s="115" t="s">
        <v>205</v>
      </c>
      <c r="B120" s="116">
        <f>SUM(B118:B119)</f>
        <v>0</v>
      </c>
      <c r="C120" s="83"/>
    </row>
    <row r="121" spans="1:3">
      <c r="A121" s="47" t="s">
        <v>242</v>
      </c>
      <c r="B121" s="47">
        <v>4</v>
      </c>
      <c r="C121" s="83"/>
    </row>
    <row r="122" spans="1:3">
      <c r="A122" s="47" t="s">
        <v>224</v>
      </c>
      <c r="B122" s="47">
        <v>12</v>
      </c>
      <c r="C122" s="83"/>
    </row>
    <row r="123" spans="1:3">
      <c r="A123" s="111" t="s">
        <v>243</v>
      </c>
      <c r="B123" s="112"/>
      <c r="C123" s="83"/>
    </row>
    <row r="124" spans="1:3">
      <c r="A124" s="111" t="s">
        <v>244</v>
      </c>
      <c r="B124" s="112"/>
      <c r="C124" s="83"/>
    </row>
    <row r="125" spans="1:3">
      <c r="A125" s="67" t="s">
        <v>247</v>
      </c>
      <c r="B125" s="57">
        <f>+'Maqueiro 12 36 Noturno'!C45</f>
        <v>0.36800000000000005</v>
      </c>
      <c r="C125" s="83"/>
    </row>
    <row r="126" spans="1:3">
      <c r="A126" s="236" t="s">
        <v>248</v>
      </c>
      <c r="B126" s="237"/>
      <c r="C126" s="95">
        <f>ROUND((((B120*(B121/B122)*B123)*B124)*B125),2)</f>
        <v>0</v>
      </c>
    </row>
    <row r="128" spans="1:3" ht="30.75" customHeight="1">
      <c r="A128" s="254" t="s">
        <v>251</v>
      </c>
      <c r="B128" s="254"/>
      <c r="C128" s="254"/>
    </row>
    <row r="130" spans="1:3">
      <c r="A130" s="227" t="s">
        <v>252</v>
      </c>
      <c r="B130" s="227"/>
      <c r="C130" s="227"/>
    </row>
    <row r="131" spans="1:3">
      <c r="A131" s="47" t="s">
        <v>187</v>
      </c>
      <c r="B131" s="47">
        <v>365.25</v>
      </c>
      <c r="C131" s="83"/>
    </row>
    <row r="132" spans="1:3">
      <c r="A132" s="47" t="s">
        <v>188</v>
      </c>
      <c r="B132" s="67">
        <v>12</v>
      </c>
      <c r="C132" s="83"/>
    </row>
    <row r="133" spans="1:3">
      <c r="A133" s="47" t="s">
        <v>189</v>
      </c>
      <c r="B133" s="57">
        <v>0.5</v>
      </c>
      <c r="C133" s="83"/>
    </row>
    <row r="134" spans="1:3">
      <c r="A134" s="121" t="s">
        <v>253</v>
      </c>
      <c r="B134" s="67">
        <v>7</v>
      </c>
      <c r="C134" s="83"/>
    </row>
    <row r="135" spans="1:3">
      <c r="A135" s="67" t="s">
        <v>254</v>
      </c>
      <c r="B135" s="83"/>
      <c r="C135" s="58">
        <f>+'Maqueiro 12 36 Noturno'!$D$12</f>
        <v>0</v>
      </c>
    </row>
    <row r="136" spans="1:3">
      <c r="A136" s="67" t="s">
        <v>58</v>
      </c>
      <c r="B136" s="83"/>
      <c r="C136" s="58">
        <f>+'Maqueiro 12 36 Noturno'!$D$13</f>
        <v>0</v>
      </c>
    </row>
    <row r="137" spans="1:3">
      <c r="A137" s="67" t="s">
        <v>59</v>
      </c>
      <c r="B137" s="83"/>
      <c r="C137" s="58">
        <f>+'Maqueiro 12 36 Noturno'!$D$14</f>
        <v>0</v>
      </c>
    </row>
    <row r="138" spans="1:3">
      <c r="A138" s="115" t="s">
        <v>255</v>
      </c>
      <c r="B138" s="83"/>
      <c r="C138" s="116">
        <f>SUM(C135:C137)</f>
        <v>0</v>
      </c>
    </row>
    <row r="139" spans="1:3">
      <c r="A139" s="47" t="s">
        <v>182</v>
      </c>
      <c r="B139" s="122">
        <f>+B3</f>
        <v>220</v>
      </c>
      <c r="C139" s="83"/>
    </row>
    <row r="140" spans="1:3">
      <c r="A140" s="67" t="s">
        <v>256</v>
      </c>
      <c r="B140" s="57">
        <v>0.2</v>
      </c>
      <c r="C140" s="83"/>
    </row>
    <row r="141" spans="1:3">
      <c r="A141" s="67" t="s">
        <v>257</v>
      </c>
      <c r="B141" s="83"/>
      <c r="C141" s="123">
        <f>ROUND((C138/B139)*B140,2)</f>
        <v>0</v>
      </c>
    </row>
    <row r="142" spans="1:3">
      <c r="A142" s="67" t="s">
        <v>258</v>
      </c>
      <c r="B142" s="47">
        <f>ROUND(+B131/B132*B133*B134,0)</f>
        <v>107</v>
      </c>
      <c r="C142" s="124"/>
    </row>
    <row r="143" spans="1:3">
      <c r="A143" s="255" t="s">
        <v>259</v>
      </c>
      <c r="B143" s="255"/>
      <c r="C143" s="86">
        <f>ROUND(+B142*C141,2)</f>
        <v>0</v>
      </c>
    </row>
    <row r="145" spans="1:3">
      <c r="A145" s="227" t="s">
        <v>260</v>
      </c>
      <c r="B145" s="227"/>
      <c r="C145" s="227"/>
    </row>
    <row r="146" spans="1:3">
      <c r="A146" s="47" t="s">
        <v>187</v>
      </c>
      <c r="B146" s="47">
        <f>+$B$4</f>
        <v>365.25</v>
      </c>
      <c r="C146" s="83"/>
    </row>
    <row r="147" spans="1:3">
      <c r="A147" s="47" t="s">
        <v>188</v>
      </c>
      <c r="B147" s="67">
        <v>12</v>
      </c>
      <c r="C147" s="83"/>
    </row>
    <row r="148" spans="1:3">
      <c r="A148" s="47" t="s">
        <v>189</v>
      </c>
      <c r="B148" s="57">
        <v>0.5</v>
      </c>
      <c r="C148" s="83"/>
    </row>
    <row r="149" spans="1:3">
      <c r="A149" s="121" t="s">
        <v>253</v>
      </c>
      <c r="B149" s="67">
        <v>7</v>
      </c>
      <c r="C149" s="83"/>
    </row>
    <row r="150" spans="1:3">
      <c r="A150" s="67" t="s">
        <v>261</v>
      </c>
      <c r="B150" s="107">
        <f>(365.25/12/2)/(7/7)</f>
        <v>15.21875</v>
      </c>
      <c r="C150" s="47"/>
    </row>
    <row r="151" spans="1:3">
      <c r="A151" s="67" t="s">
        <v>262</v>
      </c>
      <c r="B151" s="47">
        <f>ROUND(+B150*B149,2)</f>
        <v>106.53</v>
      </c>
      <c r="C151" s="47"/>
    </row>
    <row r="152" spans="1:3">
      <c r="A152" s="67" t="s">
        <v>254</v>
      </c>
      <c r="B152" s="83"/>
      <c r="C152" s="58">
        <f>+'Maqueiro 12 36 Noturno'!$D$12</f>
        <v>0</v>
      </c>
    </row>
    <row r="153" spans="1:3">
      <c r="A153" s="67" t="s">
        <v>58</v>
      </c>
      <c r="B153" s="83"/>
      <c r="C153" s="58">
        <f>+'Maqueiro 12 36 Noturno'!$D$13</f>
        <v>0</v>
      </c>
    </row>
    <row r="154" spans="1:3">
      <c r="A154" s="67" t="s">
        <v>59</v>
      </c>
      <c r="B154" s="83"/>
      <c r="C154" s="58">
        <f>+'Maqueiro 12 36 Noturno'!$D$14</f>
        <v>0</v>
      </c>
    </row>
    <row r="155" spans="1:3">
      <c r="A155" s="115" t="s">
        <v>255</v>
      </c>
      <c r="B155" s="83"/>
      <c r="C155" s="116">
        <f>SUM(C152:C154)</f>
        <v>0</v>
      </c>
    </row>
    <row r="156" spans="1:3">
      <c r="A156" s="47" t="s">
        <v>182</v>
      </c>
      <c r="B156" s="122">
        <f>+B3</f>
        <v>220</v>
      </c>
      <c r="C156" s="83"/>
    </row>
    <row r="157" spans="1:3">
      <c r="A157" s="67" t="s">
        <v>256</v>
      </c>
      <c r="B157" s="57">
        <v>0.2</v>
      </c>
      <c r="C157" s="83"/>
    </row>
    <row r="158" spans="1:3">
      <c r="A158" s="67" t="s">
        <v>257</v>
      </c>
      <c r="B158" s="83"/>
      <c r="C158" s="123">
        <f>ROUND((C155/B156)*B157,2)</f>
        <v>0</v>
      </c>
    </row>
    <row r="159" spans="1:3">
      <c r="A159" s="67" t="s">
        <v>263</v>
      </c>
      <c r="B159" s="47">
        <v>60</v>
      </c>
      <c r="C159" s="83"/>
    </row>
    <row r="160" spans="1:3">
      <c r="A160" s="67" t="s">
        <v>264</v>
      </c>
      <c r="B160" s="47">
        <v>52.5</v>
      </c>
      <c r="C160" s="83"/>
    </row>
    <row r="161" spans="1:3">
      <c r="A161" s="67" t="s">
        <v>265</v>
      </c>
      <c r="B161" s="47">
        <f>+B159/B160</f>
        <v>1.1428571428571428</v>
      </c>
      <c r="C161" s="83"/>
    </row>
    <row r="162" spans="1:3">
      <c r="A162" s="67" t="s">
        <v>266</v>
      </c>
      <c r="B162" s="47">
        <f>ROUND(+B161*B151,2)</f>
        <v>121.75</v>
      </c>
      <c r="C162" s="83"/>
    </row>
    <row r="163" spans="1:3">
      <c r="A163" s="67" t="s">
        <v>267</v>
      </c>
      <c r="B163" s="47">
        <f>ROUND(B162-B151,2)</f>
        <v>15.22</v>
      </c>
      <c r="C163" s="124"/>
    </row>
    <row r="164" spans="1:3">
      <c r="A164" s="218" t="s">
        <v>268</v>
      </c>
      <c r="B164" s="218"/>
      <c r="C164" s="95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51181102362204722" right="0.12" top="0.37" bottom="0.55000000000000004" header="0.31496062992125984" footer="0.31496062992125984"/>
  <pageSetup paperSize="9" scale="8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workbookViewId="0">
      <selection activeCell="A25" sqref="A25"/>
    </sheetView>
  </sheetViews>
  <sheetFormatPr defaultRowHeight="11.25"/>
  <cols>
    <col min="1" max="1" width="49.875" style="132" customWidth="1"/>
    <col min="2" max="16384" width="9" style="132"/>
  </cols>
  <sheetData>
    <row r="1" spans="1:6" s="130" customFormat="1" ht="22.5">
      <c r="A1" s="130" t="s">
        <v>20</v>
      </c>
      <c r="B1" s="131" t="s">
        <v>279</v>
      </c>
      <c r="C1" s="131" t="s">
        <v>280</v>
      </c>
      <c r="D1" s="131" t="s">
        <v>282</v>
      </c>
      <c r="E1" s="131" t="s">
        <v>283</v>
      </c>
      <c r="F1" s="131" t="s">
        <v>284</v>
      </c>
    </row>
    <row r="2" spans="1:6" ht="22.5">
      <c r="A2" s="133" t="s">
        <v>275</v>
      </c>
      <c r="B2" s="134">
        <v>2</v>
      </c>
      <c r="C2" s="134">
        <f>+B2*2</f>
        <v>4</v>
      </c>
      <c r="D2" s="296"/>
      <c r="E2" s="135">
        <f>+D2*C2</f>
        <v>0</v>
      </c>
      <c r="F2" s="135">
        <f>+E2/12</f>
        <v>0</v>
      </c>
    </row>
    <row r="3" spans="1:6" ht="22.5">
      <c r="A3" s="133" t="s">
        <v>276</v>
      </c>
      <c r="B3" s="134">
        <v>3</v>
      </c>
      <c r="C3" s="134">
        <f>+B3*2</f>
        <v>6</v>
      </c>
      <c r="D3" s="296"/>
      <c r="E3" s="135">
        <f t="shared" ref="E3:E7" si="0">+D3*C3</f>
        <v>0</v>
      </c>
      <c r="F3" s="135">
        <f t="shared" ref="F3:F11" si="1">+E3/12</f>
        <v>0</v>
      </c>
    </row>
    <row r="4" spans="1:6">
      <c r="A4" s="133" t="s">
        <v>278</v>
      </c>
      <c r="B4" s="134">
        <v>1</v>
      </c>
      <c r="C4" s="134">
        <f>+B4*2</f>
        <v>2</v>
      </c>
      <c r="D4" s="296"/>
      <c r="E4" s="135">
        <f t="shared" si="0"/>
        <v>0</v>
      </c>
      <c r="F4" s="135">
        <f t="shared" si="1"/>
        <v>0</v>
      </c>
    </row>
    <row r="5" spans="1:6" ht="22.5">
      <c r="A5" s="133" t="s">
        <v>288</v>
      </c>
      <c r="B5" s="134"/>
      <c r="C5" s="134">
        <v>1</v>
      </c>
      <c r="D5" s="296"/>
      <c r="E5" s="135">
        <f t="shared" si="0"/>
        <v>0</v>
      </c>
      <c r="F5" s="135">
        <f t="shared" si="1"/>
        <v>0</v>
      </c>
    </row>
    <row r="6" spans="1:6" ht="33.75">
      <c r="A6" s="133" t="s">
        <v>277</v>
      </c>
      <c r="B6" s="134">
        <v>2</v>
      </c>
      <c r="C6" s="134">
        <f>+B6*2</f>
        <v>4</v>
      </c>
      <c r="D6" s="296"/>
      <c r="E6" s="135">
        <f t="shared" si="0"/>
        <v>0</v>
      </c>
      <c r="F6" s="135">
        <f t="shared" si="1"/>
        <v>0</v>
      </c>
    </row>
    <row r="7" spans="1:6" ht="67.5">
      <c r="A7" s="129" t="s">
        <v>281</v>
      </c>
      <c r="B7" s="134"/>
      <c r="C7" s="134">
        <v>1</v>
      </c>
      <c r="D7" s="296"/>
      <c r="E7" s="135">
        <f t="shared" si="0"/>
        <v>0</v>
      </c>
      <c r="F7" s="135">
        <f t="shared" si="1"/>
        <v>0</v>
      </c>
    </row>
    <row r="8" spans="1:6" ht="22.5">
      <c r="A8" s="136" t="s">
        <v>286</v>
      </c>
      <c r="B8" s="134">
        <f>60*6</f>
        <v>360</v>
      </c>
      <c r="C8" s="134">
        <f>+B8*2</f>
        <v>720</v>
      </c>
      <c r="D8" s="297"/>
      <c r="E8" s="135">
        <f t="shared" ref="E8:E10" si="2">+D8*C8</f>
        <v>0</v>
      </c>
      <c r="F8" s="135">
        <f t="shared" si="1"/>
        <v>0</v>
      </c>
    </row>
    <row r="9" spans="1:6">
      <c r="A9" s="136" t="s">
        <v>285</v>
      </c>
      <c r="B9" s="134">
        <f>60*6</f>
        <v>360</v>
      </c>
      <c r="C9" s="134">
        <f>+B9*2</f>
        <v>720</v>
      </c>
      <c r="D9" s="297"/>
      <c r="E9" s="135">
        <f t="shared" si="2"/>
        <v>0</v>
      </c>
      <c r="F9" s="135">
        <f t="shared" si="1"/>
        <v>0</v>
      </c>
    </row>
    <row r="10" spans="1:6" ht="22.5">
      <c r="A10" s="137" t="s">
        <v>289</v>
      </c>
      <c r="B10" s="134">
        <v>6</v>
      </c>
      <c r="C10" s="134">
        <f>+B10*2</f>
        <v>12</v>
      </c>
      <c r="D10" s="297"/>
      <c r="E10" s="135">
        <f t="shared" si="2"/>
        <v>0</v>
      </c>
      <c r="F10" s="135">
        <f t="shared" si="1"/>
        <v>0</v>
      </c>
    </row>
    <row r="11" spans="1:6">
      <c r="A11" s="134" t="s">
        <v>290</v>
      </c>
      <c r="B11" s="134"/>
      <c r="C11" s="134">
        <v>1</v>
      </c>
      <c r="D11" s="297"/>
      <c r="E11" s="135">
        <f t="shared" ref="E11" si="3">+D11*C11</f>
        <v>0</v>
      </c>
      <c r="F11" s="135">
        <f t="shared" si="1"/>
        <v>0</v>
      </c>
    </row>
    <row r="12" spans="1:6">
      <c r="A12" s="132" t="s">
        <v>287</v>
      </c>
      <c r="F12" s="138">
        <f>SUM(F2:F11)</f>
        <v>0</v>
      </c>
    </row>
  </sheetData>
  <pageMargins left="0.51181102362204722" right="0.08" top="3.67" bottom="0.78740157480314965" header="0.31496062992125984" footer="0.31496062992125984"/>
  <pageSetup paperSize="9" scale="91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8</vt:i4>
      </vt:variant>
    </vt:vector>
  </HeadingPairs>
  <TitlesOfParts>
    <vt:vector size="17" baseType="lpstr">
      <vt:lpstr>Resumo</vt:lpstr>
      <vt:lpstr>Demanda</vt:lpstr>
      <vt:lpstr>Maqueiro 44h seg a sex</vt:lpstr>
      <vt:lpstr>Men Cal Maqueiro 44h</vt:lpstr>
      <vt:lpstr>Maqueiro 12 36 Diurno</vt:lpstr>
      <vt:lpstr>Men Cal Maqueiro 12 36 Diurno</vt:lpstr>
      <vt:lpstr>Maqueiro 12 36 Noturno</vt:lpstr>
      <vt:lpstr>Men Cal Maqueiro 12 36 Noturno</vt:lpstr>
      <vt:lpstr>Uniforme</vt:lpstr>
      <vt:lpstr>Demanda!Area_de_impressao</vt:lpstr>
      <vt:lpstr>'Maqueiro 12 36 Diurno'!Area_de_impressao</vt:lpstr>
      <vt:lpstr>'Maqueiro 12 36 Noturno'!Area_de_impressao</vt:lpstr>
      <vt:lpstr>'Maqueiro 44h seg a sex'!Area_de_impressao</vt:lpstr>
      <vt:lpstr>'Men Cal Maqueiro 12 36 Diurno'!Area_de_impressao</vt:lpstr>
      <vt:lpstr>'Men Cal Maqueiro 12 36 Noturno'!Area_de_impressao</vt:lpstr>
      <vt:lpstr>'Men Cal Maqueiro 44h'!Area_de_impressao</vt:lpstr>
      <vt:lpstr>Uniforme!Area_de_impressao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marcelao</dc:creator>
  <cp:lastModifiedBy>marcelao</cp:lastModifiedBy>
  <cp:lastPrinted>2019-06-04T18:24:27Z</cp:lastPrinted>
  <dcterms:created xsi:type="dcterms:W3CDTF">2019-03-20T19:09:53Z</dcterms:created>
  <dcterms:modified xsi:type="dcterms:W3CDTF">2019-06-04T18:31:12Z</dcterms:modified>
</cp:coreProperties>
</file>