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hais\UFRJ\UFRJ - home office 2020\PE-XX-SRP-SERV-MENSAGEIRO-AMPLA-PART-HAB-COMP-000217-20-63\"/>
    </mc:Choice>
  </mc:AlternateContent>
  <bookViews>
    <workbookView xWindow="0" yWindow="0" windowWidth="20490" windowHeight="8910"/>
  </bookViews>
  <sheets>
    <sheet name="Apresentacao" sheetId="2" r:id="rId1"/>
    <sheet name="Demanda" sheetId="10" r:id="rId2"/>
    <sheet name="Mensageiro 44h" sheetId="3" r:id="rId3"/>
    <sheet name="Men Cal Mensageiro 44h" sheetId="4" r:id="rId4"/>
    <sheet name="Mensageiro 12 36 Diurno" sheetId="6" r:id="rId5"/>
    <sheet name="Men Cal Mensageiro 12 26 Diurno" sheetId="7" r:id="rId6"/>
    <sheet name="Mensageiro 12 36 Noturno" sheetId="8" r:id="rId7"/>
    <sheet name="Men Cal Mensageiro 12 36 Noturn" sheetId="9" r:id="rId8"/>
    <sheet name="Uniforme" sheetId="5" r:id="rId9"/>
  </sheets>
  <definedNames>
    <definedName name="_xlnm.Print_Area" localSheetId="0">Apresentacao!$A$1:$I$33</definedName>
    <definedName name="_xlnm.Print_Area" localSheetId="7">'Men Cal Mensageiro 12 36 Noturn'!$A$1:$C$164</definedName>
    <definedName name="_xlnm.Print_Area" localSheetId="3">'Men Cal Mensageiro 44h'!$A$1:$C$128</definedName>
    <definedName name="_xlnm.Print_Area" localSheetId="2">'Mensageiro 44h'!$A$1:$D$154</definedName>
    <definedName name="_xlnm.Print_Area" localSheetId="8">Uniforme!$A$1:$F$7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0" l="1"/>
  <c r="F26" i="2" s="1"/>
  <c r="C9" i="10"/>
  <c r="F28" i="2" s="1"/>
  <c r="B9" i="10"/>
  <c r="F27" i="2" s="1"/>
  <c r="B124" i="9" l="1"/>
  <c r="B123" i="9"/>
  <c r="C153" i="9"/>
  <c r="C136" i="9"/>
  <c r="B125" i="9"/>
  <c r="B63" i="9"/>
  <c r="B41" i="9"/>
  <c r="C6" i="8"/>
  <c r="D12" i="8" s="1"/>
  <c r="B6" i="9" s="1"/>
  <c r="B161" i="9"/>
  <c r="B156" i="9"/>
  <c r="B150" i="9"/>
  <c r="B151" i="9" s="1"/>
  <c r="B146" i="9"/>
  <c r="B142" i="9"/>
  <c r="B139" i="9"/>
  <c r="B56" i="9"/>
  <c r="B34" i="9"/>
  <c r="B19" i="9"/>
  <c r="B10" i="9"/>
  <c r="B5" i="9"/>
  <c r="B22" i="9" s="1"/>
  <c r="C25" i="9" s="1"/>
  <c r="D51" i="8" s="1"/>
  <c r="C58" i="8"/>
  <c r="C56" i="8"/>
  <c r="D56" i="8" s="1"/>
  <c r="C54" i="8"/>
  <c r="D54" i="8" s="1"/>
  <c r="C142" i="8"/>
  <c r="C123" i="8"/>
  <c r="D123" i="8" s="1"/>
  <c r="C121" i="8"/>
  <c r="D121" i="8" s="1"/>
  <c r="C119" i="8"/>
  <c r="D119" i="8" s="1"/>
  <c r="C117" i="8"/>
  <c r="D104" i="8"/>
  <c r="D110" i="8" s="1"/>
  <c r="C60" i="8"/>
  <c r="D60" i="8" s="1"/>
  <c r="C52" i="8"/>
  <c r="C50" i="8"/>
  <c r="C39" i="8"/>
  <c r="C45" i="8" s="1"/>
  <c r="C153" i="7"/>
  <c r="C136" i="7"/>
  <c r="B63" i="7"/>
  <c r="B41" i="7"/>
  <c r="B124" i="7"/>
  <c r="B123" i="7"/>
  <c r="B161" i="7"/>
  <c r="B156" i="7"/>
  <c r="B150" i="7"/>
  <c r="B151" i="7" s="1"/>
  <c r="B146" i="7"/>
  <c r="B142" i="7"/>
  <c r="B139" i="7"/>
  <c r="B56" i="7"/>
  <c r="B34" i="7"/>
  <c r="B19" i="7"/>
  <c r="B10" i="7"/>
  <c r="B5" i="7"/>
  <c r="B13" i="7" s="1"/>
  <c r="C60" i="6"/>
  <c r="D60" i="6" s="1"/>
  <c r="C58" i="6"/>
  <c r="C56" i="6"/>
  <c r="D56" i="6" s="1"/>
  <c r="C54" i="6"/>
  <c r="D54" i="6" s="1"/>
  <c r="C6" i="6"/>
  <c r="D12" i="6" s="1"/>
  <c r="C152" i="7" s="1"/>
  <c r="C142" i="6"/>
  <c r="C123" i="6"/>
  <c r="D123" i="6" s="1"/>
  <c r="C121" i="6"/>
  <c r="D121" i="6" s="1"/>
  <c r="C119" i="6"/>
  <c r="D119" i="6" s="1"/>
  <c r="C117" i="6"/>
  <c r="D104" i="6"/>
  <c r="D110" i="6" s="1"/>
  <c r="C52" i="6"/>
  <c r="C50" i="6"/>
  <c r="C39" i="6"/>
  <c r="C135" i="9" l="1"/>
  <c r="C152" i="9"/>
  <c r="B162" i="9"/>
  <c r="B163" i="9" s="1"/>
  <c r="B13" i="9"/>
  <c r="C16" i="9" s="1"/>
  <c r="D49" i="8" s="1"/>
  <c r="D50" i="8" s="1"/>
  <c r="D52" i="8"/>
  <c r="D58" i="8"/>
  <c r="D14" i="8"/>
  <c r="B6" i="7"/>
  <c r="C16" i="7" s="1"/>
  <c r="D49" i="6" s="1"/>
  <c r="D50" i="6" s="1"/>
  <c r="C135" i="7"/>
  <c r="D58" i="6"/>
  <c r="B162" i="7"/>
  <c r="B163" i="7" s="1"/>
  <c r="B22" i="7"/>
  <c r="C25" i="7" s="1"/>
  <c r="D51" i="6" s="1"/>
  <c r="D52" i="6" s="1"/>
  <c r="D14" i="6"/>
  <c r="C45" i="6"/>
  <c r="B125" i="7" s="1"/>
  <c r="C137" i="9" l="1"/>
  <c r="C138" i="9" s="1"/>
  <c r="C141" i="9" s="1"/>
  <c r="C143" i="9" s="1"/>
  <c r="D15" i="8" s="1"/>
  <c r="C154" i="9"/>
  <c r="C155" i="9"/>
  <c r="C158" i="9" s="1"/>
  <c r="C164" i="9" s="1"/>
  <c r="D16" i="8" s="1"/>
  <c r="D61" i="8"/>
  <c r="D67" i="8" s="1"/>
  <c r="D23" i="6"/>
  <c r="D29" i="6" s="1"/>
  <c r="C154" i="7"/>
  <c r="C155" i="7" s="1"/>
  <c r="C158" i="7" s="1"/>
  <c r="C164" i="7" s="1"/>
  <c r="C137" i="7"/>
  <c r="C138" i="7" s="1"/>
  <c r="C141" i="7" s="1"/>
  <c r="C143" i="7" s="1"/>
  <c r="D61" i="6"/>
  <c r="D67" i="6" s="1"/>
  <c r="D23" i="8" l="1"/>
  <c r="B35" i="9" s="1"/>
  <c r="D32" i="6"/>
  <c r="B60" i="7" s="1"/>
  <c r="D31" i="6"/>
  <c r="B59" i="7" s="1"/>
  <c r="D145" i="6"/>
  <c r="B58" i="7"/>
  <c r="B36" i="7"/>
  <c r="B119" i="7"/>
  <c r="B57" i="7"/>
  <c r="B35" i="7"/>
  <c r="B7" i="7"/>
  <c r="B118" i="7"/>
  <c r="C29" i="6"/>
  <c r="B118" i="9" l="1"/>
  <c r="B57" i="9"/>
  <c r="B7" i="9"/>
  <c r="B76" i="9" s="1"/>
  <c r="C80" i="9" s="1"/>
  <c r="D86" i="8" s="1"/>
  <c r="C32" i="6"/>
  <c r="B38" i="7"/>
  <c r="C31" i="6"/>
  <c r="B37" i="7"/>
  <c r="B39" i="7" s="1"/>
  <c r="D30" i="6"/>
  <c r="D33" i="6" s="1"/>
  <c r="B120" i="7"/>
  <c r="C126" i="7" s="1"/>
  <c r="D29" i="8"/>
  <c r="D32" i="8"/>
  <c r="D145" i="8"/>
  <c r="D31" i="8"/>
  <c r="B100" i="7"/>
  <c r="C105" i="7" s="1"/>
  <c r="D90" i="6" s="1"/>
  <c r="B83" i="7"/>
  <c r="C89" i="7" s="1"/>
  <c r="D87" i="6" s="1"/>
  <c r="B28" i="7"/>
  <c r="C31" i="7" s="1"/>
  <c r="D73" i="6" s="1"/>
  <c r="B48" i="7"/>
  <c r="C53" i="7" s="1"/>
  <c r="D76" i="6" s="1"/>
  <c r="C76" i="6" s="1"/>
  <c r="B92" i="7"/>
  <c r="C97" i="7" s="1"/>
  <c r="D88" i="6" s="1"/>
  <c r="B76" i="7"/>
  <c r="C80" i="7" s="1"/>
  <c r="D86" i="6" s="1"/>
  <c r="B109" i="7"/>
  <c r="B110" i="7" s="1"/>
  <c r="B111" i="7" s="1"/>
  <c r="C116" i="7" s="1"/>
  <c r="D96" i="6" s="1"/>
  <c r="D100" i="6" s="1"/>
  <c r="D108" i="6" s="1"/>
  <c r="B61" i="7"/>
  <c r="B109" i="9" l="1"/>
  <c r="B110" i="9" s="1"/>
  <c r="B111" i="9" s="1"/>
  <c r="C116" i="9" s="1"/>
  <c r="D96" i="8" s="1"/>
  <c r="D100" i="8" s="1"/>
  <c r="D108" i="8" s="1"/>
  <c r="B28" i="9"/>
  <c r="C31" i="9" s="1"/>
  <c r="D73" i="8" s="1"/>
  <c r="D74" i="8" s="1"/>
  <c r="B92" i="9"/>
  <c r="C97" i="9" s="1"/>
  <c r="D88" i="8" s="1"/>
  <c r="C30" i="6"/>
  <c r="B100" i="9"/>
  <c r="C105" i="9" s="1"/>
  <c r="D90" i="8" s="1"/>
  <c r="B83" i="9"/>
  <c r="C89" i="9" s="1"/>
  <c r="D87" i="8" s="1"/>
  <c r="B48" i="9"/>
  <c r="C53" i="9" s="1"/>
  <c r="D76" i="8" s="1"/>
  <c r="C76" i="8" s="1"/>
  <c r="C44" i="7"/>
  <c r="C42" i="7"/>
  <c r="B58" i="9"/>
  <c r="B36" i="9"/>
  <c r="B119" i="9"/>
  <c r="B120" i="9" s="1"/>
  <c r="C126" i="9" s="1"/>
  <c r="C29" i="8"/>
  <c r="B59" i="9"/>
  <c r="D30" i="8"/>
  <c r="C31" i="8"/>
  <c r="B37" i="9"/>
  <c r="B60" i="9"/>
  <c r="C32" i="8"/>
  <c r="B38" i="9"/>
  <c r="C64" i="7"/>
  <c r="C66" i="7"/>
  <c r="D74" i="6"/>
  <c r="C73" i="6"/>
  <c r="D93" i="6"/>
  <c r="D107" i="6" s="1"/>
  <c r="D109" i="6" s="1"/>
  <c r="D111" i="6" s="1"/>
  <c r="D148" i="6" s="1"/>
  <c r="D65" i="6"/>
  <c r="D38" i="6"/>
  <c r="D41" i="6"/>
  <c r="D40" i="6"/>
  <c r="D44" i="6"/>
  <c r="D43" i="6"/>
  <c r="D39" i="6"/>
  <c r="D42" i="6"/>
  <c r="D37" i="6"/>
  <c r="C73" i="8" l="1"/>
  <c r="D93" i="8"/>
  <c r="D107" i="8" s="1"/>
  <c r="D109" i="8" s="1"/>
  <c r="D111" i="8" s="1"/>
  <c r="D148" i="8" s="1"/>
  <c r="C45" i="7"/>
  <c r="D75" i="6" s="1"/>
  <c r="C75" i="6" s="1"/>
  <c r="C67" i="7"/>
  <c r="D78" i="6" s="1"/>
  <c r="C78" i="6" s="1"/>
  <c r="D33" i="8"/>
  <c r="C30" i="8"/>
  <c r="B39" i="9"/>
  <c r="B61" i="9"/>
  <c r="D45" i="6"/>
  <c r="D66" i="6" s="1"/>
  <c r="D68" i="6" s="1"/>
  <c r="D79" i="6" l="1"/>
  <c r="D147" i="6" s="1"/>
  <c r="C42" i="9"/>
  <c r="C44" i="9"/>
  <c r="C64" i="9"/>
  <c r="C66" i="9"/>
  <c r="D37" i="8"/>
  <c r="D40" i="8"/>
  <c r="D41" i="8"/>
  <c r="D42" i="8"/>
  <c r="D38" i="8"/>
  <c r="D65" i="8"/>
  <c r="D44" i="8"/>
  <c r="D43" i="8"/>
  <c r="D39" i="8"/>
  <c r="D146" i="6"/>
  <c r="C67" i="9" l="1"/>
  <c r="D78" i="8" s="1"/>
  <c r="C78" i="8" s="1"/>
  <c r="C45" i="9"/>
  <c r="D75" i="8" s="1"/>
  <c r="D79" i="8" s="1"/>
  <c r="D45" i="8"/>
  <c r="D66" i="8" s="1"/>
  <c r="D68" i="8" s="1"/>
  <c r="D146" i="8" s="1"/>
  <c r="C75" i="8" l="1"/>
  <c r="D147" i="8"/>
  <c r="C5" i="3" l="1"/>
  <c r="E6" i="5" l="1"/>
  <c r="E5" i="5"/>
  <c r="E4" i="5"/>
  <c r="E3" i="5"/>
  <c r="F3" i="5" s="1"/>
  <c r="B124" i="4"/>
  <c r="B123" i="4"/>
  <c r="B63" i="4"/>
  <c r="B41" i="4"/>
  <c r="C6" i="3"/>
  <c r="D12" i="3" s="1"/>
  <c r="B6" i="4" s="1"/>
  <c r="F6" i="5"/>
  <c r="F5" i="5"/>
  <c r="F4" i="5"/>
  <c r="B56" i="4"/>
  <c r="B34" i="4"/>
  <c r="B19" i="4"/>
  <c r="B10" i="4"/>
  <c r="B5" i="4"/>
  <c r="B13" i="4" s="1"/>
  <c r="C142" i="3"/>
  <c r="C123" i="3"/>
  <c r="D123" i="3" s="1"/>
  <c r="C121" i="3"/>
  <c r="D121" i="3" s="1"/>
  <c r="C119" i="3"/>
  <c r="D119" i="3" s="1"/>
  <c r="C117" i="3"/>
  <c r="D104" i="3"/>
  <c r="D110" i="3" s="1"/>
  <c r="C60" i="3"/>
  <c r="D60" i="3" s="1"/>
  <c r="C58" i="3"/>
  <c r="D58" i="3" s="1"/>
  <c r="C56" i="3"/>
  <c r="D56" i="3" s="1"/>
  <c r="C54" i="3"/>
  <c r="D54" i="3" s="1"/>
  <c r="C52" i="3"/>
  <c r="C50" i="3"/>
  <c r="C39" i="3"/>
  <c r="C45" i="3" s="1"/>
  <c r="B125" i="4" s="1"/>
  <c r="F7" i="5" l="1"/>
  <c r="B22" i="4"/>
  <c r="C25" i="4" s="1"/>
  <c r="D51" i="3" s="1"/>
  <c r="D52" i="3" s="1"/>
  <c r="D116" i="8"/>
  <c r="D117" i="8" s="1"/>
  <c r="D124" i="8" s="1"/>
  <c r="D116" i="6"/>
  <c r="D117" i="6" s="1"/>
  <c r="D124" i="6" s="1"/>
  <c r="C16" i="4"/>
  <c r="D49" i="3" s="1"/>
  <c r="D116" i="3"/>
  <c r="D117" i="3" s="1"/>
  <c r="D124" i="3" s="1"/>
  <c r="D149" i="3" s="1"/>
  <c r="D14" i="3"/>
  <c r="D23" i="3" s="1"/>
  <c r="D149" i="8" l="1"/>
  <c r="D150" i="8" s="1"/>
  <c r="D129" i="8"/>
  <c r="D130" i="8" s="1"/>
  <c r="D131" i="8" s="1"/>
  <c r="D132" i="8" s="1"/>
  <c r="D149" i="6"/>
  <c r="D150" i="6" s="1"/>
  <c r="D129" i="6"/>
  <c r="D130" i="6" s="1"/>
  <c r="D131" i="6" s="1"/>
  <c r="D132" i="6" s="1"/>
  <c r="B35" i="4"/>
  <c r="B7" i="4"/>
  <c r="B118" i="4"/>
  <c r="B57" i="4"/>
  <c r="D50" i="3"/>
  <c r="D61" i="3" s="1"/>
  <c r="D67" i="3" s="1"/>
  <c r="D32" i="3"/>
  <c r="D31" i="3"/>
  <c r="D29" i="3"/>
  <c r="D145" i="3"/>
  <c r="D140" i="6" l="1"/>
  <c r="D135" i="6"/>
  <c r="D136" i="6"/>
  <c r="D140" i="8"/>
  <c r="D135" i="8"/>
  <c r="D136" i="8"/>
  <c r="B38" i="4"/>
  <c r="B60" i="4"/>
  <c r="B58" i="4"/>
  <c r="B36" i="4"/>
  <c r="B119" i="4"/>
  <c r="B120" i="4" s="1"/>
  <c r="B100" i="4"/>
  <c r="C105" i="4" s="1"/>
  <c r="D90" i="3" s="1"/>
  <c r="B109" i="4"/>
  <c r="B110" i="4" s="1"/>
  <c r="B111" i="4" s="1"/>
  <c r="C116" i="4" s="1"/>
  <c r="D96" i="3" s="1"/>
  <c r="D100" i="3" s="1"/>
  <c r="D108" i="3" s="1"/>
  <c r="B48" i="4"/>
  <c r="C53" i="4" s="1"/>
  <c r="D76" i="3" s="1"/>
  <c r="C76" i="3" s="1"/>
  <c r="B92" i="4"/>
  <c r="C97" i="4" s="1"/>
  <c r="D88" i="3" s="1"/>
  <c r="B28" i="4"/>
  <c r="C31" i="4" s="1"/>
  <c r="D73" i="3" s="1"/>
  <c r="B76" i="4"/>
  <c r="C80" i="4" s="1"/>
  <c r="D86" i="3" s="1"/>
  <c r="B83" i="4"/>
  <c r="C89" i="4" s="1"/>
  <c r="D87" i="3" s="1"/>
  <c r="B37" i="4"/>
  <c r="B59" i="4"/>
  <c r="C31" i="3"/>
  <c r="D30" i="3"/>
  <c r="C29" i="3"/>
  <c r="C32" i="3"/>
  <c r="B61" i="4" l="1"/>
  <c r="D142" i="6"/>
  <c r="D151" i="6" s="1"/>
  <c r="D153" i="6" s="1"/>
  <c r="G27" i="2" s="1"/>
  <c r="H27" i="2" s="1"/>
  <c r="I27" i="2" s="1"/>
  <c r="D142" i="8"/>
  <c r="D151" i="8" s="1"/>
  <c r="D153" i="8" s="1"/>
  <c r="G28" i="2" s="1"/>
  <c r="H28" i="2" s="1"/>
  <c r="I28" i="2" s="1"/>
  <c r="B39" i="4"/>
  <c r="D93" i="3"/>
  <c r="D107" i="3" s="1"/>
  <c r="D109" i="3" s="1"/>
  <c r="D111" i="3" s="1"/>
  <c r="D148" i="3" s="1"/>
  <c r="D74" i="3"/>
  <c r="C73" i="3"/>
  <c r="C30" i="3"/>
  <c r="D33" i="3"/>
  <c r="D65" i="3" l="1"/>
  <c r="D43" i="3"/>
  <c r="D42" i="3"/>
  <c r="D37" i="3"/>
  <c r="D41" i="3"/>
  <c r="D38" i="3"/>
  <c r="D39" i="3"/>
  <c r="D44" i="3"/>
  <c r="D40" i="3"/>
  <c r="D45" i="3" l="1"/>
  <c r="D66" i="3" s="1"/>
  <c r="D68" i="3" s="1"/>
  <c r="D146" i="3" l="1"/>
  <c r="C64" i="4" l="1"/>
  <c r="C42" i="4"/>
  <c r="C66" i="4"/>
  <c r="C44" i="4"/>
  <c r="C45" i="4" s="1"/>
  <c r="D75" i="3" s="1"/>
  <c r="C126" i="4"/>
  <c r="C67" i="4" l="1"/>
  <c r="D78" i="3" s="1"/>
  <c r="D79" i="3" s="1"/>
  <c r="C75" i="3"/>
  <c r="C78" i="3" l="1"/>
  <c r="D147" i="3"/>
  <c r="D150" i="3" s="1"/>
  <c r="D129" i="3"/>
  <c r="D130" i="3" s="1"/>
  <c r="D131" i="3" s="1"/>
  <c r="D132" i="3" s="1"/>
  <c r="D140" i="3" l="1"/>
  <c r="D135" i="3"/>
  <c r="D136" i="3"/>
  <c r="D142" i="3" l="1"/>
  <c r="D151" i="3" s="1"/>
  <c r="D153" i="3" s="1"/>
  <c r="G26" i="2" s="1"/>
  <c r="H26" i="2" l="1"/>
  <c r="I26" i="2" l="1"/>
  <c r="I29" i="2" s="1"/>
  <c r="H29" i="2"/>
</calcChain>
</file>

<file path=xl/sharedStrings.xml><?xml version="1.0" encoding="utf-8"?>
<sst xmlns="http://schemas.openxmlformats.org/spreadsheetml/2006/main" count="1190" uniqueCount="287">
  <si>
    <t>CATSER</t>
  </si>
  <si>
    <t>CBO</t>
  </si>
  <si>
    <t>Licitação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</si>
  <si>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</si>
  <si>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</si>
  <si>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</si>
  <si>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</si>
  <si>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</si>
  <si>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</si>
  <si>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</si>
  <si>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</si>
  <si>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</si>
  <si>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</si>
  <si>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</si>
  <si>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</si>
  <si>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</si>
  <si>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QTD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</si>
  <si>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</si>
  <si>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</si>
  <si>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</si>
  <si>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</si>
  <si>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</si>
  <si>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</si>
  <si>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>Trabalhadores nas Empresas de Asseio e Conservação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</si>
  <si>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</si>
  <si>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</si>
  <si>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</si>
  <si>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</si>
  <si>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</si>
  <si>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</si>
  <si>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</si>
  <si>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</si>
  <si>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</si>
  <si>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</si>
  <si>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</si>
  <si>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</si>
  <si>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</si>
  <si>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</si>
  <si>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</si>
  <si>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</si>
  <si>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</si>
  <si>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</si>
  <si>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</si>
  <si>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</si>
  <si>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</si>
  <si>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</si>
  <si>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</si>
  <si>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</si>
  <si>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</si>
  <si>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</si>
  <si>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</si>
  <si>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</si>
  <si>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</si>
  <si>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</si>
  <si>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</si>
  <si>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</si>
  <si>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</si>
  <si>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</si>
  <si>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</si>
  <si>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</si>
  <si>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</si>
  <si>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</si>
  <si>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</si>
  <si>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</si>
  <si>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</si>
  <si>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</si>
  <si>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</si>
  <si>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</si>
  <si>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</si>
  <si>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</si>
  <si>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</si>
  <si>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</si>
  <si>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</si>
  <si>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A.1</t>
  </si>
  <si>
    <t>Crédito PIS/COFINS</t>
  </si>
  <si>
    <t>Auxílio-Refeição/Alimentação</t>
  </si>
  <si>
    <t>Assistência Médica e Familiar</t>
  </si>
  <si>
    <t>C.1</t>
  </si>
  <si>
    <t>D.1</t>
  </si>
  <si>
    <t>E.1</t>
  </si>
  <si>
    <t>Outros (Seguro de Vida / Invalidez / Auxílio Funeral)</t>
  </si>
  <si>
    <t>F.1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</si>
  <si>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</si>
  <si>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</si>
  <si>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</si>
  <si>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</si>
  <si>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</si>
  <si>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</si>
  <si>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</si>
  <si>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</si>
  <si>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</si>
  <si>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</si>
  <si>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</si>
  <si>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</si>
  <si>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</si>
  <si>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</si>
  <si>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</si>
  <si>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</si>
  <si>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</si>
  <si>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</si>
  <si>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</si>
  <si>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</si>
  <si>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</si>
  <si>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</si>
  <si>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</si>
  <si>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</si>
  <si>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</si>
  <si>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</si>
  <si>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</si>
  <si>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</si>
  <si>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</si>
  <si>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</si>
  <si>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</si>
  <si>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</si>
  <si>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</si>
  <si>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</si>
  <si>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</si>
  <si>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</si>
  <si>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</si>
  <si>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</si>
  <si>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</si>
  <si>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</si>
  <si>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</si>
  <si>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</si>
  <si>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</si>
  <si>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</si>
  <si>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</si>
  <si>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</si>
  <si>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</si>
  <si>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</si>
  <si>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</si>
  <si>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</si>
  <si>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</si>
  <si>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</si>
  <si>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</si>
  <si>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</si>
  <si>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</si>
  <si>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</si>
  <si>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</si>
  <si>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</si>
  <si>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</si>
  <si>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</si>
  <si>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</si>
  <si>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</si>
  <si>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</si>
  <si>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</si>
  <si>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</si>
  <si>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</si>
  <si>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</si>
  <si>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</si>
  <si>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</si>
  <si>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</si>
  <si>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</si>
  <si>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</si>
  <si>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</si>
  <si>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</si>
  <si>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</si>
  <si>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</si>
  <si>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</si>
  <si>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</si>
  <si>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</si>
  <si>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</si>
  <si>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</si>
  <si>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</si>
  <si>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</si>
  <si>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</si>
  <si>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</si>
  <si>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</si>
  <si>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</si>
  <si>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</si>
  <si>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</si>
  <si>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</si>
  <si>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</si>
  <si>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</si>
  <si>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</si>
  <si>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</si>
  <si>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</si>
  <si>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</si>
  <si>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</si>
  <si>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</si>
  <si>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</si>
  <si>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</si>
  <si>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</si>
  <si>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</si>
  <si>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</si>
  <si>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</si>
  <si>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</si>
  <si>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</si>
  <si>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</si>
  <si>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</si>
  <si>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</si>
  <si>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</si>
  <si>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</si>
  <si>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</si>
  <si>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</si>
  <si>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</si>
  <si>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</si>
  <si>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</si>
  <si>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</si>
  <si>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</si>
  <si>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</si>
  <si>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</si>
  <si>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</si>
  <si>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</si>
  <si>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</si>
  <si>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</si>
  <si>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</si>
  <si>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</si>
  <si>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</si>
  <si>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</si>
  <si>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</si>
  <si>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</si>
  <si>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</si>
  <si>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</si>
  <si>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</si>
  <si>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</si>
  <si>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Tipo / Especificações</t>
  </si>
  <si>
    <t>Qtd Anual</t>
  </si>
  <si>
    <t>Qtd Semestral</t>
  </si>
  <si>
    <t>Custo  Unitário</t>
  </si>
  <si>
    <t>Custo Anual</t>
  </si>
  <si>
    <t>Custo Mensal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</si>
  <si>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</si>
  <si>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Calça comprida, material JEANS, na cor Azul,com presilhas para, bolso lateral e traseiro cinto (modelo tradicional).</t>
  </si>
  <si>
    <t>Camisa Polo de malha piquê,manga curta, na cor azul, com logo da Empresa na parte da frente - "A SERVIÇO DA UFRJ" nas costas</t>
  </si>
  <si>
    <t>Sapato social em couro com sola antiderrapante (Ref. Beira Rio Social Classico ou Touroflex 7000)</t>
  </si>
  <si>
    <t>4122-05</t>
  </si>
  <si>
    <t>Mensageiro 44h Seg a Sex</t>
  </si>
  <si>
    <t>MEMORIAL DE CÁLCULO  - MENSAGEIRO 44H SEG A SEX</t>
  </si>
  <si>
    <t>Mensageiro em Turno de 12/36h  DIURNO de domingo a domingo</t>
  </si>
  <si>
    <t>Mensageiro em Turno de 12/36h  NOTURNO de domingo a domingo</t>
  </si>
  <si>
    <t>Mensageiro 44h horas semanais DIURNAS de segunda a sexta-feira</t>
  </si>
  <si>
    <t>Total de contratações CAGED período Jul 2019 a Dez 2019 - 1761 contratações - 1415 (80,35%) masculinas e 346 (19,65%) femininas - Consulta realizada em 07/02/2020</t>
  </si>
  <si>
    <t>5143-20</t>
  </si>
  <si>
    <t xml:space="preserve"> Mensageiro 12/36 Diurno Dom a Dom</t>
  </si>
  <si>
    <t>Total de contratações CAGED período Jan 2018 a Jul 2018 - 183 contratações - 140 ( 76,50%) masculinas e 43 (23,50%) femininas - Consulta realizada em 20/03/2019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</si>
  <si>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</si>
  <si>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</si>
  <si>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</si>
  <si>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</si>
  <si>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</si>
  <si>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</si>
  <si>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</si>
  <si>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</si>
  <si>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</si>
  <si>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</si>
  <si>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</si>
  <si>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</si>
  <si>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</si>
  <si>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</si>
  <si>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</si>
  <si>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</si>
  <si>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</si>
  <si>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 xml:space="preserve">MEMORIAL DE CÁLCULO  - MENSAGEIRO 12/36H DIURNO DOM A DOM </t>
  </si>
  <si>
    <t>Mensageiro</t>
  </si>
  <si>
    <t xml:space="preserve">MEMORIAL DE CÁLCULO  - MENSAGEIRO12/36H NOTURNO DOM A DOM </t>
  </si>
  <si>
    <t>Mensageiro 12/36 Noturno Dom a Dom</t>
  </si>
  <si>
    <t>PISO SALARIAL</t>
  </si>
  <si>
    <t>Processo  nº.</t>
  </si>
  <si>
    <t>23079.000217/2020-63</t>
  </si>
  <si>
    <t>Mensageiro / Contínuo</t>
  </si>
  <si>
    <t>Grupo</t>
  </si>
  <si>
    <t>Item</t>
  </si>
  <si>
    <t>Valor Anual do Item</t>
  </si>
  <si>
    <t>Valor Unitário (por pessoa)</t>
  </si>
  <si>
    <t>Valor Mensal Estimado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</si>
  <si>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</si>
  <si>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</si>
  <si>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</si>
  <si>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</si>
  <si>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</si>
  <si>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</si>
  <si>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</si>
  <si>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</si>
  <si>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Data:</t>
  </si>
  <si>
    <t xml:space="preserve">Unidade </t>
  </si>
  <si>
    <t>12/36 Diurno</t>
  </si>
  <si>
    <t>12/36 Noturno</t>
  </si>
  <si>
    <t>44H seg a sex</t>
  </si>
  <si>
    <t>Instituto e Puericultura Martagão Gesteira - IPPMG</t>
  </si>
  <si>
    <t>Hospital Universitário Clementino Fraga Filho - HUCFF</t>
  </si>
  <si>
    <t>Instituto de Neurologia Deolindo Couto - INDC</t>
  </si>
  <si>
    <t>Instituto de Doenças do Torax - IDT</t>
  </si>
  <si>
    <t>Hospital Escola São Francisco de Assis - HESFA</t>
  </si>
  <si>
    <t>Instituto de Ginecologia</t>
  </si>
  <si>
    <t>Benefício Social Familiar  - Cláusula Vigésima Sexta da CCT</t>
  </si>
  <si>
    <t>Contribuição Negocial Patronal - Cláusula Quinquagésima nona  da 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</si>
</sst>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 &quot;#,##0.00_);\(&quot;R$ &quot;#,##0.00\)"/>
    <numFmt numFmtId="165" formatCode="#,##0_ ;\-#,##0\ "/>
  </numFmts>
  <fonts count="26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3"/>
      <color theme="1"/>
      <name val="Spranq eco sans"/>
      <family val="2"/>
    </font>
    <font>
      <sz val="10"/>
      <color rgb="FF333333"/>
      <name val="Segoe UI"/>
      <family val="2"/>
    </font>
    <font>
      <sz val="11"/>
      <color theme="0"/>
      <name val="Calibri"/>
      <family val="2"/>
      <scheme val="minor"/>
    </font>
    <font>
      <b/>
      <sz val="8"/>
      <color theme="1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10"/>
      <color rgb="FF000000"/>
      <name val="Spranq eco sans"/>
      <family val="2"/>
    </font>
    <font>
      <b/>
      <sz val="9"/>
      <color theme="0"/>
      <name val="Spranq eco sans"/>
      <family val="2"/>
    </font>
    <font>
      <sz val="9"/>
      <color theme="1"/>
      <name val="Spranq eco sans"/>
      <family val="2"/>
    </font>
    <font>
      <u/>
      <sz val="11"/>
      <color theme="1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Border="1"/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5" fillId="0" borderId="0" xfId="0" applyFont="1"/>
    <xf numFmtId="3" fontId="5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0" fontId="8" fillId="0" borderId="0" xfId="0" applyFont="1"/>
    <xf numFmtId="0" fontId="9" fillId="0" borderId="0" xfId="0" applyFont="1" applyFill="1" applyBorder="1" applyAlignment="1"/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0" fillId="3" borderId="1" xfId="0" applyFill="1" applyBorder="1" applyAlignment="1">
      <alignment horizontal="right" vertical="center"/>
    </xf>
    <xf numFmtId="0" fontId="0" fillId="3" borderId="4" xfId="0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4" fontId="0" fillId="0" borderId="1" xfId="1" applyNumberFormat="1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9" fontId="0" fillId="0" borderId="1" xfId="2" applyFont="1" applyBorder="1" applyAlignment="1">
      <alignment vertical="center"/>
    </xf>
    <xf numFmtId="44" fontId="0" fillId="0" borderId="0" xfId="0" applyNumberFormat="1"/>
    <xf numFmtId="44" fontId="0" fillId="0" borderId="1" xfId="1" applyNumberFormat="1" applyFont="1" applyFill="1" applyBorder="1" applyAlignment="1">
      <alignment horizontal="right" vertical="center"/>
    </xf>
    <xf numFmtId="44" fontId="0" fillId="0" borderId="1" xfId="1" applyNumberFormat="1" applyFont="1" applyBorder="1"/>
    <xf numFmtId="39" fontId="8" fillId="0" borderId="0" xfId="1" quotePrefix="1" applyNumberFormat="1" applyFont="1" applyBorder="1"/>
    <xf numFmtId="44" fontId="9" fillId="3" borderId="1" xfId="1" applyNumberFormat="1" applyFont="1" applyFill="1" applyBorder="1"/>
    <xf numFmtId="0" fontId="9" fillId="3" borderId="2" xfId="0" applyFont="1" applyFill="1" applyBorder="1"/>
    <xf numFmtId="0" fontId="9" fillId="3" borderId="1" xfId="0" applyFont="1" applyFill="1" applyBorder="1" applyAlignment="1">
      <alignment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0" fontId="0" fillId="0" borderId="1" xfId="2" applyNumberFormat="1" applyFont="1" applyFill="1" applyBorder="1"/>
    <xf numFmtId="0" fontId="11" fillId="6" borderId="1" xfId="0" applyFont="1" applyFill="1" applyBorder="1" applyAlignment="1">
      <alignment horizontal="left" vertical="center"/>
    </xf>
    <xf numFmtId="0" fontId="0" fillId="6" borderId="1" xfId="0" applyFont="1" applyFill="1" applyBorder="1"/>
    <xf numFmtId="10" fontId="1" fillId="6" borderId="1" xfId="2" applyNumberFormat="1" applyFont="1" applyFill="1" applyBorder="1"/>
    <xf numFmtId="44" fontId="1" fillId="6" borderId="1" xfId="1" applyNumberFormat="1" applyFont="1" applyFill="1" applyBorder="1"/>
    <xf numFmtId="0" fontId="11" fillId="0" borderId="1" xfId="0" applyFont="1" applyBorder="1"/>
    <xf numFmtId="10" fontId="11" fillId="0" borderId="1" xfId="2" applyNumberFormat="1" applyFont="1" applyFill="1" applyBorder="1"/>
    <xf numFmtId="44" fontId="11" fillId="0" borderId="1" xfId="1" applyNumberFormat="1" applyFont="1" applyBorder="1"/>
    <xf numFmtId="0" fontId="9" fillId="3" borderId="2" xfId="0" applyFont="1" applyFill="1" applyBorder="1" applyAlignment="1">
      <alignment vertical="center"/>
    </xf>
    <xf numFmtId="10" fontId="0" fillId="0" borderId="1" xfId="2" applyNumberFormat="1" applyFont="1" applyBorder="1"/>
    <xf numFmtId="44" fontId="0" fillId="0" borderId="1" xfId="0" applyNumberFormat="1" applyBorder="1"/>
    <xf numFmtId="0" fontId="9" fillId="3" borderId="4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10" fontId="9" fillId="3" borderId="1" xfId="2" applyNumberFormat="1" applyFont="1" applyFill="1" applyBorder="1" applyAlignment="1">
      <alignment horizontal="left" vertical="center"/>
    </xf>
    <xf numFmtId="44" fontId="9" fillId="3" borderId="1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 vertical="center"/>
    </xf>
    <xf numFmtId="10" fontId="0" fillId="7" borderId="1" xfId="2" applyNumberFormat="1" applyFont="1" applyFill="1" applyBorder="1"/>
    <xf numFmtId="0" fontId="0" fillId="0" borderId="10" xfId="0" applyFill="1" applyBorder="1" applyAlignment="1">
      <alignment horizontal="left" vertical="center"/>
    </xf>
    <xf numFmtId="0" fontId="0" fillId="0" borderId="1" xfId="0" applyFill="1" applyBorder="1"/>
    <xf numFmtId="8" fontId="0" fillId="0" borderId="1" xfId="0" applyNumberFormat="1" applyFill="1" applyBorder="1"/>
    <xf numFmtId="0" fontId="0" fillId="0" borderId="0" xfId="0" applyFill="1"/>
    <xf numFmtId="0" fontId="0" fillId="0" borderId="0" xfId="0" applyFill="1" applyBorder="1"/>
    <xf numFmtId="10" fontId="0" fillId="0" borderId="0" xfId="2" applyNumberFormat="1" applyFont="1" applyFill="1" applyBorder="1"/>
    <xf numFmtId="164" fontId="3" fillId="0" borderId="0" xfId="0" applyNumberFormat="1" applyFont="1" applyBorder="1" applyAlignment="1">
      <alignment vertical="center" wrapText="1"/>
    </xf>
    <xf numFmtId="10" fontId="9" fillId="3" borderId="1" xfId="2" applyNumberFormat="1" applyFont="1" applyFill="1" applyBorder="1" applyAlignment="1">
      <alignment vertical="center"/>
    </xf>
    <xf numFmtId="8" fontId="9" fillId="3" borderId="1" xfId="1" applyNumberFormat="1" applyFont="1" applyFill="1" applyBorder="1"/>
    <xf numFmtId="0" fontId="9" fillId="5" borderId="1" xfId="0" applyFont="1" applyFill="1" applyBorder="1"/>
    <xf numFmtId="0" fontId="9" fillId="5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8" fontId="0" fillId="0" borderId="1" xfId="0" applyNumberFormat="1" applyBorder="1"/>
    <xf numFmtId="44" fontId="9" fillId="5" borderId="1" xfId="1" applyNumberFormat="1" applyFont="1" applyFill="1" applyBorder="1" applyAlignment="1">
      <alignment horizontal="center" vertical="center"/>
    </xf>
    <xf numFmtId="0" fontId="9" fillId="3" borderId="1" xfId="0" applyFont="1" applyFill="1" applyBorder="1"/>
    <xf numFmtId="44" fontId="0" fillId="0" borderId="1" xfId="0" applyNumberFormat="1" applyFill="1" applyBorder="1"/>
    <xf numFmtId="0" fontId="0" fillId="7" borderId="1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vertical="center"/>
    </xf>
    <xf numFmtId="44" fontId="0" fillId="7" borderId="1" xfId="1" applyNumberFormat="1" applyFont="1" applyFill="1" applyBorder="1"/>
    <xf numFmtId="44" fontId="9" fillId="3" borderId="1" xfId="0" applyNumberFormat="1" applyFont="1" applyFill="1" applyBorder="1"/>
    <xf numFmtId="44" fontId="0" fillId="0" borderId="1" xfId="1" applyNumberFormat="1" applyFont="1" applyFill="1" applyBorder="1"/>
    <xf numFmtId="10" fontId="0" fillId="0" borderId="0" xfId="2" applyNumberFormat="1" applyFont="1"/>
    <xf numFmtId="44" fontId="0" fillId="0" borderId="1" xfId="1" applyNumberFormat="1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/>
    </xf>
    <xf numFmtId="0" fontId="0" fillId="8" borderId="1" xfId="0" applyFill="1" applyBorder="1"/>
    <xf numFmtId="44" fontId="9" fillId="8" borderId="1" xfId="1" applyNumberFormat="1" applyFont="1" applyFill="1" applyBorder="1"/>
    <xf numFmtId="44" fontId="9" fillId="5" borderId="1" xfId="0" applyNumberFormat="1" applyFont="1" applyFill="1" applyBorder="1"/>
    <xf numFmtId="0" fontId="9" fillId="3" borderId="6" xfId="0" applyFont="1" applyFill="1" applyBorder="1" applyAlignment="1">
      <alignment horizontal="center" vertical="center"/>
    </xf>
    <xf numFmtId="44" fontId="9" fillId="8" borderId="1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10" fontId="3" fillId="0" borderId="0" xfId="0" applyNumberFormat="1" applyFont="1" applyBorder="1" applyAlignment="1">
      <alignment horizontal="center" vertical="center" wrapText="1"/>
    </xf>
    <xf numFmtId="10" fontId="9" fillId="3" borderId="6" xfId="0" applyNumberFormat="1" applyFont="1" applyFill="1" applyBorder="1" applyAlignment="1">
      <alignment vertical="center"/>
    </xf>
    <xf numFmtId="44" fontId="9" fillId="0" borderId="1" xfId="1" applyNumberFormat="1" applyFont="1" applyBorder="1"/>
    <xf numFmtId="44" fontId="15" fillId="10" borderId="1" xfId="0" applyNumberFormat="1" applyFont="1" applyFill="1" applyBorder="1"/>
    <xf numFmtId="44" fontId="9" fillId="5" borderId="1" xfId="1" applyNumberFormat="1" applyFont="1" applyFill="1" applyBorder="1"/>
    <xf numFmtId="0" fontId="0" fillId="0" borderId="11" xfId="0" applyBorder="1" applyAlignment="1"/>
    <xf numFmtId="0" fontId="0" fillId="0" borderId="0" xfId="0" applyBorder="1" applyAlignment="1"/>
    <xf numFmtId="39" fontId="1" fillId="0" borderId="1" xfId="1" applyNumberFormat="1" applyFont="1" applyBorder="1"/>
    <xf numFmtId="39" fontId="0" fillId="0" borderId="1" xfId="0" applyNumberFormat="1" applyBorder="1"/>
    <xf numFmtId="0" fontId="0" fillId="11" borderId="1" xfId="0" applyFill="1" applyBorder="1"/>
    <xf numFmtId="44" fontId="0" fillId="11" borderId="1" xfId="1" applyNumberFormat="1" applyFont="1" applyFill="1" applyBorder="1"/>
    <xf numFmtId="0" fontId="0" fillId="0" borderId="1" xfId="0" applyFont="1" applyBorder="1"/>
    <xf numFmtId="0" fontId="11" fillId="0" borderId="1" xfId="0" applyFont="1" applyFill="1" applyBorder="1"/>
    <xf numFmtId="44" fontId="11" fillId="0" borderId="1" xfId="0" applyNumberFormat="1" applyFont="1" applyBorder="1"/>
    <xf numFmtId="44" fontId="9" fillId="8" borderId="1" xfId="0" applyNumberFormat="1" applyFont="1" applyFill="1" applyBorder="1"/>
    <xf numFmtId="165" fontId="0" fillId="0" borderId="1" xfId="0" applyNumberFormat="1" applyBorder="1"/>
    <xf numFmtId="0" fontId="0" fillId="0" borderId="0" xfId="0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44" fontId="8" fillId="0" borderId="1" xfId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44" fontId="8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44" fontId="8" fillId="0" borderId="0" xfId="1" applyFont="1"/>
    <xf numFmtId="44" fontId="8" fillId="0" borderId="1" xfId="1" applyFont="1" applyBorder="1"/>
    <xf numFmtId="9" fontId="0" fillId="0" borderId="0" xfId="2" applyFont="1"/>
    <xf numFmtId="10" fontId="0" fillId="11" borderId="1" xfId="2" applyNumberFormat="1" applyFont="1" applyFill="1" applyBorder="1"/>
    <xf numFmtId="0" fontId="0" fillId="11" borderId="1" xfId="0" applyFont="1" applyFill="1" applyBorder="1" applyAlignment="1">
      <alignment horizontal="left" wrapText="1"/>
    </xf>
    <xf numFmtId="0" fontId="0" fillId="11" borderId="1" xfId="0" applyFill="1" applyBorder="1" applyAlignment="1">
      <alignment horizontal="left" wrapText="1"/>
    </xf>
    <xf numFmtId="44" fontId="0" fillId="11" borderId="1" xfId="0" applyNumberFormat="1" applyFill="1" applyBorder="1"/>
    <xf numFmtId="0" fontId="0" fillId="11" borderId="1" xfId="0" applyFill="1" applyBorder="1" applyAlignment="1">
      <alignment wrapText="1"/>
    </xf>
    <xf numFmtId="164" fontId="12" fillId="11" borderId="1" xfId="0" applyNumberFormat="1" applyFont="1" applyFill="1" applyBorder="1" applyAlignment="1">
      <alignment vertical="center" wrapText="1"/>
    </xf>
    <xf numFmtId="0" fontId="17" fillId="0" borderId="0" xfId="0" applyFont="1"/>
    <xf numFmtId="0" fontId="9" fillId="3" borderId="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11" borderId="1" xfId="0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/>
    </xf>
    <xf numFmtId="0" fontId="0" fillId="12" borderId="1" xfId="0" applyFill="1" applyBorder="1"/>
    <xf numFmtId="10" fontId="0" fillId="12" borderId="1" xfId="2" applyNumberFormat="1" applyFont="1" applyFill="1" applyBorder="1"/>
    <xf numFmtId="44" fontId="0" fillId="12" borderId="1" xfId="0" applyNumberFormat="1" applyFill="1" applyBorder="1"/>
    <xf numFmtId="0" fontId="0" fillId="11" borderId="4" xfId="0" applyFill="1" applyBorder="1" applyAlignment="1">
      <alignment vertical="center"/>
    </xf>
    <xf numFmtId="9" fontId="0" fillId="11" borderId="1" xfId="2" applyFont="1" applyFill="1" applyBorder="1" applyAlignment="1">
      <alignment vertical="center"/>
    </xf>
    <xf numFmtId="44" fontId="0" fillId="11" borderId="1" xfId="1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right"/>
    </xf>
    <xf numFmtId="44" fontId="0" fillId="0" borderId="1" xfId="1" applyFont="1" applyBorder="1"/>
    <xf numFmtId="44" fontId="0" fillId="7" borderId="1" xfId="0" applyNumberFormat="1" applyFill="1" applyBorder="1"/>
    <xf numFmtId="0" fontId="0" fillId="13" borderId="1" xfId="0" applyFill="1" applyBorder="1" applyAlignment="1">
      <alignment vertical="center"/>
    </xf>
    <xf numFmtId="0" fontId="0" fillId="13" borderId="1" xfId="0" applyFill="1" applyBorder="1" applyAlignment="1">
      <alignment horizontal="left" vertical="center"/>
    </xf>
    <xf numFmtId="0" fontId="18" fillId="14" borderId="1" xfId="0" applyFont="1" applyFill="1" applyBorder="1" applyAlignment="1">
      <alignment horizontal="left" vertical="center"/>
    </xf>
    <xf numFmtId="0" fontId="18" fillId="14" borderId="1" xfId="0" applyFont="1" applyFill="1" applyBorder="1" applyAlignment="1">
      <alignment vertical="center"/>
    </xf>
    <xf numFmtId="44" fontId="5" fillId="0" borderId="0" xfId="1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164" fontId="19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10" fillId="11" borderId="5" xfId="0" applyFont="1" applyFill="1" applyBorder="1" applyAlignment="1">
      <alignment horizontal="left" vertical="center" wrapText="1"/>
    </xf>
    <xf numFmtId="164" fontId="3" fillId="11" borderId="1" xfId="1" applyNumberFormat="1" applyFont="1" applyFill="1" applyBorder="1" applyAlignment="1">
      <alignment horizontal="right" vertical="center" wrapText="1"/>
    </xf>
    <xf numFmtId="44" fontId="8" fillId="11" borderId="1" xfId="1" applyFont="1" applyFill="1" applyBorder="1" applyAlignment="1">
      <alignment horizontal="right" vertical="center"/>
    </xf>
    <xf numFmtId="0" fontId="23" fillId="15" borderId="1" xfId="0" applyFont="1" applyFill="1" applyBorder="1" applyAlignment="1">
      <alignment horizontal="center" vertical="center" wrapText="1"/>
    </xf>
    <xf numFmtId="0" fontId="24" fillId="0" borderId="0" xfId="0" applyFont="1"/>
    <xf numFmtId="0" fontId="24" fillId="16" borderId="1" xfId="0" applyFont="1" applyFill="1" applyBorder="1" applyAlignment="1">
      <alignment horizontal="left" vertical="center"/>
    </xf>
    <xf numFmtId="0" fontId="24" fillId="16" borderId="1" xfId="0" applyFont="1" applyFill="1" applyBorder="1"/>
    <xf numFmtId="0" fontId="24" fillId="17" borderId="1" xfId="0" applyFont="1" applyFill="1" applyBorder="1"/>
    <xf numFmtId="0" fontId="24" fillId="16" borderId="9" xfId="0" applyFont="1" applyFill="1" applyBorder="1" applyAlignment="1">
      <alignment horizontal="left" vertical="center"/>
    </xf>
    <xf numFmtId="0" fontId="24" fillId="16" borderId="9" xfId="0" applyFont="1" applyFill="1" applyBorder="1" applyAlignment="1">
      <alignment horizontal="right" vertical="center"/>
    </xf>
    <xf numFmtId="0" fontId="0" fillId="17" borderId="1" xfId="0" applyFill="1" applyBorder="1" applyAlignment="1">
      <alignment horizontal="left" vertical="center"/>
    </xf>
    <xf numFmtId="0" fontId="0" fillId="17" borderId="1" xfId="0" applyFill="1" applyBorder="1" applyAlignment="1">
      <alignment horizontal="right" vertical="center"/>
    </xf>
    <xf numFmtId="0" fontId="25" fillId="17" borderId="1" xfId="3" applyFill="1" applyBorder="1" applyAlignment="1">
      <alignment horizontal="left" vertical="center"/>
    </xf>
    <xf numFmtId="0" fontId="23" fillId="15" borderId="1" xfId="0" applyFont="1" applyFill="1" applyBorder="1"/>
    <xf numFmtId="164" fontId="19" fillId="0" borderId="0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left" vertical="center" wrapText="1"/>
    </xf>
    <xf numFmtId="0" fontId="6" fillId="11" borderId="5" xfId="0" applyFont="1" applyFill="1" applyBorder="1" applyAlignment="1">
      <alignment horizontal="left" vertical="center" wrapText="1"/>
    </xf>
    <xf numFmtId="0" fontId="6" fillId="11" borderId="6" xfId="0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22" fillId="0" borderId="6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3" fillId="11" borderId="12" xfId="0" applyFont="1" applyFill="1" applyBorder="1" applyAlignment="1" applyProtection="1">
      <alignment horizontal="left" vertical="center" wrapText="1"/>
      <protection locked="0"/>
    </xf>
    <xf numFmtId="0" fontId="3" fillId="11" borderId="11" xfId="0" applyFont="1" applyFill="1" applyBorder="1" applyAlignment="1" applyProtection="1">
      <alignment horizontal="left" vertical="center" wrapText="1"/>
      <protection locked="0"/>
    </xf>
    <xf numFmtId="0" fontId="3" fillId="11" borderId="13" xfId="0" applyFont="1" applyFill="1" applyBorder="1" applyAlignment="1" applyProtection="1">
      <alignment horizontal="left" vertical="center" wrapText="1"/>
      <protection locked="0"/>
    </xf>
    <xf numFmtId="0" fontId="3" fillId="11" borderId="7" xfId="0" applyFont="1" applyFill="1" applyBorder="1" applyAlignment="1" applyProtection="1">
      <alignment horizontal="left" vertical="center" wrapText="1"/>
      <protection locked="0"/>
    </xf>
    <xf numFmtId="0" fontId="3" fillId="11" borderId="15" xfId="0" applyFont="1" applyFill="1" applyBorder="1" applyAlignment="1" applyProtection="1">
      <alignment horizontal="left" vertical="center" wrapText="1"/>
      <protection locked="0"/>
    </xf>
    <xf numFmtId="0" fontId="3" fillId="11" borderId="8" xfId="0" applyFont="1" applyFill="1" applyBorder="1" applyAlignment="1" applyProtection="1">
      <alignment horizontal="left" vertical="center" wrapText="1"/>
      <protection locked="0"/>
    </xf>
    <xf numFmtId="0" fontId="3" fillId="11" borderId="1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right" vertical="center"/>
    </xf>
    <xf numFmtId="0" fontId="0" fillId="4" borderId="6" xfId="0" applyFill="1" applyBorder="1" applyAlignment="1">
      <alignment horizontal="right" vertical="center"/>
    </xf>
    <xf numFmtId="44" fontId="0" fillId="4" borderId="1" xfId="1" applyNumberFormat="1" applyFont="1" applyFill="1" applyBorder="1" applyAlignment="1">
      <alignment horizontal="left" vertical="center"/>
    </xf>
    <xf numFmtId="0" fontId="9" fillId="5" borderId="4" xfId="0" applyFont="1" applyFill="1" applyBorder="1" applyAlignment="1">
      <alignment horizontal="left" vertical="center"/>
    </xf>
    <xf numFmtId="0" fontId="9" fillId="5" borderId="5" xfId="0" applyFont="1" applyFill="1" applyBorder="1" applyAlignment="1">
      <alignment horizontal="left" vertical="center"/>
    </xf>
    <xf numFmtId="17" fontId="0" fillId="4" borderId="4" xfId="0" applyNumberFormat="1" applyFill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left" vertical="center" wrapText="1"/>
    </xf>
    <xf numFmtId="0" fontId="0" fillId="11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5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4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/>
    </xf>
    <xf numFmtId="0" fontId="9" fillId="8" borderId="6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15" fillId="10" borderId="0" xfId="0" applyFont="1" applyFill="1" applyAlignment="1">
      <alignment horizontal="left"/>
    </xf>
    <xf numFmtId="0" fontId="9" fillId="8" borderId="4" xfId="0" applyFont="1" applyFill="1" applyBorder="1" applyAlignment="1">
      <alignment horizontal="left" vertical="center"/>
    </xf>
    <xf numFmtId="0" fontId="9" fillId="8" borderId="5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left" vertical="center"/>
    </xf>
    <xf numFmtId="0" fontId="9" fillId="8" borderId="4" xfId="0" applyFont="1" applyFill="1" applyBorder="1" applyAlignment="1">
      <alignment horizontal="left" vertical="center" wrapText="1"/>
    </xf>
    <xf numFmtId="0" fontId="9" fillId="8" borderId="5" xfId="0" applyFont="1" applyFill="1" applyBorder="1" applyAlignment="1">
      <alignment horizontal="left" vertical="center" wrapText="1"/>
    </xf>
    <xf numFmtId="0" fontId="9" fillId="8" borderId="6" xfId="0" applyFont="1" applyFill="1" applyBorder="1" applyAlignment="1">
      <alignment horizontal="left" vertical="center" wrapText="1"/>
    </xf>
    <xf numFmtId="0" fontId="9" fillId="9" borderId="0" xfId="0" applyFont="1" applyFill="1" applyAlignment="1">
      <alignment horizontal="center"/>
    </xf>
    <xf numFmtId="0" fontId="0" fillId="0" borderId="1" xfId="0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16" fillId="4" borderId="0" xfId="0" applyFont="1" applyFill="1" applyAlignment="1">
      <alignment horizontal="center" vertical="center" wrapText="1"/>
    </xf>
    <xf numFmtId="0" fontId="9" fillId="5" borderId="4" xfId="0" applyFont="1" applyFill="1" applyBorder="1" applyAlignment="1">
      <alignment horizontal="left"/>
    </xf>
    <xf numFmtId="0" fontId="9" fillId="5" borderId="6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center" wrapText="1"/>
    </xf>
    <xf numFmtId="0" fontId="9" fillId="5" borderId="5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horizontal="center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9" fillId="5" borderId="5" xfId="0" applyFont="1" applyFill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9" fillId="5" borderId="4" xfId="0" applyFont="1" applyFill="1" applyBorder="1" applyAlignment="1">
      <alignment horizontal="left" wrapText="1"/>
    </xf>
    <xf numFmtId="0" fontId="9" fillId="5" borderId="5" xfId="0" applyFont="1" applyFill="1" applyBorder="1" applyAlignment="1">
      <alignment horizontal="left" wrapText="1"/>
    </xf>
    <xf numFmtId="0" fontId="9" fillId="5" borderId="6" xfId="0" applyFont="1" applyFill="1" applyBorder="1" applyAlignment="1">
      <alignment horizontal="left" wrapText="1"/>
    </xf>
    <xf numFmtId="17" fontId="0" fillId="13" borderId="4" xfId="0" applyNumberFormat="1" applyFill="1" applyBorder="1" applyAlignment="1">
      <alignment horizontal="right" vertical="center"/>
    </xf>
    <xf numFmtId="0" fontId="0" fillId="13" borderId="6" xfId="0" applyFill="1" applyBorder="1" applyAlignment="1">
      <alignment horizontal="right" vertical="center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13" borderId="4" xfId="0" applyFill="1" applyBorder="1" applyAlignment="1">
      <alignment horizontal="left" vertical="center" wrapText="1"/>
    </xf>
    <xf numFmtId="0" fontId="0" fillId="13" borderId="6" xfId="0" applyFill="1" applyBorder="1" applyAlignment="1">
      <alignment horizontal="left" vertical="center" wrapText="1"/>
    </xf>
    <xf numFmtId="0" fontId="9" fillId="13" borderId="4" xfId="0" applyFont="1" applyFill="1" applyBorder="1" applyAlignment="1">
      <alignment horizontal="center" vertical="center" wrapText="1"/>
    </xf>
    <xf numFmtId="0" fontId="9" fillId="13" borderId="6" xfId="0" applyFont="1" applyFill="1" applyBorder="1" applyAlignment="1">
      <alignment horizontal="center" vertical="center" wrapText="1"/>
    </xf>
    <xf numFmtId="0" fontId="0" fillId="13" borderId="4" xfId="0" applyFill="1" applyBorder="1" applyAlignment="1">
      <alignment horizontal="right" vertical="center"/>
    </xf>
    <xf numFmtId="44" fontId="0" fillId="13" borderId="1" xfId="1" applyNumberFormat="1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16" fillId="13" borderId="0" xfId="0" applyFont="1" applyFill="1" applyAlignment="1">
      <alignment horizontal="center" wrapText="1"/>
    </xf>
    <xf numFmtId="17" fontId="18" fillId="14" borderId="4" xfId="0" applyNumberFormat="1" applyFont="1" applyFill="1" applyBorder="1" applyAlignment="1">
      <alignment horizontal="right" vertical="center"/>
    </xf>
    <xf numFmtId="0" fontId="18" fillId="14" borderId="6" xfId="0" applyFont="1" applyFill="1" applyBorder="1" applyAlignment="1">
      <alignment horizontal="right" vertical="center"/>
    </xf>
    <xf numFmtId="0" fontId="18" fillId="14" borderId="4" xfId="0" applyFont="1" applyFill="1" applyBorder="1" applyAlignment="1">
      <alignment horizontal="left" vertical="center" wrapText="1"/>
    </xf>
    <xf numFmtId="0" fontId="18" fillId="14" borderId="6" xfId="0" applyFont="1" applyFill="1" applyBorder="1" applyAlignment="1">
      <alignment horizontal="left" vertical="center" wrapText="1"/>
    </xf>
    <xf numFmtId="0" fontId="15" fillId="14" borderId="4" xfId="0" applyFont="1" applyFill="1" applyBorder="1" applyAlignment="1">
      <alignment horizontal="center" vertical="center" wrapText="1"/>
    </xf>
    <xf numFmtId="0" fontId="15" fillId="14" borderId="6" xfId="0" applyFont="1" applyFill="1" applyBorder="1" applyAlignment="1">
      <alignment horizontal="center" vertical="center" wrapText="1"/>
    </xf>
    <xf numFmtId="0" fontId="18" fillId="14" borderId="4" xfId="0" applyFont="1" applyFill="1" applyBorder="1" applyAlignment="1">
      <alignment horizontal="right" vertical="center"/>
    </xf>
    <xf numFmtId="44" fontId="18" fillId="14" borderId="1" xfId="1" applyNumberFormat="1" applyFont="1" applyFill="1" applyBorder="1" applyAlignment="1">
      <alignment horizontal="left" vertical="center"/>
    </xf>
    <xf numFmtId="0" fontId="16" fillId="13" borderId="0" xfId="0" applyFont="1" applyFill="1" applyAlignment="1">
      <alignment horizontal="center" vertical="center" wrapText="1"/>
    </xf>
  </cellXfs>
  <cellStyles count="4">
    <cellStyle name="Hiperlink" xfId="3" builtinId="8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19" workbookViewId="0">
      <selection activeCell="M22" sqref="M22"/>
    </sheetView>
  </sheetViews>
  <sheetFormatPr defaultColWidth="9.140625" defaultRowHeight="14.25"/>
  <cols>
    <col min="1" max="1" width="5.28515625" style="6" bestFit="1" customWidth="1"/>
    <col min="2" max="2" width="5.28515625" style="6" customWidth="1"/>
    <col min="3" max="4" width="9.140625" style="6"/>
    <col min="5" max="5" width="26.5703125" style="6" customWidth="1"/>
    <col min="6" max="6" width="8.140625" style="6" customWidth="1"/>
    <col min="7" max="7" width="14.28515625" style="6" customWidth="1"/>
    <col min="8" max="8" width="14.140625" style="6" customWidth="1"/>
    <col min="9" max="9" width="15.28515625" style="142" customWidth="1"/>
    <col min="10" max="16384" width="9.140625" style="6"/>
  </cols>
  <sheetData>
    <row r="1" spans="1:9">
      <c r="A1" s="182" t="s">
        <v>258</v>
      </c>
      <c r="B1" s="182"/>
      <c r="C1" s="182"/>
      <c r="D1" s="5"/>
      <c r="E1" s="183" t="s">
        <v>259</v>
      </c>
      <c r="F1" s="183"/>
      <c r="G1" s="183"/>
    </row>
    <row r="2" spans="1:9">
      <c r="A2" s="182" t="s">
        <v>2</v>
      </c>
      <c r="B2" s="182"/>
      <c r="C2" s="182"/>
      <c r="D2" s="5"/>
      <c r="E2" s="183"/>
      <c r="F2" s="183"/>
      <c r="G2" s="183"/>
    </row>
    <row r="3" spans="1:9">
      <c r="A3" s="184" t="s">
        <v>3</v>
      </c>
      <c r="B3" s="184"/>
      <c r="C3" s="184"/>
      <c r="D3" s="184"/>
      <c r="E3" s="184"/>
      <c r="F3" s="184"/>
      <c r="G3" s="184"/>
    </row>
    <row r="4" spans="1:9">
      <c r="C4" s="7"/>
    </row>
    <row r="5" spans="1:9" ht="18">
      <c r="A5" s="213" t="s">
        <v>266</v>
      </c>
      <c r="B5" s="213"/>
      <c r="C5" s="213"/>
      <c r="D5" s="213"/>
      <c r="E5" s="213"/>
      <c r="F5" s="213"/>
      <c r="G5" s="213"/>
      <c r="H5" s="213"/>
      <c r="I5" s="6"/>
    </row>
    <row r="6" spans="1:9">
      <c r="A6" s="200" t="s">
        <v>267</v>
      </c>
      <c r="B6" s="201"/>
      <c r="C6" s="201"/>
      <c r="D6" s="201"/>
      <c r="E6" s="201"/>
      <c r="F6" s="201"/>
      <c r="G6" s="202"/>
      <c r="H6" s="149"/>
      <c r="I6" s="6"/>
    </row>
    <row r="7" spans="1:9" ht="24.6" customHeight="1">
      <c r="A7" s="203" t="s">
        <v>268</v>
      </c>
      <c r="B7" s="204"/>
      <c r="C7" s="204"/>
      <c r="D7" s="152"/>
      <c r="E7" s="214" t="s">
        <v>269</v>
      </c>
      <c r="F7" s="214"/>
      <c r="G7" s="215"/>
      <c r="H7" s="150"/>
      <c r="I7" s="6"/>
    </row>
    <row r="8" spans="1:9" ht="25.5" customHeight="1">
      <c r="A8" s="203" t="s">
        <v>270</v>
      </c>
      <c r="B8" s="204"/>
      <c r="C8" s="204"/>
      <c r="D8" s="204"/>
      <c r="E8" s="204"/>
      <c r="F8" s="204"/>
      <c r="G8" s="205"/>
      <c r="H8" s="149"/>
      <c r="I8" s="6"/>
    </row>
    <row r="9" spans="1:9">
      <c r="A9" s="200" t="s">
        <v>271</v>
      </c>
      <c r="B9" s="201"/>
      <c r="C9" s="201"/>
      <c r="D9" s="201"/>
      <c r="E9" s="201"/>
      <c r="F9" s="201"/>
      <c r="G9" s="202"/>
      <c r="H9" s="149"/>
      <c r="I9" s="6"/>
    </row>
    <row r="10" spans="1:9" ht="24.75" customHeight="1">
      <c r="A10" s="203" t="s">
        <v>272</v>
      </c>
      <c r="B10" s="204"/>
      <c r="C10" s="204"/>
      <c r="D10" s="204"/>
      <c r="E10" s="204"/>
      <c r="F10" s="204"/>
      <c r="G10" s="205"/>
      <c r="H10" s="151"/>
      <c r="I10" s="6"/>
    </row>
    <row r="11" spans="1:9">
      <c r="I11" s="6"/>
    </row>
    <row r="12" spans="1:9">
      <c r="A12" s="206" t="s">
        <v>273</v>
      </c>
      <c r="B12" s="207"/>
      <c r="C12" s="207"/>
      <c r="D12" s="207"/>
      <c r="E12" s="207"/>
      <c r="F12" s="207"/>
      <c r="G12" s="208"/>
      <c r="I12" s="6"/>
    </row>
    <row r="13" spans="1:9">
      <c r="A13" s="209"/>
      <c r="B13" s="210"/>
      <c r="C13" s="210"/>
      <c r="D13" s="210"/>
      <c r="E13" s="210"/>
      <c r="F13" s="210"/>
      <c r="G13" s="211"/>
      <c r="I13" s="6"/>
    </row>
    <row r="14" spans="1:9">
      <c r="A14" s="212" t="s">
        <v>274</v>
      </c>
      <c r="B14" s="212"/>
      <c r="C14" s="212"/>
      <c r="D14" s="212"/>
      <c r="E14" s="212"/>
      <c r="F14" s="212"/>
      <c r="G14" s="212"/>
      <c r="I14" s="6"/>
    </row>
    <row r="15" spans="1:9">
      <c r="C15" s="7"/>
    </row>
    <row r="16" spans="1:9">
      <c r="A16" s="185" t="s">
        <v>4</v>
      </c>
      <c r="B16" s="186"/>
      <c r="C16" s="186"/>
      <c r="D16" s="186"/>
      <c r="E16" s="186"/>
      <c r="F16" s="186"/>
      <c r="G16" s="186"/>
    </row>
    <row r="17" spans="1:9">
      <c r="A17" s="168" t="s">
        <v>5</v>
      </c>
      <c r="B17" s="169"/>
      <c r="C17" s="179" t="s">
        <v>6</v>
      </c>
      <c r="D17" s="180"/>
      <c r="E17" s="180"/>
      <c r="F17" s="180"/>
      <c r="G17" s="181"/>
    </row>
    <row r="18" spans="1:9">
      <c r="A18" s="168" t="s">
        <v>7</v>
      </c>
      <c r="B18" s="169"/>
      <c r="C18" s="192" t="s">
        <v>8</v>
      </c>
      <c r="D18" s="193"/>
      <c r="E18" s="194" t="s">
        <v>9</v>
      </c>
      <c r="F18" s="194"/>
      <c r="G18" s="194"/>
    </row>
    <row r="19" spans="1:9" ht="120.75" customHeight="1">
      <c r="A19" s="176" t="s">
        <v>10</v>
      </c>
      <c r="B19" s="177"/>
      <c r="C19" s="195" t="s">
        <v>11</v>
      </c>
      <c r="D19" s="196"/>
      <c r="E19" s="197"/>
      <c r="F19" s="198"/>
      <c r="G19" s="199"/>
    </row>
    <row r="20" spans="1:9">
      <c r="A20" s="167" t="s">
        <v>12</v>
      </c>
      <c r="B20" s="167"/>
      <c r="C20" s="175" t="s">
        <v>13</v>
      </c>
      <c r="D20" s="175"/>
      <c r="E20" s="175"/>
      <c r="F20" s="175"/>
      <c r="G20" s="8">
        <v>12</v>
      </c>
    </row>
    <row r="21" spans="1:9">
      <c r="A21" s="187"/>
      <c r="B21" s="144"/>
      <c r="C21" s="143" t="s">
        <v>0</v>
      </c>
      <c r="D21" s="188" t="s">
        <v>14</v>
      </c>
      <c r="E21" s="189"/>
      <c r="F21" s="8" t="s">
        <v>1</v>
      </c>
      <c r="G21" s="9" t="s">
        <v>257</v>
      </c>
    </row>
    <row r="22" spans="1:9" ht="25.5" customHeight="1">
      <c r="A22" s="187"/>
      <c r="B22" s="144"/>
      <c r="C22" s="10">
        <v>5380</v>
      </c>
      <c r="D22" s="190" t="s">
        <v>260</v>
      </c>
      <c r="E22" s="191"/>
      <c r="F22" s="10" t="s">
        <v>226</v>
      </c>
      <c r="G22" s="153"/>
    </row>
    <row r="24" spans="1:9" ht="14.45" customHeight="1">
      <c r="A24" s="171" t="s">
        <v>15</v>
      </c>
      <c r="B24" s="171"/>
      <c r="C24" s="171"/>
      <c r="D24" s="171"/>
      <c r="E24" s="171"/>
      <c r="F24" s="171"/>
      <c r="G24" s="171"/>
      <c r="H24" s="171"/>
      <c r="I24" s="171"/>
    </row>
    <row r="25" spans="1:9" ht="22.5">
      <c r="A25" s="145" t="s">
        <v>261</v>
      </c>
      <c r="B25" s="145" t="s">
        <v>262</v>
      </c>
      <c r="C25" s="11" t="s">
        <v>0</v>
      </c>
      <c r="D25" s="172" t="s">
        <v>14</v>
      </c>
      <c r="E25" s="173"/>
      <c r="F25" s="12" t="s">
        <v>16</v>
      </c>
      <c r="G25" s="13" t="s">
        <v>264</v>
      </c>
      <c r="H25" s="13" t="s">
        <v>265</v>
      </c>
      <c r="I25" s="13" t="s">
        <v>263</v>
      </c>
    </row>
    <row r="26" spans="1:9" ht="25.5" customHeight="1">
      <c r="A26" s="170">
        <v>1</v>
      </c>
      <c r="B26" s="15">
        <v>1</v>
      </c>
      <c r="C26" s="14">
        <v>5380</v>
      </c>
      <c r="D26" s="174" t="s">
        <v>231</v>
      </c>
      <c r="E26" s="174"/>
      <c r="F26" s="148">
        <f>+Demanda!D9</f>
        <v>35</v>
      </c>
      <c r="G26" s="146">
        <f>+'Mensageiro 44h'!D153</f>
        <v>0</v>
      </c>
      <c r="H26" s="146">
        <f>+G26*F26</f>
        <v>0</v>
      </c>
      <c r="I26" s="146">
        <f>+H26*$G$20</f>
        <v>0</v>
      </c>
    </row>
    <row r="27" spans="1:9" ht="25.5" customHeight="1">
      <c r="A27" s="170"/>
      <c r="B27" s="15">
        <v>2</v>
      </c>
      <c r="C27" s="14">
        <v>5380</v>
      </c>
      <c r="D27" s="174" t="s">
        <v>229</v>
      </c>
      <c r="E27" s="174"/>
      <c r="F27" s="148">
        <f>+Demanda!B9</f>
        <v>37</v>
      </c>
      <c r="G27" s="146">
        <f>+'Mensageiro 12 36 Diurno'!D153</f>
        <v>0</v>
      </c>
      <c r="H27" s="146">
        <f>+G27*F27</f>
        <v>0</v>
      </c>
      <c r="I27" s="146">
        <f>+H27*$G$20</f>
        <v>0</v>
      </c>
    </row>
    <row r="28" spans="1:9" ht="25.5" customHeight="1">
      <c r="A28" s="170"/>
      <c r="B28" s="15">
        <v>3</v>
      </c>
      <c r="C28" s="14">
        <v>5380</v>
      </c>
      <c r="D28" s="174" t="s">
        <v>230</v>
      </c>
      <c r="E28" s="174"/>
      <c r="F28" s="148">
        <f>+Demanda!C9</f>
        <v>6</v>
      </c>
      <c r="G28" s="146">
        <f>+'Mensageiro 12 36 Noturno'!D153</f>
        <v>0</v>
      </c>
      <c r="H28" s="146">
        <f>+G28*F28</f>
        <v>0</v>
      </c>
      <c r="I28" s="146">
        <f>+H28*$G$20</f>
        <v>0</v>
      </c>
    </row>
    <row r="29" spans="1:9" s="16" customFormat="1" ht="11.25">
      <c r="G29" s="166"/>
      <c r="H29" s="147">
        <f>SUM(H26:H28)</f>
        <v>0</v>
      </c>
      <c r="I29" s="147">
        <f>SUM(I26:I28)</f>
        <v>0</v>
      </c>
    </row>
    <row r="32" spans="1:9">
      <c r="A32" s="178"/>
      <c r="B32" s="178"/>
      <c r="C32" s="178"/>
      <c r="D32" s="178"/>
      <c r="E32" s="178"/>
      <c r="F32" s="178"/>
      <c r="G32" s="178"/>
    </row>
    <row r="33" spans="1:7">
      <c r="A33" s="178"/>
      <c r="B33" s="178"/>
      <c r="C33" s="178"/>
      <c r="D33" s="178"/>
      <c r="E33" s="178"/>
      <c r="F33" s="178"/>
      <c r="G33" s="178"/>
    </row>
  </sheetData>
  <mergeCells count="34">
    <mergeCell ref="A9:G9"/>
    <mergeCell ref="A10:G10"/>
    <mergeCell ref="A12:G13"/>
    <mergeCell ref="A14:G14"/>
    <mergeCell ref="A5:H5"/>
    <mergeCell ref="A6:G6"/>
    <mergeCell ref="A7:C7"/>
    <mergeCell ref="E7:G7"/>
    <mergeCell ref="A8:G8"/>
    <mergeCell ref="A32:G33"/>
    <mergeCell ref="D27:E27"/>
    <mergeCell ref="D28:E28"/>
    <mergeCell ref="C17:G17"/>
    <mergeCell ref="A1:C1"/>
    <mergeCell ref="E1:G2"/>
    <mergeCell ref="A2:C2"/>
    <mergeCell ref="A3:G3"/>
    <mergeCell ref="A16:G16"/>
    <mergeCell ref="A21:A22"/>
    <mergeCell ref="D21:E21"/>
    <mergeCell ref="D22:E22"/>
    <mergeCell ref="C18:D18"/>
    <mergeCell ref="E18:G18"/>
    <mergeCell ref="C19:D19"/>
    <mergeCell ref="E19:G19"/>
    <mergeCell ref="A20:B20"/>
    <mergeCell ref="A18:B18"/>
    <mergeCell ref="A17:B17"/>
    <mergeCell ref="A26:A28"/>
    <mergeCell ref="A24:I24"/>
    <mergeCell ref="D25:E25"/>
    <mergeCell ref="D26:E26"/>
    <mergeCell ref="C20:F20"/>
    <mergeCell ref="A19:B19"/>
  </mergeCells>
  <pageMargins left="0.9055118110236221" right="3.937007874015748E-2" top="0.78740157480314965" bottom="0.78740157480314965" header="0.31496062992125984" footer="0.31496062992125984"/>
  <pageSetup paperSize="9" scale="88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6" sqref="A6"/>
    </sheetView>
  </sheetViews>
  <sheetFormatPr defaultRowHeight="15"/>
  <cols>
    <col min="1" max="1" width="50.42578125" customWidth="1"/>
  </cols>
  <sheetData>
    <row r="1" spans="1:4" ht="36">
      <c r="A1" s="155" t="s">
        <v>275</v>
      </c>
      <c r="B1" s="155" t="s">
        <v>276</v>
      </c>
      <c r="C1" s="155" t="s">
        <v>277</v>
      </c>
      <c r="D1" s="155" t="s">
        <v>278</v>
      </c>
    </row>
    <row r="2" spans="1:4">
      <c r="A2" s="156"/>
      <c r="B2" s="156"/>
      <c r="C2" s="156"/>
      <c r="D2" s="156"/>
    </row>
    <row r="3" spans="1:4">
      <c r="A3" s="157" t="s">
        <v>279</v>
      </c>
      <c r="B3" s="158">
        <v>8</v>
      </c>
      <c r="C3" s="158">
        <v>4</v>
      </c>
      <c r="D3" s="158">
        <v>8</v>
      </c>
    </row>
    <row r="4" spans="1:4">
      <c r="A4" s="159" t="s">
        <v>280</v>
      </c>
      <c r="B4" s="159">
        <v>29</v>
      </c>
      <c r="C4" s="159">
        <v>2</v>
      </c>
      <c r="D4" s="159">
        <v>19</v>
      </c>
    </row>
    <row r="5" spans="1:4">
      <c r="A5" s="158" t="s">
        <v>281</v>
      </c>
      <c r="B5" s="158"/>
      <c r="C5" s="158"/>
      <c r="D5" s="158">
        <v>2</v>
      </c>
    </row>
    <row r="6" spans="1:4">
      <c r="A6" s="159" t="s">
        <v>282</v>
      </c>
      <c r="B6" s="159"/>
      <c r="C6" s="159"/>
      <c r="D6" s="159">
        <v>2</v>
      </c>
    </row>
    <row r="7" spans="1:4">
      <c r="A7" s="160" t="s">
        <v>283</v>
      </c>
      <c r="B7" s="161"/>
      <c r="C7" s="161"/>
      <c r="D7" s="161">
        <v>2</v>
      </c>
    </row>
    <row r="8" spans="1:4">
      <c r="A8" s="162" t="s">
        <v>284</v>
      </c>
      <c r="B8" s="163"/>
      <c r="C8" s="164"/>
      <c r="D8" s="159">
        <v>2</v>
      </c>
    </row>
    <row r="9" spans="1:4">
      <c r="A9" s="156"/>
      <c r="B9" s="165">
        <f>SUM(B3:B8)</f>
        <v>37</v>
      </c>
      <c r="C9" s="165">
        <f>SUM(C3:C8)</f>
        <v>6</v>
      </c>
      <c r="D9" s="165">
        <f>SUM(D3:D8)</f>
        <v>35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68"/>
  <sheetViews>
    <sheetView topLeftCell="A48" workbookViewId="0">
      <selection activeCell="B55" sqref="B55:B57"/>
    </sheetView>
  </sheetViews>
  <sheetFormatPr defaultRowHeight="1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>
      <c r="A1" s="218" t="s">
        <v>17</v>
      </c>
      <c r="B1" s="219"/>
      <c r="C1" s="219"/>
      <c r="D1" s="220"/>
      <c r="E1" s="17"/>
      <c r="F1" s="17"/>
    </row>
    <row r="3" spans="1:6">
      <c r="A3" s="221" t="s">
        <v>18</v>
      </c>
      <c r="B3" s="222"/>
      <c r="C3" s="222"/>
      <c r="D3" s="223"/>
    </row>
    <row r="4" spans="1:6" s="20" customFormat="1" ht="46.5" customHeight="1">
      <c r="A4" s="18">
        <v>1</v>
      </c>
      <c r="B4" s="19" t="s">
        <v>19</v>
      </c>
      <c r="C4" s="224" t="s">
        <v>227</v>
      </c>
      <c r="D4" s="225"/>
    </row>
    <row r="5" spans="1:6" s="20" customFormat="1">
      <c r="A5" s="18">
        <v>2</v>
      </c>
      <c r="B5" s="19" t="s">
        <v>20</v>
      </c>
      <c r="C5" s="226" t="str">
        <f>+Apresentacao!F22</f>
        <v>4122-05</v>
      </c>
      <c r="D5" s="227"/>
    </row>
    <row r="6" spans="1:6" s="20" customFormat="1">
      <c r="A6" s="18">
        <v>3</v>
      </c>
      <c r="B6" s="19" t="s">
        <v>21</v>
      </c>
      <c r="C6" s="228">
        <f>+Apresentacao!G22</f>
        <v>0</v>
      </c>
      <c r="D6" s="228"/>
    </row>
    <row r="7" spans="1:6" s="20" customFormat="1" ht="42.75" customHeight="1">
      <c r="A7" s="18">
        <v>4</v>
      </c>
      <c r="B7" s="19" t="s">
        <v>22</v>
      </c>
      <c r="C7" s="216" t="s">
        <v>23</v>
      </c>
      <c r="D7" s="217"/>
    </row>
    <row r="8" spans="1:6" s="20" customFormat="1">
      <c r="A8" s="18">
        <v>5</v>
      </c>
      <c r="B8" s="19" t="s">
        <v>24</v>
      </c>
      <c r="C8" s="231">
        <v>43524</v>
      </c>
      <c r="D8" s="227"/>
    </row>
    <row r="9" spans="1:6">
      <c r="D9" s="21"/>
    </row>
    <row r="10" spans="1:6">
      <c r="A10" s="229" t="s">
        <v>25</v>
      </c>
      <c r="B10" s="230"/>
      <c r="C10" s="230"/>
      <c r="D10" s="230"/>
    </row>
    <row r="11" spans="1:6">
      <c r="A11" s="22">
        <v>1</v>
      </c>
      <c r="B11" s="23" t="s">
        <v>26</v>
      </c>
      <c r="C11" s="24" t="s">
        <v>27</v>
      </c>
      <c r="D11" s="25" t="s">
        <v>28</v>
      </c>
    </row>
    <row r="12" spans="1:6">
      <c r="A12" s="2" t="s">
        <v>5</v>
      </c>
      <c r="B12" s="232" t="s">
        <v>29</v>
      </c>
      <c r="C12" s="232"/>
      <c r="D12" s="26">
        <f>+C6</f>
        <v>0</v>
      </c>
    </row>
    <row r="13" spans="1:6">
      <c r="A13" s="2" t="s">
        <v>7</v>
      </c>
      <c r="B13" s="27" t="s">
        <v>30</v>
      </c>
      <c r="C13" s="28"/>
      <c r="D13" s="26"/>
      <c r="E13" s="29"/>
    </row>
    <row r="14" spans="1:6">
      <c r="A14" s="2" t="s">
        <v>10</v>
      </c>
      <c r="B14" s="27" t="s">
        <v>31</v>
      </c>
      <c r="C14" s="28"/>
      <c r="D14" s="26">
        <f>+C14*D12</f>
        <v>0</v>
      </c>
    </row>
    <row r="15" spans="1:6">
      <c r="A15" s="2" t="s">
        <v>12</v>
      </c>
      <c r="B15" s="232" t="s">
        <v>32</v>
      </c>
      <c r="C15" s="232"/>
      <c r="D15" s="26"/>
    </row>
    <row r="16" spans="1:6">
      <c r="A16" s="2" t="s">
        <v>33</v>
      </c>
      <c r="B16" s="232" t="s">
        <v>34</v>
      </c>
      <c r="C16" s="232"/>
      <c r="D16" s="26"/>
    </row>
    <row r="17" spans="1:6">
      <c r="A17" s="2" t="s">
        <v>35</v>
      </c>
      <c r="B17" s="233" t="s">
        <v>36</v>
      </c>
      <c r="C17" s="234"/>
      <c r="D17" s="26"/>
    </row>
    <row r="18" spans="1:6">
      <c r="A18" s="2" t="s">
        <v>37</v>
      </c>
      <c r="B18" s="232" t="s">
        <v>38</v>
      </c>
      <c r="C18" s="232"/>
      <c r="D18" s="26"/>
    </row>
    <row r="19" spans="1:6">
      <c r="A19" s="2" t="s">
        <v>39</v>
      </c>
      <c r="B19" s="233" t="s">
        <v>40</v>
      </c>
      <c r="C19" s="234"/>
      <c r="D19" s="30"/>
    </row>
    <row r="20" spans="1:6">
      <c r="A20" s="2" t="s">
        <v>41</v>
      </c>
      <c r="B20" s="27" t="s">
        <v>42</v>
      </c>
      <c r="C20" s="28"/>
      <c r="D20" s="26"/>
    </row>
    <row r="21" spans="1:6">
      <c r="A21" s="2" t="s">
        <v>43</v>
      </c>
      <c r="B21" s="232" t="s">
        <v>44</v>
      </c>
      <c r="C21" s="232"/>
      <c r="D21" s="31"/>
      <c r="F21" s="32"/>
    </row>
    <row r="22" spans="1:6">
      <c r="A22" s="2" t="s">
        <v>45</v>
      </c>
      <c r="B22" s="232" t="s">
        <v>46</v>
      </c>
      <c r="C22" s="232"/>
      <c r="D22" s="31"/>
    </row>
    <row r="23" spans="1:6">
      <c r="A23" s="235" t="s">
        <v>47</v>
      </c>
      <c r="B23" s="235"/>
      <c r="C23" s="235"/>
      <c r="D23" s="33">
        <f>SUM(D12:D22)</f>
        <v>0</v>
      </c>
    </row>
    <row r="25" spans="1:6">
      <c r="A25" s="229" t="s">
        <v>48</v>
      </c>
      <c r="B25" s="230"/>
      <c r="C25" s="230"/>
      <c r="D25" s="230"/>
    </row>
    <row r="27" spans="1:6">
      <c r="A27" s="229" t="s">
        <v>49</v>
      </c>
      <c r="B27" s="230"/>
      <c r="C27" s="230"/>
      <c r="D27" s="230"/>
    </row>
    <row r="28" spans="1:6">
      <c r="A28" s="34" t="s">
        <v>50</v>
      </c>
      <c r="B28" s="35" t="s">
        <v>51</v>
      </c>
      <c r="C28" s="36" t="s">
        <v>27</v>
      </c>
      <c r="D28" s="37" t="s">
        <v>28</v>
      </c>
    </row>
    <row r="29" spans="1:6">
      <c r="A29" s="2" t="s">
        <v>5</v>
      </c>
      <c r="B29" s="4" t="s">
        <v>52</v>
      </c>
      <c r="C29" s="38" t="e">
        <f>ROUND(+D29/$D$23,4)</f>
        <v>#DIV/0!</v>
      </c>
      <c r="D29" s="31">
        <f>ROUND(+D23/12,2)</f>
        <v>0</v>
      </c>
    </row>
    <row r="30" spans="1:6">
      <c r="A30" s="39" t="s">
        <v>7</v>
      </c>
      <c r="B30" s="40" t="s">
        <v>53</v>
      </c>
      <c r="C30" s="41" t="e">
        <f>ROUND(+D30/$D$23,4)</f>
        <v>#DIV/0!</v>
      </c>
      <c r="D30" s="42">
        <f>+D31+D32</f>
        <v>0</v>
      </c>
    </row>
    <row r="31" spans="1:6">
      <c r="A31" s="2" t="s">
        <v>54</v>
      </c>
      <c r="B31" s="43" t="s">
        <v>55</v>
      </c>
      <c r="C31" s="44" t="e">
        <f>ROUND(+D31/$D$23,4)</f>
        <v>#DIV/0!</v>
      </c>
      <c r="D31" s="45">
        <f>ROUND(+D23/12,2)</f>
        <v>0</v>
      </c>
    </row>
    <row r="32" spans="1:6">
      <c r="A32" s="2" t="s">
        <v>56</v>
      </c>
      <c r="B32" s="43" t="s">
        <v>57</v>
      </c>
      <c r="C32" s="44" t="e">
        <f>ROUND(+D32/$D$23,4)</f>
        <v>#DIV/0!</v>
      </c>
      <c r="D32" s="45">
        <f>ROUND(+(D23*1/3)/12,2)</f>
        <v>0</v>
      </c>
    </row>
    <row r="33" spans="1:4">
      <c r="A33" s="235" t="s">
        <v>47</v>
      </c>
      <c r="B33" s="235"/>
      <c r="C33" s="235"/>
      <c r="D33" s="33">
        <f>+D30+D29</f>
        <v>0</v>
      </c>
    </row>
    <row r="35" spans="1:4" ht="26.25" customHeight="1">
      <c r="A35" s="237" t="s">
        <v>58</v>
      </c>
      <c r="B35" s="238"/>
      <c r="C35" s="238"/>
      <c r="D35" s="238"/>
    </row>
    <row r="36" spans="1:4">
      <c r="A36" s="34" t="s">
        <v>59</v>
      </c>
      <c r="B36" s="46" t="s">
        <v>60</v>
      </c>
      <c r="C36" s="36" t="s">
        <v>27</v>
      </c>
      <c r="D36" s="37" t="s">
        <v>28</v>
      </c>
    </row>
    <row r="37" spans="1:4">
      <c r="A37" s="2" t="s">
        <v>5</v>
      </c>
      <c r="B37" s="4" t="s">
        <v>61</v>
      </c>
      <c r="C37" s="47">
        <v>0.2</v>
      </c>
      <c r="D37" s="48">
        <f>ROUND(C37*($D$23+$D$33),2)</f>
        <v>0</v>
      </c>
    </row>
    <row r="38" spans="1:4">
      <c r="A38" s="2" t="s">
        <v>7</v>
      </c>
      <c r="B38" s="4" t="s">
        <v>62</v>
      </c>
      <c r="C38" s="47">
        <v>2.5000000000000001E-2</v>
      </c>
      <c r="D38" s="48">
        <f>ROUND(C38*($D$23+$D$33),2)</f>
        <v>0</v>
      </c>
    </row>
    <row r="39" spans="1:4">
      <c r="A39" s="2" t="s">
        <v>10</v>
      </c>
      <c r="B39" s="4" t="s">
        <v>63</v>
      </c>
      <c r="C39" s="47">
        <f>3%</f>
        <v>0.03</v>
      </c>
      <c r="D39" s="48">
        <f t="shared" ref="D39:D43" si="0">ROUND(C39*($D$23+$D$33),2)</f>
        <v>0</v>
      </c>
    </row>
    <row r="40" spans="1:4">
      <c r="A40" s="2" t="s">
        <v>12</v>
      </c>
      <c r="B40" s="4" t="s">
        <v>64</v>
      </c>
      <c r="C40" s="47">
        <v>1.4999999999999999E-2</v>
      </c>
      <c r="D40" s="48">
        <f t="shared" si="0"/>
        <v>0</v>
      </c>
    </row>
    <row r="41" spans="1:4">
      <c r="A41" s="2" t="s">
        <v>33</v>
      </c>
      <c r="B41" s="4" t="s">
        <v>65</v>
      </c>
      <c r="C41" s="47">
        <v>0.01</v>
      </c>
      <c r="D41" s="48">
        <f t="shared" si="0"/>
        <v>0</v>
      </c>
    </row>
    <row r="42" spans="1:4">
      <c r="A42" s="2" t="s">
        <v>35</v>
      </c>
      <c r="B42" s="4" t="s">
        <v>66</v>
      </c>
      <c r="C42" s="47">
        <v>6.0000000000000001E-3</v>
      </c>
      <c r="D42" s="48">
        <f t="shared" si="0"/>
        <v>0</v>
      </c>
    </row>
    <row r="43" spans="1:4">
      <c r="A43" s="2" t="s">
        <v>37</v>
      </c>
      <c r="B43" s="4" t="s">
        <v>67</v>
      </c>
      <c r="C43" s="47">
        <v>2E-3</v>
      </c>
      <c r="D43" s="48">
        <f t="shared" si="0"/>
        <v>0</v>
      </c>
    </row>
    <row r="44" spans="1:4">
      <c r="A44" s="2" t="s">
        <v>39</v>
      </c>
      <c r="B44" s="4" t="s">
        <v>68</v>
      </c>
      <c r="C44" s="47">
        <v>0.08</v>
      </c>
      <c r="D44" s="48">
        <f>ROUND(C44*($D$23+$D$33),2)</f>
        <v>0</v>
      </c>
    </row>
    <row r="45" spans="1:4">
      <c r="A45" s="49" t="s">
        <v>47</v>
      </c>
      <c r="B45" s="50"/>
      <c r="C45" s="51">
        <f>SUM(C37:C44)</f>
        <v>0.36800000000000005</v>
      </c>
      <c r="D45" s="52">
        <f>SUM(D37:D44)</f>
        <v>0</v>
      </c>
    </row>
    <row r="46" spans="1:4">
      <c r="A46" s="53"/>
      <c r="B46" s="53"/>
      <c r="C46" s="53"/>
      <c r="D46" s="53"/>
    </row>
    <row r="47" spans="1:4">
      <c r="A47" s="237" t="s">
        <v>69</v>
      </c>
      <c r="B47" s="238"/>
      <c r="C47" s="238"/>
      <c r="D47" s="238"/>
    </row>
    <row r="48" spans="1:4">
      <c r="A48" s="34" t="s">
        <v>70</v>
      </c>
      <c r="B48" s="46" t="s">
        <v>71</v>
      </c>
      <c r="C48" s="36"/>
      <c r="D48" s="37" t="s">
        <v>28</v>
      </c>
    </row>
    <row r="49" spans="1:6">
      <c r="A49" s="54" t="s">
        <v>5</v>
      </c>
      <c r="B49" s="4" t="s">
        <v>72</v>
      </c>
      <c r="C49" s="55"/>
      <c r="D49" s="48">
        <f>+'Men Cal Mensageiro 44h'!C16</f>
        <v>0</v>
      </c>
    </row>
    <row r="50" spans="1:6" s="59" customFormat="1">
      <c r="A50" s="56" t="s">
        <v>73</v>
      </c>
      <c r="B50" s="57" t="s">
        <v>74</v>
      </c>
      <c r="C50" s="38">
        <f>+$C$135+$C$136</f>
        <v>9.2499999999999999E-2</v>
      </c>
      <c r="D50" s="58">
        <f>+(C50*D49)*-1</f>
        <v>0</v>
      </c>
      <c r="F50" s="60"/>
    </row>
    <row r="51" spans="1:6">
      <c r="A51" s="54" t="s">
        <v>7</v>
      </c>
      <c r="B51" s="4" t="s">
        <v>75</v>
      </c>
      <c r="C51" s="55"/>
      <c r="D51" s="48">
        <f>+'Men Cal Mensageiro 44h'!C25</f>
        <v>0</v>
      </c>
      <c r="F51" s="3"/>
    </row>
    <row r="52" spans="1:6" s="59" customFormat="1">
      <c r="A52" s="56" t="s">
        <v>54</v>
      </c>
      <c r="B52" s="57" t="s">
        <v>74</v>
      </c>
      <c r="C52" s="38">
        <f>+$C$135+$C$136</f>
        <v>9.2499999999999999E-2</v>
      </c>
      <c r="D52" s="58">
        <f>+(C52*D51)*-1</f>
        <v>0</v>
      </c>
      <c r="F52" s="61"/>
    </row>
    <row r="53" spans="1:6">
      <c r="A53" s="96" t="s">
        <v>10</v>
      </c>
      <c r="B53" s="96" t="s">
        <v>76</v>
      </c>
      <c r="C53" s="55"/>
      <c r="D53" s="118"/>
      <c r="F53" s="3"/>
    </row>
    <row r="54" spans="1:6">
      <c r="A54" s="56" t="s">
        <v>77</v>
      </c>
      <c r="B54" s="57" t="s">
        <v>74</v>
      </c>
      <c r="C54" s="38">
        <f>+$C$135+$C$136</f>
        <v>9.2499999999999999E-2</v>
      </c>
      <c r="D54" s="58">
        <f>+(C54*D53)*-1</f>
        <v>0</v>
      </c>
      <c r="F54" s="3"/>
    </row>
    <row r="55" spans="1:6">
      <c r="A55" s="96" t="s">
        <v>12</v>
      </c>
      <c r="B55" s="96" t="s">
        <v>285</v>
      </c>
      <c r="C55" s="55"/>
      <c r="D55" s="118"/>
      <c r="F55" s="3"/>
    </row>
    <row r="56" spans="1:6">
      <c r="A56" s="56" t="s">
        <v>78</v>
      </c>
      <c r="B56" s="57" t="s">
        <v>74</v>
      </c>
      <c r="C56" s="38">
        <f>+$C$135+$C$136</f>
        <v>9.2499999999999999E-2</v>
      </c>
      <c r="D56" s="58">
        <f>+(C56*D55)*-1</f>
        <v>0</v>
      </c>
      <c r="F56" s="3"/>
    </row>
    <row r="57" spans="1:6" ht="30">
      <c r="A57" s="96" t="s">
        <v>33</v>
      </c>
      <c r="B57" s="119" t="s">
        <v>286</v>
      </c>
      <c r="C57" s="55"/>
      <c r="D57" s="120"/>
      <c r="F57" s="62"/>
    </row>
    <row r="58" spans="1:6">
      <c r="A58" s="56" t="s">
        <v>79</v>
      </c>
      <c r="B58" s="57" t="s">
        <v>74</v>
      </c>
      <c r="C58" s="38">
        <f>+$C$135+$C$136</f>
        <v>9.2499999999999999E-2</v>
      </c>
      <c r="D58" s="58">
        <f>+(C58*D57)*-1</f>
        <v>0</v>
      </c>
    </row>
    <row r="59" spans="1:6">
      <c r="A59" s="96" t="s">
        <v>35</v>
      </c>
      <c r="B59" s="239" t="s">
        <v>80</v>
      </c>
      <c r="C59" s="239"/>
      <c r="D59" s="118"/>
    </row>
    <row r="60" spans="1:6">
      <c r="A60" s="56" t="s">
        <v>81</v>
      </c>
      <c r="B60" s="57" t="s">
        <v>74</v>
      </c>
      <c r="C60" s="38">
        <f>+$C$135+$C$136</f>
        <v>9.2499999999999999E-2</v>
      </c>
      <c r="D60" s="58">
        <f>+(C60*D59)*-1</f>
        <v>0</v>
      </c>
    </row>
    <row r="61" spans="1:6">
      <c r="A61" s="221" t="s">
        <v>47</v>
      </c>
      <c r="B61" s="223"/>
      <c r="C61" s="63"/>
      <c r="D61" s="64">
        <f>SUM(D49:D60)</f>
        <v>0</v>
      </c>
    </row>
    <row r="63" spans="1:6">
      <c r="A63" s="229" t="s">
        <v>82</v>
      </c>
      <c r="B63" s="230"/>
      <c r="C63" s="230"/>
      <c r="D63" s="230"/>
    </row>
    <row r="64" spans="1:6">
      <c r="A64" s="65">
        <v>2</v>
      </c>
      <c r="B64" s="236" t="s">
        <v>83</v>
      </c>
      <c r="C64" s="236"/>
      <c r="D64" s="66" t="s">
        <v>28</v>
      </c>
    </row>
    <row r="65" spans="1:4">
      <c r="A65" s="67" t="s">
        <v>50</v>
      </c>
      <c r="B65" s="240" t="s">
        <v>51</v>
      </c>
      <c r="C65" s="240"/>
      <c r="D65" s="48">
        <f>+D33</f>
        <v>0</v>
      </c>
    </row>
    <row r="66" spans="1:4">
      <c r="A66" s="67" t="s">
        <v>59</v>
      </c>
      <c r="B66" s="240" t="s">
        <v>60</v>
      </c>
      <c r="C66" s="240"/>
      <c r="D66" s="48">
        <f>+D45</f>
        <v>0</v>
      </c>
    </row>
    <row r="67" spans="1:4">
      <c r="A67" s="67" t="s">
        <v>70</v>
      </c>
      <c r="B67" s="240" t="s">
        <v>71</v>
      </c>
      <c r="C67" s="240"/>
      <c r="D67" s="68">
        <f>+D61</f>
        <v>0</v>
      </c>
    </row>
    <row r="68" spans="1:4">
      <c r="A68" s="236" t="s">
        <v>47</v>
      </c>
      <c r="B68" s="236"/>
      <c r="C68" s="236"/>
      <c r="D68" s="69">
        <f>SUM(D65:D67)</f>
        <v>0</v>
      </c>
    </row>
    <row r="70" spans="1:4">
      <c r="A70" s="229" t="s">
        <v>84</v>
      </c>
      <c r="B70" s="230"/>
      <c r="C70" s="230"/>
      <c r="D70" s="230"/>
    </row>
    <row r="72" spans="1:4">
      <c r="A72" s="70">
        <v>3</v>
      </c>
      <c r="B72" s="35" t="s">
        <v>85</v>
      </c>
      <c r="C72" s="24" t="s">
        <v>27</v>
      </c>
      <c r="D72" s="24" t="s">
        <v>28</v>
      </c>
    </row>
    <row r="73" spans="1:4">
      <c r="A73" s="2" t="s">
        <v>5</v>
      </c>
      <c r="B73" s="57" t="s">
        <v>86</v>
      </c>
      <c r="C73" s="38" t="e">
        <f>+D73/$D$23</f>
        <v>#DIV/0!</v>
      </c>
      <c r="D73" s="71">
        <f>+'Men Cal Mensageiro 44h'!C31</f>
        <v>0</v>
      </c>
    </row>
    <row r="74" spans="1:4">
      <c r="A74" s="2" t="s">
        <v>7</v>
      </c>
      <c r="B74" s="4" t="s">
        <v>87</v>
      </c>
      <c r="C74" s="72"/>
      <c r="D74" s="31">
        <f>ROUND(+D73*$C$44,2)</f>
        <v>0</v>
      </c>
    </row>
    <row r="75" spans="1:4" ht="30">
      <c r="A75" s="2" t="s">
        <v>10</v>
      </c>
      <c r="B75" s="73" t="s">
        <v>88</v>
      </c>
      <c r="C75" s="47" t="e">
        <f>+D75/$D$23</f>
        <v>#DIV/0!</v>
      </c>
      <c r="D75" s="31">
        <f>+'Men Cal Mensageiro 44h'!C45</f>
        <v>0</v>
      </c>
    </row>
    <row r="76" spans="1:4">
      <c r="A76" s="74" t="s">
        <v>12</v>
      </c>
      <c r="B76" s="4" t="s">
        <v>89</v>
      </c>
      <c r="C76" s="47" t="e">
        <f>+D76/$D$23</f>
        <v>#DIV/0!</v>
      </c>
      <c r="D76" s="31">
        <f>+'Men Cal Mensageiro 44h'!C53</f>
        <v>0</v>
      </c>
    </row>
    <row r="77" spans="1:4" ht="30">
      <c r="A77" s="74" t="s">
        <v>33</v>
      </c>
      <c r="B77" s="73" t="s">
        <v>90</v>
      </c>
      <c r="C77" s="72"/>
      <c r="D77" s="75"/>
    </row>
    <row r="78" spans="1:4" ht="30">
      <c r="A78" s="74" t="s">
        <v>35</v>
      </c>
      <c r="B78" s="73" t="s">
        <v>91</v>
      </c>
      <c r="C78" s="47" t="e">
        <f>+D78/$D$23</f>
        <v>#DIV/0!</v>
      </c>
      <c r="D78" s="48">
        <f>+'Men Cal Mensageiro 44h'!C67</f>
        <v>0</v>
      </c>
    </row>
    <row r="79" spans="1:4">
      <c r="A79" s="221" t="s">
        <v>47</v>
      </c>
      <c r="B79" s="222"/>
      <c r="C79" s="223"/>
      <c r="D79" s="76">
        <f>SUM(D73:D78)</f>
        <v>0</v>
      </c>
    </row>
    <row r="81" spans="1:4">
      <c r="A81" s="229" t="s">
        <v>92</v>
      </c>
      <c r="B81" s="230"/>
      <c r="C81" s="230"/>
      <c r="D81" s="230"/>
    </row>
    <row r="83" spans="1:4">
      <c r="A83" s="243" t="s">
        <v>93</v>
      </c>
      <c r="B83" s="243"/>
      <c r="C83" s="243"/>
      <c r="D83" s="243"/>
    </row>
    <row r="84" spans="1:4">
      <c r="A84" s="70" t="s">
        <v>94</v>
      </c>
      <c r="B84" s="221" t="s">
        <v>95</v>
      </c>
      <c r="C84" s="223"/>
      <c r="D84" s="24" t="s">
        <v>28</v>
      </c>
    </row>
    <row r="85" spans="1:4">
      <c r="A85" s="4" t="s">
        <v>5</v>
      </c>
      <c r="B85" s="241" t="s">
        <v>96</v>
      </c>
      <c r="C85" s="242"/>
      <c r="D85" s="31"/>
    </row>
    <row r="86" spans="1:4">
      <c r="A86" s="57" t="s">
        <v>7</v>
      </c>
      <c r="B86" s="244" t="s">
        <v>95</v>
      </c>
      <c r="C86" s="245"/>
      <c r="D86" s="77">
        <f>+'Men Cal Mensageiro 44h'!C80</f>
        <v>0</v>
      </c>
    </row>
    <row r="87" spans="1:4" s="59" customFormat="1">
      <c r="A87" s="57" t="s">
        <v>10</v>
      </c>
      <c r="B87" s="244" t="s">
        <v>97</v>
      </c>
      <c r="C87" s="245"/>
      <c r="D87" s="77">
        <f>+'Men Cal Mensageiro 44h'!C89</f>
        <v>0</v>
      </c>
    </row>
    <row r="88" spans="1:4" s="59" customFormat="1">
      <c r="A88" s="57" t="s">
        <v>12</v>
      </c>
      <c r="B88" s="244" t="s">
        <v>98</v>
      </c>
      <c r="C88" s="245"/>
      <c r="D88" s="77">
        <f>+'Men Cal Mensageiro 44h'!C97</f>
        <v>0</v>
      </c>
    </row>
    <row r="89" spans="1:4" s="59" customFormat="1">
      <c r="A89" s="57" t="s">
        <v>33</v>
      </c>
      <c r="B89" s="244" t="s">
        <v>99</v>
      </c>
      <c r="C89" s="245"/>
      <c r="D89" s="77"/>
    </row>
    <row r="90" spans="1:4" s="59" customFormat="1">
      <c r="A90" s="57" t="s">
        <v>35</v>
      </c>
      <c r="B90" s="244" t="s">
        <v>100</v>
      </c>
      <c r="C90" s="245"/>
      <c r="D90" s="77">
        <f>+'Men Cal Mensageiro 44h'!C105</f>
        <v>0</v>
      </c>
    </row>
    <row r="91" spans="1:4">
      <c r="A91" s="4" t="s">
        <v>37</v>
      </c>
      <c r="B91" s="241" t="s">
        <v>46</v>
      </c>
      <c r="C91" s="242"/>
      <c r="D91" s="31"/>
    </row>
    <row r="92" spans="1:4">
      <c r="A92" s="4" t="s">
        <v>39</v>
      </c>
      <c r="B92" s="241" t="s">
        <v>101</v>
      </c>
      <c r="C92" s="242"/>
      <c r="D92" s="75"/>
    </row>
    <row r="93" spans="1:4">
      <c r="A93" s="235" t="s">
        <v>47</v>
      </c>
      <c r="B93" s="235"/>
      <c r="C93" s="235"/>
      <c r="D93" s="33">
        <f>SUM(D85:D92)</f>
        <v>0</v>
      </c>
    </row>
    <row r="94" spans="1:4">
      <c r="D94" s="78"/>
    </row>
    <row r="95" spans="1:4">
      <c r="A95" s="70" t="s">
        <v>102</v>
      </c>
      <c r="B95" s="221" t="s">
        <v>103</v>
      </c>
      <c r="C95" s="223"/>
      <c r="D95" s="24" t="s">
        <v>28</v>
      </c>
    </row>
    <row r="96" spans="1:4" s="59" customFormat="1">
      <c r="A96" s="57" t="s">
        <v>5</v>
      </c>
      <c r="B96" s="246" t="s">
        <v>104</v>
      </c>
      <c r="C96" s="247"/>
      <c r="D96" s="77">
        <f>+'Men Cal Mensageiro 44h'!C116</f>
        <v>0</v>
      </c>
    </row>
    <row r="97" spans="1:4" s="59" customFormat="1" ht="28.5" customHeight="1">
      <c r="A97" s="57" t="s">
        <v>7</v>
      </c>
      <c r="B97" s="248" t="s">
        <v>105</v>
      </c>
      <c r="C97" s="249"/>
      <c r="D97" s="75"/>
    </row>
    <row r="98" spans="1:4" s="59" customFormat="1" ht="31.5" customHeight="1">
      <c r="A98" s="57" t="s">
        <v>10</v>
      </c>
      <c r="B98" s="248" t="s">
        <v>106</v>
      </c>
      <c r="C98" s="249"/>
      <c r="D98" s="75"/>
    </row>
    <row r="99" spans="1:4">
      <c r="A99" s="4" t="s">
        <v>12</v>
      </c>
      <c r="B99" s="241" t="s">
        <v>46</v>
      </c>
      <c r="C99" s="242"/>
      <c r="D99" s="31"/>
    </row>
    <row r="100" spans="1:4">
      <c r="A100" s="235" t="s">
        <v>47</v>
      </c>
      <c r="B100" s="235"/>
      <c r="C100" s="235"/>
      <c r="D100" s="33">
        <f>SUM(D96:D99)</f>
        <v>0</v>
      </c>
    </row>
    <row r="101" spans="1:4">
      <c r="D101" s="78"/>
    </row>
    <row r="102" spans="1:4">
      <c r="A102" s="70" t="s">
        <v>107</v>
      </c>
      <c r="B102" s="235" t="s">
        <v>108</v>
      </c>
      <c r="C102" s="235"/>
      <c r="D102" s="24" t="s">
        <v>28</v>
      </c>
    </row>
    <row r="103" spans="1:4" s="1" customFormat="1">
      <c r="A103" s="74" t="s">
        <v>5</v>
      </c>
      <c r="B103" s="250" t="s">
        <v>109</v>
      </c>
      <c r="C103" s="250"/>
      <c r="D103" s="79"/>
    </row>
    <row r="104" spans="1:4">
      <c r="A104" s="235" t="s">
        <v>47</v>
      </c>
      <c r="B104" s="235"/>
      <c r="C104" s="235"/>
      <c r="D104" s="33">
        <f>SUM(D103:D103)</f>
        <v>0</v>
      </c>
    </row>
    <row r="106" spans="1:4">
      <c r="A106" s="80" t="s">
        <v>110</v>
      </c>
      <c r="B106" s="80"/>
      <c r="C106" s="80"/>
      <c r="D106" s="80"/>
    </row>
    <row r="107" spans="1:4">
      <c r="A107" s="4" t="s">
        <v>94</v>
      </c>
      <c r="B107" s="241" t="s">
        <v>95</v>
      </c>
      <c r="C107" s="242"/>
      <c r="D107" s="48">
        <f>+D93</f>
        <v>0</v>
      </c>
    </row>
    <row r="108" spans="1:4">
      <c r="A108" s="4" t="s">
        <v>102</v>
      </c>
      <c r="B108" s="241" t="s">
        <v>103</v>
      </c>
      <c r="C108" s="242"/>
      <c r="D108" s="48">
        <f>+D100</f>
        <v>0</v>
      </c>
    </row>
    <row r="109" spans="1:4">
      <c r="A109" s="81"/>
      <c r="B109" s="251" t="s">
        <v>111</v>
      </c>
      <c r="C109" s="252"/>
      <c r="D109" s="82">
        <f>+D108+D107</f>
        <v>0</v>
      </c>
    </row>
    <row r="110" spans="1:4">
      <c r="A110" s="4" t="s">
        <v>107</v>
      </c>
      <c r="B110" s="241" t="s">
        <v>108</v>
      </c>
      <c r="C110" s="242"/>
      <c r="D110" s="48">
        <f>+D104</f>
        <v>0</v>
      </c>
    </row>
    <row r="111" spans="1:4">
      <c r="A111" s="253" t="s">
        <v>47</v>
      </c>
      <c r="B111" s="253"/>
      <c r="C111" s="253"/>
      <c r="D111" s="83">
        <f>+D110+D109</f>
        <v>0</v>
      </c>
    </row>
    <row r="113" spans="1:4">
      <c r="A113" s="229" t="s">
        <v>112</v>
      </c>
      <c r="B113" s="230"/>
      <c r="C113" s="230"/>
      <c r="D113" s="230"/>
    </row>
    <row r="115" spans="1:4">
      <c r="A115" s="70">
        <v>5</v>
      </c>
      <c r="B115" s="221" t="s">
        <v>113</v>
      </c>
      <c r="C115" s="223"/>
      <c r="D115" s="24" t="s">
        <v>28</v>
      </c>
    </row>
    <row r="116" spans="1:4">
      <c r="A116" s="4" t="s">
        <v>5</v>
      </c>
      <c r="B116" s="232" t="s">
        <v>114</v>
      </c>
      <c r="C116" s="232"/>
      <c r="D116" s="31">
        <f>+Uniforme!F7</f>
        <v>0</v>
      </c>
    </row>
    <row r="117" spans="1:4">
      <c r="A117" s="4" t="s">
        <v>73</v>
      </c>
      <c r="B117" s="57" t="s">
        <v>74</v>
      </c>
      <c r="C117" s="38">
        <f>+$C$135+$C$136</f>
        <v>9.2499999999999999E-2</v>
      </c>
      <c r="D117" s="58">
        <f>+(C117*D116)*-1</f>
        <v>0</v>
      </c>
    </row>
    <row r="118" spans="1:4">
      <c r="A118" s="4" t="s">
        <v>7</v>
      </c>
      <c r="B118" s="232" t="s">
        <v>115</v>
      </c>
      <c r="C118" s="232"/>
      <c r="D118" s="31"/>
    </row>
    <row r="119" spans="1:4">
      <c r="A119" s="4" t="s">
        <v>54</v>
      </c>
      <c r="B119" s="57" t="s">
        <v>74</v>
      </c>
      <c r="C119" s="38">
        <f>+$C$135+$C$136</f>
        <v>9.2499999999999999E-2</v>
      </c>
      <c r="D119" s="58">
        <f>+(C119*D118)*-1</f>
        <v>0</v>
      </c>
    </row>
    <row r="120" spans="1:4">
      <c r="A120" s="4" t="s">
        <v>10</v>
      </c>
      <c r="B120" s="232" t="s">
        <v>116</v>
      </c>
      <c r="C120" s="232"/>
      <c r="D120" s="31"/>
    </row>
    <row r="121" spans="1:4">
      <c r="A121" s="4" t="s">
        <v>77</v>
      </c>
      <c r="B121" s="57" t="s">
        <v>74</v>
      </c>
      <c r="C121" s="38">
        <f>+$C$135+$C$136</f>
        <v>9.2499999999999999E-2</v>
      </c>
      <c r="D121" s="58">
        <f>+(C121*D120)*-1</f>
        <v>0</v>
      </c>
    </row>
    <row r="122" spans="1:4">
      <c r="A122" s="4" t="s">
        <v>12</v>
      </c>
      <c r="B122" s="232" t="s">
        <v>46</v>
      </c>
      <c r="C122" s="232"/>
      <c r="D122" s="31"/>
    </row>
    <row r="123" spans="1:4">
      <c r="A123" s="4" t="s">
        <v>78</v>
      </c>
      <c r="B123" s="57" t="s">
        <v>74</v>
      </c>
      <c r="C123" s="38">
        <f>+$C$135+$C$136</f>
        <v>9.2499999999999999E-2</v>
      </c>
      <c r="D123" s="58">
        <f>+(C123*D122)*-1</f>
        <v>0</v>
      </c>
    </row>
    <row r="124" spans="1:4">
      <c r="A124" s="235" t="s">
        <v>47</v>
      </c>
      <c r="B124" s="235"/>
      <c r="C124" s="235"/>
      <c r="D124" s="33">
        <f>SUM(D116:D122)</f>
        <v>0</v>
      </c>
    </row>
    <row r="126" spans="1:4">
      <c r="A126" s="229" t="s">
        <v>117</v>
      </c>
      <c r="B126" s="230"/>
      <c r="C126" s="230"/>
      <c r="D126" s="230"/>
    </row>
    <row r="128" spans="1:4">
      <c r="A128" s="70">
        <v>6</v>
      </c>
      <c r="B128" s="35" t="s">
        <v>118</v>
      </c>
      <c r="C128" s="84" t="s">
        <v>27</v>
      </c>
      <c r="D128" s="24" t="s">
        <v>28</v>
      </c>
    </row>
    <row r="129" spans="1:7">
      <c r="A129" s="96" t="s">
        <v>5</v>
      </c>
      <c r="B129" s="96" t="s">
        <v>119</v>
      </c>
      <c r="C129" s="115">
        <v>0.03</v>
      </c>
      <c r="D129" s="118">
        <f>($D$124+$D$111+$D$79+$D$68+$D$23)*C129</f>
        <v>0</v>
      </c>
    </row>
    <row r="130" spans="1:7">
      <c r="A130" s="96" t="s">
        <v>7</v>
      </c>
      <c r="B130" s="96" t="s">
        <v>120</v>
      </c>
      <c r="C130" s="115">
        <v>0.03</v>
      </c>
      <c r="D130" s="118">
        <f>($D$124+$D$111+$D$79+$D$68+$D$23+D129)*C130</f>
        <v>0</v>
      </c>
    </row>
    <row r="131" spans="1:7" s="86" customFormat="1" ht="12.75">
      <c r="A131" s="255" t="s">
        <v>121</v>
      </c>
      <c r="B131" s="256"/>
      <c r="C131" s="257"/>
      <c r="D131" s="85">
        <f>++D130+D129+D124+D111+D79+D68+D23</f>
        <v>0</v>
      </c>
    </row>
    <row r="132" spans="1:7" s="86" customFormat="1" ht="33" customHeight="1">
      <c r="A132" s="258" t="s">
        <v>122</v>
      </c>
      <c r="B132" s="259"/>
      <c r="C132" s="260"/>
      <c r="D132" s="85">
        <f>ROUND(D131/(1-(C135+C136+C138+C140+C141)),2)</f>
        <v>0</v>
      </c>
    </row>
    <row r="133" spans="1:7">
      <c r="A133" s="4" t="s">
        <v>10</v>
      </c>
      <c r="B133" s="4" t="s">
        <v>123</v>
      </c>
      <c r="C133" s="47"/>
      <c r="D133" s="4"/>
    </row>
    <row r="134" spans="1:7">
      <c r="A134" s="4" t="s">
        <v>77</v>
      </c>
      <c r="B134" s="4" t="s">
        <v>124</v>
      </c>
      <c r="C134" s="47"/>
      <c r="D134" s="4"/>
    </row>
    <row r="135" spans="1:7">
      <c r="A135" s="96" t="s">
        <v>125</v>
      </c>
      <c r="B135" s="96" t="s">
        <v>126</v>
      </c>
      <c r="C135" s="115">
        <v>1.6500000000000001E-2</v>
      </c>
      <c r="D135" s="118">
        <f>ROUND(C135*$D$132,2)</f>
        <v>0</v>
      </c>
      <c r="G135" s="87"/>
    </row>
    <row r="136" spans="1:7">
      <c r="A136" s="96" t="s">
        <v>127</v>
      </c>
      <c r="B136" s="96" t="s">
        <v>128</v>
      </c>
      <c r="C136" s="115">
        <v>7.5999999999999998E-2</v>
      </c>
      <c r="D136" s="118">
        <f>ROUND(C136*$D$132,2)</f>
        <v>0</v>
      </c>
      <c r="G136" s="87"/>
    </row>
    <row r="137" spans="1:7">
      <c r="A137" s="4" t="s">
        <v>129</v>
      </c>
      <c r="B137" s="4" t="s">
        <v>130</v>
      </c>
      <c r="C137" s="47"/>
      <c r="D137" s="48"/>
      <c r="G137" s="87"/>
    </row>
    <row r="138" spans="1:7">
      <c r="A138" s="4" t="s">
        <v>131</v>
      </c>
      <c r="B138" s="4" t="s">
        <v>132</v>
      </c>
      <c r="C138" s="47"/>
      <c r="D138" s="4"/>
      <c r="G138" s="87"/>
    </row>
    <row r="139" spans="1:7">
      <c r="A139" s="4" t="s">
        <v>133</v>
      </c>
      <c r="B139" s="4" t="s">
        <v>134</v>
      </c>
      <c r="C139" s="47"/>
      <c r="D139" s="4"/>
    </row>
    <row r="140" spans="1:7">
      <c r="A140" s="96" t="s">
        <v>135</v>
      </c>
      <c r="B140" s="96" t="s">
        <v>136</v>
      </c>
      <c r="C140" s="115">
        <v>0.05</v>
      </c>
      <c r="D140" s="118">
        <f>ROUND(C140*$D$132,2)</f>
        <v>0</v>
      </c>
    </row>
    <row r="141" spans="1:7">
      <c r="A141" s="4" t="s">
        <v>137</v>
      </c>
      <c r="B141" s="4" t="s">
        <v>138</v>
      </c>
      <c r="C141" s="47"/>
      <c r="D141" s="4"/>
    </row>
    <row r="142" spans="1:7">
      <c r="A142" s="221" t="s">
        <v>47</v>
      </c>
      <c r="B142" s="222"/>
      <c r="C142" s="88">
        <f>+C141+C140+C138+C136+C135+C130+C129</f>
        <v>0.20250000000000001</v>
      </c>
      <c r="D142" s="33">
        <f>+D140+D138+D136+D135+D130+D129</f>
        <v>0</v>
      </c>
    </row>
    <row r="144" spans="1:7">
      <c r="A144" s="261" t="s">
        <v>139</v>
      </c>
      <c r="B144" s="261"/>
      <c r="C144" s="261"/>
      <c r="D144" s="261"/>
    </row>
    <row r="145" spans="1:5">
      <c r="A145" s="4" t="s">
        <v>5</v>
      </c>
      <c r="B145" s="262" t="s">
        <v>140</v>
      </c>
      <c r="C145" s="262"/>
      <c r="D145" s="31">
        <f>+D23</f>
        <v>0</v>
      </c>
    </row>
    <row r="146" spans="1:5">
      <c r="A146" s="4" t="s">
        <v>141</v>
      </c>
      <c r="B146" s="262" t="s">
        <v>142</v>
      </c>
      <c r="C146" s="262"/>
      <c r="D146" s="31">
        <f>+D68</f>
        <v>0</v>
      </c>
    </row>
    <row r="147" spans="1:5">
      <c r="A147" s="4" t="s">
        <v>10</v>
      </c>
      <c r="B147" s="262" t="s">
        <v>143</v>
      </c>
      <c r="C147" s="262"/>
      <c r="D147" s="31">
        <f>+D79</f>
        <v>0</v>
      </c>
    </row>
    <row r="148" spans="1:5">
      <c r="A148" s="4" t="s">
        <v>12</v>
      </c>
      <c r="B148" s="262" t="s">
        <v>144</v>
      </c>
      <c r="C148" s="262"/>
      <c r="D148" s="31">
        <f>+D111</f>
        <v>0</v>
      </c>
    </row>
    <row r="149" spans="1:5">
      <c r="A149" s="4" t="s">
        <v>33</v>
      </c>
      <c r="B149" s="262" t="s">
        <v>145</v>
      </c>
      <c r="C149" s="262"/>
      <c r="D149" s="31">
        <f>+D124</f>
        <v>0</v>
      </c>
    </row>
    <row r="150" spans="1:5">
      <c r="B150" s="263" t="s">
        <v>146</v>
      </c>
      <c r="C150" s="263"/>
      <c r="D150" s="89">
        <f>SUM(D145:D149)</f>
        <v>0</v>
      </c>
    </row>
    <row r="151" spans="1:5">
      <c r="A151" s="4" t="s">
        <v>35</v>
      </c>
      <c r="B151" s="262" t="s">
        <v>147</v>
      </c>
      <c r="C151" s="262"/>
      <c r="D151" s="31">
        <f>+D142</f>
        <v>0</v>
      </c>
    </row>
    <row r="153" spans="1:5">
      <c r="A153" s="254" t="s">
        <v>148</v>
      </c>
      <c r="B153" s="254"/>
      <c r="C153" s="254"/>
      <c r="D153" s="90">
        <f>ROUND(+D151+D150,2)</f>
        <v>0</v>
      </c>
    </row>
    <row r="155" spans="1:5">
      <c r="B155" s="92"/>
      <c r="C155" s="92"/>
      <c r="D155" s="92"/>
    </row>
    <row r="156" spans="1:5">
      <c r="A156" s="93"/>
      <c r="B156" s="93"/>
      <c r="C156" s="93"/>
      <c r="D156" s="93"/>
      <c r="E156" s="93"/>
    </row>
    <row r="157" spans="1:5">
      <c r="A157" s="93"/>
      <c r="B157" s="93"/>
      <c r="C157" s="93"/>
      <c r="D157" s="93"/>
      <c r="E157" s="93"/>
    </row>
    <row r="158" spans="1:5">
      <c r="A158" s="93"/>
      <c r="B158" s="93"/>
      <c r="C158" s="93"/>
      <c r="D158" s="93"/>
      <c r="E158" s="93"/>
    </row>
    <row r="159" spans="1:5">
      <c r="A159" s="93"/>
      <c r="B159" s="93"/>
      <c r="C159" s="93"/>
      <c r="D159" s="93"/>
      <c r="E159" s="93"/>
    </row>
    <row r="160" spans="1:5">
      <c r="A160" s="93"/>
      <c r="B160" s="93"/>
      <c r="C160" s="93"/>
      <c r="D160" s="93"/>
      <c r="E160" s="93"/>
    </row>
    <row r="161" spans="1:5">
      <c r="A161" s="93"/>
      <c r="B161" s="93"/>
      <c r="C161" s="93"/>
      <c r="D161" s="93"/>
      <c r="E161" s="93"/>
    </row>
    <row r="162" spans="1:5">
      <c r="A162" s="93"/>
      <c r="B162" s="93"/>
      <c r="C162" s="93"/>
      <c r="D162" s="93"/>
      <c r="E162" s="93"/>
    </row>
    <row r="163" spans="1:5">
      <c r="A163" s="93"/>
      <c r="B163" s="93"/>
      <c r="C163" s="93"/>
      <c r="D163" s="93"/>
      <c r="E163" s="93"/>
    </row>
    <row r="164" spans="1:5">
      <c r="A164" s="93"/>
      <c r="B164" s="93"/>
      <c r="C164" s="93"/>
      <c r="D164" s="93"/>
      <c r="E164" s="93"/>
    </row>
    <row r="165" spans="1:5">
      <c r="A165" s="93"/>
      <c r="B165" s="93"/>
      <c r="C165" s="93"/>
      <c r="D165" s="93"/>
      <c r="E165" s="93"/>
    </row>
    <row r="166" spans="1:5">
      <c r="A166" s="93"/>
      <c r="B166" s="93"/>
      <c r="C166" s="93"/>
      <c r="D166" s="93"/>
      <c r="E166" s="93"/>
    </row>
    <row r="167" spans="1:5">
      <c r="A167" s="93"/>
      <c r="B167" s="93"/>
      <c r="C167" s="93"/>
      <c r="D167" s="93"/>
      <c r="E167" s="93"/>
    </row>
    <row r="168" spans="1:5">
      <c r="A168" s="93"/>
      <c r="B168" s="93"/>
      <c r="C168" s="93"/>
      <c r="D168" s="93"/>
      <c r="E168" s="93"/>
    </row>
  </sheetData>
  <mergeCells count="78"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C7:D7"/>
    <mergeCell ref="A1:D1"/>
    <mergeCell ref="A3:D3"/>
    <mergeCell ref="C4:D4"/>
    <mergeCell ref="C5:D5"/>
    <mergeCell ref="C6:D6"/>
  </mergeCells>
  <pageMargins left="1.48" right="0.14000000000000001" top="0.37" bottom="0.51" header="0.31496062992125984" footer="0.31496062992125984"/>
  <pageSetup paperSize="9" scale="80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30"/>
  <sheetViews>
    <sheetView workbookViewId="0">
      <selection activeCell="A10" sqref="A10"/>
    </sheetView>
  </sheetViews>
  <sheetFormatPr defaultRowHeight="15"/>
  <cols>
    <col min="1" max="1" width="73.7109375" customWidth="1"/>
    <col min="2" max="2" width="14" bestFit="1" customWidth="1"/>
    <col min="3" max="3" width="13.7109375" bestFit="1" customWidth="1"/>
    <col min="4" max="4" width="10.7109375" bestFit="1" customWidth="1"/>
    <col min="5" max="5" width="79" customWidth="1"/>
  </cols>
  <sheetData>
    <row r="1" spans="1:3" ht="33" customHeight="1">
      <c r="A1" s="267" t="s">
        <v>228</v>
      </c>
      <c r="B1" s="267"/>
      <c r="C1" s="267"/>
    </row>
    <row r="3" spans="1:3">
      <c r="A3" s="4" t="s">
        <v>149</v>
      </c>
      <c r="B3" s="4">
        <v>220</v>
      </c>
    </row>
    <row r="4" spans="1:3">
      <c r="A4" s="4" t="s">
        <v>150</v>
      </c>
      <c r="B4" s="4">
        <v>365.25</v>
      </c>
    </row>
    <row r="5" spans="1:3">
      <c r="A5" s="4" t="s">
        <v>151</v>
      </c>
      <c r="B5" s="94">
        <f>(365.25/12)/(7/5)</f>
        <v>21.741071428571431</v>
      </c>
    </row>
    <row r="6" spans="1:3">
      <c r="A6" s="57" t="s">
        <v>29</v>
      </c>
      <c r="B6" s="48">
        <f>+'Mensageiro 44h'!D12</f>
        <v>0</v>
      </c>
    </row>
    <row r="7" spans="1:3">
      <c r="A7" s="57" t="s">
        <v>152</v>
      </c>
      <c r="B7" s="48">
        <f>+'Mensageiro 44h'!D23</f>
        <v>0</v>
      </c>
    </row>
    <row r="9" spans="1:3">
      <c r="A9" s="264" t="s">
        <v>153</v>
      </c>
      <c r="B9" s="265"/>
      <c r="C9" s="266"/>
    </row>
    <row r="10" spans="1:3">
      <c r="A10" s="4" t="s">
        <v>154</v>
      </c>
      <c r="B10" s="4">
        <f>+$B$4</f>
        <v>365.25</v>
      </c>
      <c r="C10" s="72"/>
    </row>
    <row r="11" spans="1:3">
      <c r="A11" s="4" t="s">
        <v>155</v>
      </c>
      <c r="B11" s="57">
        <v>12</v>
      </c>
      <c r="C11" s="72"/>
    </row>
    <row r="12" spans="1:3">
      <c r="A12" s="4" t="s">
        <v>156</v>
      </c>
      <c r="B12" s="47">
        <v>1</v>
      </c>
      <c r="C12" s="72"/>
    </row>
    <row r="13" spans="1:3">
      <c r="A13" s="57" t="s">
        <v>157</v>
      </c>
      <c r="B13" s="95">
        <f>+B5</f>
        <v>21.741071428571431</v>
      </c>
      <c r="C13" s="72"/>
    </row>
    <row r="14" spans="1:3">
      <c r="A14" s="96" t="s">
        <v>158</v>
      </c>
      <c r="B14" s="97"/>
      <c r="C14" s="72"/>
    </row>
    <row r="15" spans="1:3">
      <c r="A15" s="4" t="s">
        <v>159</v>
      </c>
      <c r="B15" s="47">
        <v>0.06</v>
      </c>
      <c r="C15" s="72"/>
    </row>
    <row r="16" spans="1:3">
      <c r="A16" s="268" t="s">
        <v>160</v>
      </c>
      <c r="B16" s="269"/>
      <c r="C16" s="91">
        <f>ROUND((B13*(B14*2)-($B$6*B15)),2)</f>
        <v>0</v>
      </c>
    </row>
    <row r="18" spans="1:3">
      <c r="A18" s="264" t="s">
        <v>161</v>
      </c>
      <c r="B18" s="265"/>
      <c r="C18" s="266"/>
    </row>
    <row r="19" spans="1:3">
      <c r="A19" s="4" t="s">
        <v>154</v>
      </c>
      <c r="B19" s="4">
        <f>+$B$4</f>
        <v>365.25</v>
      </c>
      <c r="C19" s="72"/>
    </row>
    <row r="20" spans="1:3">
      <c r="A20" s="4" t="s">
        <v>155</v>
      </c>
      <c r="B20" s="57">
        <v>12</v>
      </c>
      <c r="C20" s="72"/>
    </row>
    <row r="21" spans="1:3">
      <c r="A21" s="4" t="s">
        <v>156</v>
      </c>
      <c r="B21" s="47">
        <v>1</v>
      </c>
      <c r="C21" s="72"/>
    </row>
    <row r="22" spans="1:3">
      <c r="A22" s="57" t="s">
        <v>157</v>
      </c>
      <c r="B22" s="95">
        <f>+B5</f>
        <v>21.741071428571431</v>
      </c>
      <c r="C22" s="72"/>
    </row>
    <row r="23" spans="1:3">
      <c r="A23" s="96" t="s">
        <v>162</v>
      </c>
      <c r="B23" s="97"/>
      <c r="C23" s="72"/>
    </row>
    <row r="24" spans="1:3">
      <c r="A24" s="4" t="s">
        <v>163</v>
      </c>
      <c r="B24" s="47">
        <v>0.1</v>
      </c>
      <c r="C24" s="72"/>
    </row>
    <row r="25" spans="1:3">
      <c r="A25" s="268" t="s">
        <v>162</v>
      </c>
      <c r="B25" s="269"/>
      <c r="C25" s="91">
        <f>ROUND((B22*(B23)-((B22*B23)*B24)),2)</f>
        <v>0</v>
      </c>
    </row>
    <row r="27" spans="1:3">
      <c r="A27" s="264" t="s">
        <v>164</v>
      </c>
      <c r="B27" s="265"/>
      <c r="C27" s="266"/>
    </row>
    <row r="28" spans="1:3">
      <c r="A28" s="4" t="s">
        <v>165</v>
      </c>
      <c r="B28" s="48">
        <f>+B7</f>
        <v>0</v>
      </c>
      <c r="C28" s="72"/>
    </row>
    <row r="29" spans="1:3">
      <c r="A29" s="4" t="s">
        <v>166</v>
      </c>
      <c r="B29" s="4">
        <v>12</v>
      </c>
      <c r="C29" s="72"/>
    </row>
    <row r="30" spans="1:3">
      <c r="A30" s="96" t="s">
        <v>167</v>
      </c>
      <c r="B30" s="115"/>
      <c r="C30" s="72"/>
    </row>
    <row r="31" spans="1:3">
      <c r="A31" s="268" t="s">
        <v>168</v>
      </c>
      <c r="B31" s="269"/>
      <c r="C31" s="91">
        <f>ROUND(+(B28/B29)*B30,2)</f>
        <v>0</v>
      </c>
    </row>
    <row r="33" spans="1:3">
      <c r="A33" s="270" t="s">
        <v>169</v>
      </c>
      <c r="B33" s="271"/>
      <c r="C33" s="272"/>
    </row>
    <row r="34" spans="1:3" s="59" customFormat="1">
      <c r="A34" s="116" t="s">
        <v>170</v>
      </c>
      <c r="B34" s="115">
        <f>+B30</f>
        <v>0</v>
      </c>
      <c r="C34" s="72"/>
    </row>
    <row r="35" spans="1:3">
      <c r="A35" s="4" t="s">
        <v>171</v>
      </c>
      <c r="B35" s="48">
        <f>+'Mensageiro 44h'!$D$23</f>
        <v>0</v>
      </c>
      <c r="C35" s="72"/>
    </row>
    <row r="36" spans="1:3">
      <c r="A36" s="4" t="s">
        <v>52</v>
      </c>
      <c r="B36" s="48">
        <f>+'Mensageiro 44h'!$D$29</f>
        <v>0</v>
      </c>
      <c r="C36" s="72"/>
    </row>
    <row r="37" spans="1:3">
      <c r="A37" s="98" t="s">
        <v>55</v>
      </c>
      <c r="B37" s="48">
        <f>+'Mensageiro 44h'!$D$31</f>
        <v>0</v>
      </c>
      <c r="C37" s="72"/>
    </row>
    <row r="38" spans="1:3">
      <c r="A38" s="98" t="s">
        <v>57</v>
      </c>
      <c r="B38" s="48">
        <f>+'Mensageiro 44h'!$D$32</f>
        <v>0</v>
      </c>
      <c r="C38" s="72"/>
    </row>
    <row r="39" spans="1:3">
      <c r="A39" s="99" t="s">
        <v>172</v>
      </c>
      <c r="B39" s="100">
        <f>SUM(B35:B38)</f>
        <v>0</v>
      </c>
      <c r="C39" s="72"/>
    </row>
    <row r="40" spans="1:3">
      <c r="A40" s="67" t="s">
        <v>173</v>
      </c>
      <c r="B40" s="47">
        <v>0.4</v>
      </c>
      <c r="C40" s="72"/>
    </row>
    <row r="41" spans="1:3">
      <c r="A41" s="67" t="s">
        <v>174</v>
      </c>
      <c r="B41" s="47">
        <f>+'Mensageiro 44h'!$C$44</f>
        <v>0.08</v>
      </c>
      <c r="C41" s="72"/>
    </row>
    <row r="42" spans="1:3">
      <c r="A42" s="251" t="s">
        <v>175</v>
      </c>
      <c r="B42" s="252"/>
      <c r="C42" s="82">
        <f>ROUND(+B39*B40*B41*B34,2)</f>
        <v>0</v>
      </c>
    </row>
    <row r="43" spans="1:3">
      <c r="A43" s="67" t="s">
        <v>176</v>
      </c>
      <c r="B43" s="47"/>
      <c r="C43" s="72"/>
    </row>
    <row r="44" spans="1:3">
      <c r="A44" s="251" t="s">
        <v>177</v>
      </c>
      <c r="B44" s="252"/>
      <c r="C44" s="101">
        <f>ROUND(B43*B41*B39*B34,2)</f>
        <v>0</v>
      </c>
    </row>
    <row r="45" spans="1:3">
      <c r="A45" s="268" t="s">
        <v>178</v>
      </c>
      <c r="B45" s="269"/>
      <c r="C45" s="83">
        <f>+C44+C42</f>
        <v>0</v>
      </c>
    </row>
    <row r="47" spans="1:3">
      <c r="A47" s="264" t="s">
        <v>179</v>
      </c>
      <c r="B47" s="265"/>
      <c r="C47" s="266"/>
    </row>
    <row r="48" spans="1:3">
      <c r="A48" s="4" t="s">
        <v>165</v>
      </c>
      <c r="B48" s="48">
        <f>+B7</f>
        <v>0</v>
      </c>
      <c r="C48" s="72"/>
    </row>
    <row r="49" spans="1:3">
      <c r="A49" s="4" t="s">
        <v>180</v>
      </c>
      <c r="B49" s="102">
        <v>30</v>
      </c>
      <c r="C49" s="72"/>
    </row>
    <row r="50" spans="1:3">
      <c r="A50" s="4" t="s">
        <v>166</v>
      </c>
      <c r="B50" s="4">
        <v>12</v>
      </c>
      <c r="C50" s="72"/>
    </row>
    <row r="51" spans="1:3">
      <c r="A51" s="4" t="s">
        <v>181</v>
      </c>
      <c r="B51" s="4">
        <v>7</v>
      </c>
      <c r="C51" s="72"/>
    </row>
    <row r="52" spans="1:3">
      <c r="A52" s="96" t="s">
        <v>182</v>
      </c>
      <c r="B52" s="115"/>
      <c r="C52" s="72"/>
    </row>
    <row r="53" spans="1:3">
      <c r="A53" s="268" t="s">
        <v>183</v>
      </c>
      <c r="B53" s="269"/>
      <c r="C53" s="91">
        <f>+ROUND(((B48/B49/B50)*B51)*B52,2)</f>
        <v>0</v>
      </c>
    </row>
    <row r="55" spans="1:3">
      <c r="A55" s="270" t="s">
        <v>184</v>
      </c>
      <c r="B55" s="271"/>
      <c r="C55" s="272"/>
    </row>
    <row r="56" spans="1:3">
      <c r="A56" s="117" t="s">
        <v>185</v>
      </c>
      <c r="B56" s="115">
        <f>+B52</f>
        <v>0</v>
      </c>
      <c r="C56" s="72"/>
    </row>
    <row r="57" spans="1:3">
      <c r="A57" s="4" t="s">
        <v>171</v>
      </c>
      <c r="B57" s="48">
        <f>+'Mensageiro 44h'!$D$23</f>
        <v>0</v>
      </c>
      <c r="C57" s="72"/>
    </row>
    <row r="58" spans="1:3">
      <c r="A58" s="4" t="s">
        <v>52</v>
      </c>
      <c r="B58" s="48">
        <f>+'Mensageiro 44h'!$D$29</f>
        <v>0</v>
      </c>
      <c r="C58" s="72"/>
    </row>
    <row r="59" spans="1:3">
      <c r="A59" s="98" t="s">
        <v>55</v>
      </c>
      <c r="B59" s="48">
        <f>+'Mensageiro 44h'!$D$31</f>
        <v>0</v>
      </c>
      <c r="C59" s="72"/>
    </row>
    <row r="60" spans="1:3">
      <c r="A60" s="98" t="s">
        <v>57</v>
      </c>
      <c r="B60" s="48">
        <f>+'Mensageiro 44h'!$D$32</f>
        <v>0</v>
      </c>
      <c r="C60" s="72"/>
    </row>
    <row r="61" spans="1:3">
      <c r="A61" s="99" t="s">
        <v>172</v>
      </c>
      <c r="B61" s="100">
        <f>SUM(B57:B60)</f>
        <v>0</v>
      </c>
      <c r="C61" s="72"/>
    </row>
    <row r="62" spans="1:3">
      <c r="A62" s="67" t="s">
        <v>173</v>
      </c>
      <c r="B62" s="47">
        <v>0.4</v>
      </c>
      <c r="C62" s="72"/>
    </row>
    <row r="63" spans="1:3">
      <c r="A63" s="67" t="s">
        <v>174</v>
      </c>
      <c r="B63" s="47">
        <f>+'Mensageiro 44h'!$C$44</f>
        <v>0.08</v>
      </c>
      <c r="C63" s="72"/>
    </row>
    <row r="64" spans="1:3">
      <c r="A64" s="251" t="s">
        <v>175</v>
      </c>
      <c r="B64" s="252"/>
      <c r="C64" s="82">
        <f>ROUND(+B61*B62*B63*B56,2)</f>
        <v>0</v>
      </c>
    </row>
    <row r="65" spans="1:3">
      <c r="A65" s="67" t="s">
        <v>176</v>
      </c>
      <c r="B65" s="47"/>
      <c r="C65" s="72"/>
    </row>
    <row r="66" spans="1:3">
      <c r="A66" s="251" t="s">
        <v>177</v>
      </c>
      <c r="B66" s="252"/>
      <c r="C66" s="101">
        <f>ROUND(B65*B63*B61*B56,2)</f>
        <v>0</v>
      </c>
    </row>
    <row r="67" spans="1:3">
      <c r="A67" s="268" t="s">
        <v>186</v>
      </c>
      <c r="B67" s="269"/>
      <c r="C67" s="83">
        <f>+C66+C64</f>
        <v>0</v>
      </c>
    </row>
    <row r="69" spans="1:3">
      <c r="A69" s="270" t="s">
        <v>187</v>
      </c>
      <c r="B69" s="271"/>
      <c r="C69" s="272"/>
    </row>
    <row r="70" spans="1:3">
      <c r="A70" s="273" t="s">
        <v>188</v>
      </c>
      <c r="B70" s="274"/>
      <c r="C70" s="275"/>
    </row>
    <row r="71" spans="1:3">
      <c r="A71" s="276"/>
      <c r="B71" s="277"/>
      <c r="C71" s="278"/>
    </row>
    <row r="72" spans="1:3">
      <c r="A72" s="276"/>
      <c r="B72" s="277"/>
      <c r="C72" s="278"/>
    </row>
    <row r="73" spans="1:3">
      <c r="A73" s="279"/>
      <c r="B73" s="280"/>
      <c r="C73" s="281"/>
    </row>
    <row r="74" spans="1:3">
      <c r="A74" s="103"/>
      <c r="B74" s="103"/>
      <c r="C74" s="103"/>
    </row>
    <row r="75" spans="1:3">
      <c r="A75" s="270" t="s">
        <v>189</v>
      </c>
      <c r="B75" s="271"/>
      <c r="C75" s="272"/>
    </row>
    <row r="76" spans="1:3">
      <c r="A76" s="4" t="s">
        <v>190</v>
      </c>
      <c r="B76" s="48">
        <f>+$B$7</f>
        <v>0</v>
      </c>
      <c r="C76" s="72"/>
    </row>
    <row r="77" spans="1:3">
      <c r="A77" s="4" t="s">
        <v>155</v>
      </c>
      <c r="B77" s="4">
        <v>30</v>
      </c>
      <c r="C77" s="72"/>
    </row>
    <row r="78" spans="1:3">
      <c r="A78" s="4" t="s">
        <v>191</v>
      </c>
      <c r="B78" s="4">
        <v>12</v>
      </c>
      <c r="C78" s="72"/>
    </row>
    <row r="79" spans="1:3">
      <c r="A79" s="96" t="s">
        <v>192</v>
      </c>
      <c r="B79" s="96"/>
      <c r="C79" s="72"/>
    </row>
    <row r="80" spans="1:3">
      <c r="A80" s="268" t="s">
        <v>193</v>
      </c>
      <c r="B80" s="269"/>
      <c r="C80" s="65">
        <f>+ROUND((B76/B77/B78)*B79,2)</f>
        <v>0</v>
      </c>
    </row>
    <row r="82" spans="1:3">
      <c r="A82" s="270" t="s">
        <v>194</v>
      </c>
      <c r="B82" s="271"/>
      <c r="C82" s="272"/>
    </row>
    <row r="83" spans="1:3">
      <c r="A83" s="4" t="s">
        <v>190</v>
      </c>
      <c r="B83" s="48">
        <f>+$B$7</f>
        <v>0</v>
      </c>
      <c r="C83" s="72"/>
    </row>
    <row r="84" spans="1:3">
      <c r="A84" s="4" t="s">
        <v>155</v>
      </c>
      <c r="B84" s="4">
        <v>30</v>
      </c>
      <c r="C84" s="72"/>
    </row>
    <row r="85" spans="1:3">
      <c r="A85" s="4" t="s">
        <v>191</v>
      </c>
      <c r="B85" s="4">
        <v>12</v>
      </c>
      <c r="C85" s="72"/>
    </row>
    <row r="86" spans="1:3">
      <c r="A86" s="57" t="s">
        <v>195</v>
      </c>
      <c r="B86" s="4">
        <v>5</v>
      </c>
      <c r="C86" s="72"/>
    </row>
    <row r="87" spans="1:3">
      <c r="A87" s="96" t="s">
        <v>196</v>
      </c>
      <c r="B87" s="115"/>
      <c r="C87" s="72"/>
    </row>
    <row r="88" spans="1:3">
      <c r="A88" s="96" t="s">
        <v>197</v>
      </c>
      <c r="B88" s="115"/>
      <c r="C88" s="72"/>
    </row>
    <row r="89" spans="1:3">
      <c r="A89" s="268" t="s">
        <v>198</v>
      </c>
      <c r="B89" s="269"/>
      <c r="C89" s="91">
        <f>ROUND(+B83/B84/B85*B86*B87*B88,2)</f>
        <v>0</v>
      </c>
    </row>
    <row r="91" spans="1:3">
      <c r="A91" s="270" t="s">
        <v>199</v>
      </c>
      <c r="B91" s="271"/>
      <c r="C91" s="272"/>
    </row>
    <row r="92" spans="1:3">
      <c r="A92" s="4" t="s">
        <v>190</v>
      </c>
      <c r="B92" s="48">
        <f>+$B$7</f>
        <v>0</v>
      </c>
      <c r="C92" s="72"/>
    </row>
    <row r="93" spans="1:3">
      <c r="A93" s="4" t="s">
        <v>155</v>
      </c>
      <c r="B93" s="4">
        <v>30</v>
      </c>
      <c r="C93" s="72"/>
    </row>
    <row r="94" spans="1:3">
      <c r="A94" s="4" t="s">
        <v>191</v>
      </c>
      <c r="B94" s="4">
        <v>12</v>
      </c>
      <c r="C94" s="72"/>
    </row>
    <row r="95" spans="1:3">
      <c r="A95" s="57" t="s">
        <v>200</v>
      </c>
      <c r="B95" s="4">
        <v>15</v>
      </c>
      <c r="C95" s="72"/>
    </row>
    <row r="96" spans="1:3">
      <c r="A96" s="96" t="s">
        <v>201</v>
      </c>
      <c r="B96" s="115"/>
      <c r="C96" s="72"/>
    </row>
    <row r="97" spans="1:3">
      <c r="A97" s="268" t="s">
        <v>202</v>
      </c>
      <c r="B97" s="269"/>
      <c r="C97" s="91">
        <f>ROUND(+B92/B93/B94*B95*B96,2)</f>
        <v>0</v>
      </c>
    </row>
    <row r="99" spans="1:3">
      <c r="A99" s="270" t="s">
        <v>203</v>
      </c>
      <c r="B99" s="271"/>
      <c r="C99" s="272"/>
    </row>
    <row r="100" spans="1:3">
      <c r="A100" s="4" t="s">
        <v>190</v>
      </c>
      <c r="B100" s="48">
        <f>+$B$7</f>
        <v>0</v>
      </c>
      <c r="C100" s="72"/>
    </row>
    <row r="101" spans="1:3">
      <c r="A101" s="4" t="s">
        <v>155</v>
      </c>
      <c r="B101" s="4">
        <v>30</v>
      </c>
      <c r="C101" s="72"/>
    </row>
    <row r="102" spans="1:3">
      <c r="A102" s="4" t="s">
        <v>191</v>
      </c>
      <c r="B102" s="4">
        <v>12</v>
      </c>
      <c r="C102" s="72"/>
    </row>
    <row r="103" spans="1:3">
      <c r="A103" s="57" t="s">
        <v>200</v>
      </c>
      <c r="B103" s="4">
        <v>5</v>
      </c>
      <c r="C103" s="72"/>
    </row>
    <row r="104" spans="1:3">
      <c r="A104" s="96" t="s">
        <v>204</v>
      </c>
      <c r="B104" s="115"/>
      <c r="C104" s="72"/>
    </row>
    <row r="105" spans="1:3">
      <c r="A105" s="268" t="s">
        <v>205</v>
      </c>
      <c r="B105" s="269"/>
      <c r="C105" s="91">
        <f>ROUND(+B100/B101/B102*B103*B104,2)</f>
        <v>0</v>
      </c>
    </row>
    <row r="107" spans="1:3">
      <c r="A107" s="270" t="s">
        <v>206</v>
      </c>
      <c r="B107" s="271"/>
      <c r="C107" s="272"/>
    </row>
    <row r="108" spans="1:3">
      <c r="A108" s="284" t="s">
        <v>207</v>
      </c>
      <c r="B108" s="285"/>
      <c r="C108" s="286"/>
    </row>
    <row r="109" spans="1:3">
      <c r="A109" s="4" t="s">
        <v>190</v>
      </c>
      <c r="B109" s="48">
        <f>+$B$7</f>
        <v>0</v>
      </c>
      <c r="C109" s="72"/>
    </row>
    <row r="110" spans="1:3">
      <c r="A110" s="4" t="s">
        <v>208</v>
      </c>
      <c r="B110" s="48">
        <f>+B109*(1/3)</f>
        <v>0</v>
      </c>
      <c r="C110" s="72"/>
    </row>
    <row r="111" spans="1:3">
      <c r="A111" s="99" t="s">
        <v>172</v>
      </c>
      <c r="B111" s="100">
        <f>SUM(B109:B110)</f>
        <v>0</v>
      </c>
      <c r="C111" s="72"/>
    </row>
    <row r="112" spans="1:3">
      <c r="A112" s="4" t="s">
        <v>209</v>
      </c>
      <c r="B112" s="4">
        <v>4</v>
      </c>
      <c r="C112" s="72"/>
    </row>
    <row r="113" spans="1:3">
      <c r="A113" s="4" t="s">
        <v>191</v>
      </c>
      <c r="B113" s="4">
        <v>12</v>
      </c>
      <c r="C113" s="72"/>
    </row>
    <row r="114" spans="1:3">
      <c r="A114" s="96" t="s">
        <v>210</v>
      </c>
      <c r="B114" s="115"/>
      <c r="C114" s="72"/>
    </row>
    <row r="115" spans="1:3">
      <c r="A115" s="96" t="s">
        <v>211</v>
      </c>
      <c r="B115" s="115"/>
      <c r="C115" s="72"/>
    </row>
    <row r="116" spans="1:3">
      <c r="A116" s="268" t="s">
        <v>212</v>
      </c>
      <c r="B116" s="269"/>
      <c r="C116" s="91">
        <f>ROUND((((+B111*(B112/B113)/B113)*B114)*B115),2)</f>
        <v>0</v>
      </c>
    </row>
    <row r="117" spans="1:3">
      <c r="A117" s="268" t="s">
        <v>213</v>
      </c>
      <c r="B117" s="282"/>
      <c r="C117" s="269"/>
    </row>
    <row r="118" spans="1:3">
      <c r="A118" s="4" t="s">
        <v>190</v>
      </c>
      <c r="B118" s="48">
        <f>+'Mensageiro 44h'!D23</f>
        <v>0</v>
      </c>
      <c r="C118" s="72"/>
    </row>
    <row r="119" spans="1:3">
      <c r="A119" s="4" t="s">
        <v>52</v>
      </c>
      <c r="B119" s="48">
        <f>+'Mensageiro 44h'!D29</f>
        <v>0</v>
      </c>
      <c r="C119" s="72"/>
    </row>
    <row r="120" spans="1:3">
      <c r="A120" s="99" t="s">
        <v>172</v>
      </c>
      <c r="B120" s="100">
        <f>SUM(B118:B119)</f>
        <v>0</v>
      </c>
      <c r="C120" s="72"/>
    </row>
    <row r="121" spans="1:3">
      <c r="A121" s="4" t="s">
        <v>209</v>
      </c>
      <c r="B121" s="4">
        <v>4</v>
      </c>
      <c r="C121" s="72"/>
    </row>
    <row r="122" spans="1:3">
      <c r="A122" s="4" t="s">
        <v>191</v>
      </c>
      <c r="B122" s="4">
        <v>12</v>
      </c>
      <c r="C122" s="72"/>
    </row>
    <row r="123" spans="1:3">
      <c r="A123" s="96" t="s">
        <v>210</v>
      </c>
      <c r="B123" s="115">
        <f>+B114</f>
        <v>0</v>
      </c>
      <c r="C123" s="72"/>
    </row>
    <row r="124" spans="1:3">
      <c r="A124" s="96" t="s">
        <v>211</v>
      </c>
      <c r="B124" s="115">
        <f>+B115</f>
        <v>0</v>
      </c>
      <c r="C124" s="72"/>
    </row>
    <row r="125" spans="1:3">
      <c r="A125" s="57" t="s">
        <v>214</v>
      </c>
      <c r="B125" s="47">
        <f>+'Mensageiro 44h'!C45</f>
        <v>0.36800000000000005</v>
      </c>
      <c r="C125" s="72"/>
    </row>
    <row r="126" spans="1:3">
      <c r="A126" s="268" t="s">
        <v>215</v>
      </c>
      <c r="B126" s="269"/>
      <c r="C126" s="83">
        <f>ROUND((((B120*(B121/B122)*B123)*B124)*B125),2)</f>
        <v>0</v>
      </c>
    </row>
    <row r="128" spans="1:3" ht="30.75" customHeight="1">
      <c r="A128" s="283" t="s">
        <v>232</v>
      </c>
      <c r="B128" s="283"/>
      <c r="C128" s="283"/>
    </row>
    <row r="129" spans="3:3">
      <c r="C129" s="114"/>
    </row>
    <row r="130" spans="3:3">
      <c r="C130" s="78"/>
    </row>
  </sheetData>
  <mergeCells count="33">
    <mergeCell ref="A117:C117"/>
    <mergeCell ref="A126:B126"/>
    <mergeCell ref="A128:C128"/>
    <mergeCell ref="A97:B97"/>
    <mergeCell ref="A99:C99"/>
    <mergeCell ref="A105:B105"/>
    <mergeCell ref="A107:C107"/>
    <mergeCell ref="A108:C108"/>
    <mergeCell ref="A116:B116"/>
    <mergeCell ref="A91:C91"/>
    <mergeCell ref="A53:B53"/>
    <mergeCell ref="A55:C55"/>
    <mergeCell ref="A64:B64"/>
    <mergeCell ref="A66:B66"/>
    <mergeCell ref="A67:B67"/>
    <mergeCell ref="A69:C69"/>
    <mergeCell ref="A70:C73"/>
    <mergeCell ref="A75:C75"/>
    <mergeCell ref="A80:B80"/>
    <mergeCell ref="A82:C82"/>
    <mergeCell ref="A89:B89"/>
    <mergeCell ref="A47:C47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4:B44"/>
    <mergeCell ref="A45:B45"/>
  </mergeCells>
  <pageMargins left="1.1299999999999999" right="0.11" top="0.37" bottom="0.53" header="0.31496062992125984" footer="0.31496062992125984"/>
  <pageSetup paperSize="9" scale="80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68"/>
  <sheetViews>
    <sheetView topLeftCell="A35" workbookViewId="0">
      <selection activeCell="B56" sqref="B56"/>
    </sheetView>
  </sheetViews>
  <sheetFormatPr defaultRowHeight="1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>
      <c r="A1" s="218" t="s">
        <v>17</v>
      </c>
      <c r="B1" s="219"/>
      <c r="C1" s="219"/>
      <c r="D1" s="220"/>
      <c r="E1" s="17"/>
      <c r="F1" s="17"/>
    </row>
    <row r="3" spans="1:6">
      <c r="A3" s="221" t="s">
        <v>18</v>
      </c>
      <c r="B3" s="222"/>
      <c r="C3" s="222"/>
      <c r="D3" s="223"/>
    </row>
    <row r="4" spans="1:6" s="20" customFormat="1" ht="27" customHeight="1">
      <c r="A4" s="139">
        <v>1</v>
      </c>
      <c r="B4" s="138" t="s">
        <v>19</v>
      </c>
      <c r="C4" s="293" t="s">
        <v>234</v>
      </c>
      <c r="D4" s="294"/>
    </row>
    <row r="5" spans="1:6" s="20" customFormat="1">
      <c r="A5" s="139">
        <v>2</v>
      </c>
      <c r="B5" s="138" t="s">
        <v>20</v>
      </c>
      <c r="C5" s="295" t="s">
        <v>233</v>
      </c>
      <c r="D5" s="288"/>
    </row>
    <row r="6" spans="1:6" s="20" customFormat="1">
      <c r="A6" s="139">
        <v>3</v>
      </c>
      <c r="B6" s="138" t="s">
        <v>21</v>
      </c>
      <c r="C6" s="296">
        <f>+Apresentacao!G22</f>
        <v>0</v>
      </c>
      <c r="D6" s="296"/>
    </row>
    <row r="7" spans="1:6" s="20" customFormat="1">
      <c r="A7" s="139">
        <v>4</v>
      </c>
      <c r="B7" s="138" t="s">
        <v>22</v>
      </c>
      <c r="C7" s="291" t="s">
        <v>23</v>
      </c>
      <c r="D7" s="292"/>
    </row>
    <row r="8" spans="1:6" s="20" customFormat="1">
      <c r="A8" s="139">
        <v>5</v>
      </c>
      <c r="B8" s="138" t="s">
        <v>24</v>
      </c>
      <c r="C8" s="287">
        <v>43524</v>
      </c>
      <c r="D8" s="288"/>
    </row>
    <row r="9" spans="1:6">
      <c r="D9" s="21"/>
    </row>
    <row r="10" spans="1:6">
      <c r="A10" s="229" t="s">
        <v>25</v>
      </c>
      <c r="B10" s="230"/>
      <c r="C10" s="230"/>
      <c r="D10" s="230"/>
    </row>
    <row r="11" spans="1:6">
      <c r="A11" s="22">
        <v>1</v>
      </c>
      <c r="B11" s="23" t="s">
        <v>26</v>
      </c>
      <c r="C11" s="24" t="s">
        <v>27</v>
      </c>
      <c r="D11" s="25" t="s">
        <v>28</v>
      </c>
    </row>
    <row r="12" spans="1:6">
      <c r="A12" s="125" t="s">
        <v>5</v>
      </c>
      <c r="B12" s="232" t="s">
        <v>29</v>
      </c>
      <c r="C12" s="232"/>
      <c r="D12" s="26">
        <f>+C6</f>
        <v>0</v>
      </c>
    </row>
    <row r="13" spans="1:6">
      <c r="A13" s="125" t="s">
        <v>7</v>
      </c>
      <c r="B13" s="27" t="s">
        <v>30</v>
      </c>
      <c r="C13" s="28"/>
      <c r="D13" s="26"/>
      <c r="E13" s="29"/>
    </row>
    <row r="14" spans="1:6">
      <c r="A14" s="126" t="s">
        <v>10</v>
      </c>
      <c r="B14" s="131" t="s">
        <v>31</v>
      </c>
      <c r="C14" s="132"/>
      <c r="D14" s="133">
        <f>+C14*D12</f>
        <v>0</v>
      </c>
    </row>
    <row r="15" spans="1:6">
      <c r="A15" s="125" t="s">
        <v>12</v>
      </c>
      <c r="B15" s="232" t="s">
        <v>32</v>
      </c>
      <c r="C15" s="232"/>
      <c r="D15" s="26"/>
    </row>
    <row r="16" spans="1:6">
      <c r="A16" s="125" t="s">
        <v>33</v>
      </c>
      <c r="B16" s="232" t="s">
        <v>34</v>
      </c>
      <c r="C16" s="232"/>
      <c r="D16" s="26"/>
    </row>
    <row r="17" spans="1:6">
      <c r="A17" s="125" t="s">
        <v>35</v>
      </c>
      <c r="B17" s="233" t="s">
        <v>36</v>
      </c>
      <c r="C17" s="234"/>
      <c r="D17" s="26"/>
    </row>
    <row r="18" spans="1:6">
      <c r="A18" s="125" t="s">
        <v>37</v>
      </c>
      <c r="B18" s="232" t="s">
        <v>38</v>
      </c>
      <c r="C18" s="232"/>
      <c r="D18" s="26"/>
    </row>
    <row r="19" spans="1:6">
      <c r="A19" s="125" t="s">
        <v>39</v>
      </c>
      <c r="B19" s="233" t="s">
        <v>40</v>
      </c>
      <c r="C19" s="234"/>
      <c r="D19" s="30"/>
    </row>
    <row r="20" spans="1:6">
      <c r="A20" s="125" t="s">
        <v>41</v>
      </c>
      <c r="B20" s="27" t="s">
        <v>42</v>
      </c>
      <c r="C20" s="28"/>
      <c r="D20" s="26"/>
    </row>
    <row r="21" spans="1:6">
      <c r="A21" s="125" t="s">
        <v>43</v>
      </c>
      <c r="B21" s="289" t="s">
        <v>44</v>
      </c>
      <c r="C21" s="290"/>
      <c r="D21" s="31"/>
      <c r="F21" s="32"/>
    </row>
    <row r="22" spans="1:6">
      <c r="A22" s="125" t="s">
        <v>45</v>
      </c>
      <c r="B22" s="232" t="s">
        <v>46</v>
      </c>
      <c r="C22" s="232"/>
      <c r="D22" s="31"/>
    </row>
    <row r="23" spans="1:6">
      <c r="A23" s="235" t="s">
        <v>47</v>
      </c>
      <c r="B23" s="235"/>
      <c r="C23" s="235"/>
      <c r="D23" s="33">
        <f>SUM(D12:D22)</f>
        <v>0</v>
      </c>
    </row>
    <row r="25" spans="1:6">
      <c r="A25" s="229" t="s">
        <v>48</v>
      </c>
      <c r="B25" s="230"/>
      <c r="C25" s="230"/>
      <c r="D25" s="230"/>
    </row>
    <row r="27" spans="1:6">
      <c r="A27" s="229" t="s">
        <v>49</v>
      </c>
      <c r="B27" s="230"/>
      <c r="C27" s="230"/>
      <c r="D27" s="230"/>
    </row>
    <row r="28" spans="1:6">
      <c r="A28" s="34" t="s">
        <v>50</v>
      </c>
      <c r="B28" s="35" t="s">
        <v>51</v>
      </c>
      <c r="C28" s="36" t="s">
        <v>27</v>
      </c>
      <c r="D28" s="37" t="s">
        <v>28</v>
      </c>
    </row>
    <row r="29" spans="1:6">
      <c r="A29" s="125" t="s">
        <v>5</v>
      </c>
      <c r="B29" s="4" t="s">
        <v>52</v>
      </c>
      <c r="C29" s="38" t="e">
        <f>ROUND(+D29/$D$23,4)</f>
        <v>#DIV/0!</v>
      </c>
      <c r="D29" s="31">
        <f>ROUND(+D23/12,2)</f>
        <v>0</v>
      </c>
    </row>
    <row r="30" spans="1:6">
      <c r="A30" s="39" t="s">
        <v>7</v>
      </c>
      <c r="B30" s="40" t="s">
        <v>53</v>
      </c>
      <c r="C30" s="41" t="e">
        <f>ROUND(+D30/$D$23,4)</f>
        <v>#DIV/0!</v>
      </c>
      <c r="D30" s="42">
        <f>+D31+D32</f>
        <v>0</v>
      </c>
    </row>
    <row r="31" spans="1:6">
      <c r="A31" s="125" t="s">
        <v>54</v>
      </c>
      <c r="B31" s="43" t="s">
        <v>55</v>
      </c>
      <c r="C31" s="44" t="e">
        <f>ROUND(+D31/$D$23,4)</f>
        <v>#DIV/0!</v>
      </c>
      <c r="D31" s="45">
        <f>ROUND(+D23/12,2)</f>
        <v>0</v>
      </c>
    </row>
    <row r="32" spans="1:6">
      <c r="A32" s="125" t="s">
        <v>56</v>
      </c>
      <c r="B32" s="43" t="s">
        <v>57</v>
      </c>
      <c r="C32" s="44" t="e">
        <f>ROUND(+D32/$D$23,4)</f>
        <v>#DIV/0!</v>
      </c>
      <c r="D32" s="45">
        <f>ROUND(+(D23*1/3)/12,2)</f>
        <v>0</v>
      </c>
    </row>
    <row r="33" spans="1:4">
      <c r="A33" s="235" t="s">
        <v>47</v>
      </c>
      <c r="B33" s="235"/>
      <c r="C33" s="235"/>
      <c r="D33" s="33">
        <f>+D30+D29</f>
        <v>0</v>
      </c>
    </row>
    <row r="35" spans="1:4" ht="29.25" customHeight="1">
      <c r="A35" s="237" t="s">
        <v>58</v>
      </c>
      <c r="B35" s="238"/>
      <c r="C35" s="238"/>
      <c r="D35" s="238"/>
    </row>
    <row r="36" spans="1:4">
      <c r="A36" s="34" t="s">
        <v>59</v>
      </c>
      <c r="B36" s="46" t="s">
        <v>60</v>
      </c>
      <c r="C36" s="36" t="s">
        <v>27</v>
      </c>
      <c r="D36" s="37" t="s">
        <v>28</v>
      </c>
    </row>
    <row r="37" spans="1:4">
      <c r="A37" s="125" t="s">
        <v>5</v>
      </c>
      <c r="B37" s="4" t="s">
        <v>61</v>
      </c>
      <c r="C37" s="47">
        <v>0.2</v>
      </c>
      <c r="D37" s="48">
        <f>ROUND(C37*($D$23+$D$33),2)</f>
        <v>0</v>
      </c>
    </row>
    <row r="38" spans="1:4">
      <c r="A38" s="125" t="s">
        <v>7</v>
      </c>
      <c r="B38" s="4" t="s">
        <v>62</v>
      </c>
      <c r="C38" s="47">
        <v>2.5000000000000001E-2</v>
      </c>
      <c r="D38" s="48">
        <f>ROUND(C38*($D$23+$D$33),2)</f>
        <v>0</v>
      </c>
    </row>
    <row r="39" spans="1:4">
      <c r="A39" s="125" t="s">
        <v>10</v>
      </c>
      <c r="B39" s="4" t="s">
        <v>63</v>
      </c>
      <c r="C39" s="47">
        <f>3%</f>
        <v>0.03</v>
      </c>
      <c r="D39" s="48">
        <f t="shared" ref="D39:D43" si="0">ROUND(C39*($D$23+$D$33),2)</f>
        <v>0</v>
      </c>
    </row>
    <row r="40" spans="1:4">
      <c r="A40" s="125" t="s">
        <v>12</v>
      </c>
      <c r="B40" s="4" t="s">
        <v>64</v>
      </c>
      <c r="C40" s="47">
        <v>1.4999999999999999E-2</v>
      </c>
      <c r="D40" s="48">
        <f t="shared" si="0"/>
        <v>0</v>
      </c>
    </row>
    <row r="41" spans="1:4">
      <c r="A41" s="125" t="s">
        <v>33</v>
      </c>
      <c r="B41" s="4" t="s">
        <v>65</v>
      </c>
      <c r="C41" s="47">
        <v>0.01</v>
      </c>
      <c r="D41" s="48">
        <f t="shared" si="0"/>
        <v>0</v>
      </c>
    </row>
    <row r="42" spans="1:4">
      <c r="A42" s="125" t="s">
        <v>35</v>
      </c>
      <c r="B42" s="4" t="s">
        <v>66</v>
      </c>
      <c r="C42" s="47">
        <v>6.0000000000000001E-3</v>
      </c>
      <c r="D42" s="48">
        <f t="shared" si="0"/>
        <v>0</v>
      </c>
    </row>
    <row r="43" spans="1:4">
      <c r="A43" s="125" t="s">
        <v>37</v>
      </c>
      <c r="B43" s="4" t="s">
        <v>67</v>
      </c>
      <c r="C43" s="47">
        <v>2E-3</v>
      </c>
      <c r="D43" s="48">
        <f t="shared" si="0"/>
        <v>0</v>
      </c>
    </row>
    <row r="44" spans="1:4">
      <c r="A44" s="125" t="s">
        <v>39</v>
      </c>
      <c r="B44" s="4" t="s">
        <v>68</v>
      </c>
      <c r="C44" s="47">
        <v>0.08</v>
      </c>
      <c r="D44" s="48">
        <f>ROUND(C44*($D$23+$D$33),2)</f>
        <v>0</v>
      </c>
    </row>
    <row r="45" spans="1:4">
      <c r="A45" s="123" t="s">
        <v>47</v>
      </c>
      <c r="B45" s="124"/>
      <c r="C45" s="51">
        <f>SUM(C37:C44)</f>
        <v>0.36800000000000005</v>
      </c>
      <c r="D45" s="52">
        <f>SUM(D37:D44)</f>
        <v>0</v>
      </c>
    </row>
    <row r="46" spans="1:4">
      <c r="A46" s="53"/>
      <c r="B46" s="53"/>
      <c r="C46" s="53"/>
      <c r="D46" s="53"/>
    </row>
    <row r="47" spans="1:4">
      <c r="A47" s="237" t="s">
        <v>69</v>
      </c>
      <c r="B47" s="238"/>
      <c r="C47" s="238"/>
      <c r="D47" s="238"/>
    </row>
    <row r="48" spans="1:4">
      <c r="A48" s="34" t="s">
        <v>70</v>
      </c>
      <c r="B48" s="46" t="s">
        <v>71</v>
      </c>
      <c r="C48" s="36"/>
      <c r="D48" s="37" t="s">
        <v>28</v>
      </c>
    </row>
    <row r="49" spans="1:6">
      <c r="A49" s="54" t="s">
        <v>5</v>
      </c>
      <c r="B49" s="4" t="s">
        <v>72</v>
      </c>
      <c r="C49" s="55"/>
      <c r="D49" s="48">
        <f>+'Men Cal Mensageiro 12 26 Diurno'!C16</f>
        <v>0</v>
      </c>
    </row>
    <row r="50" spans="1:6" s="59" customFormat="1">
      <c r="A50" s="56" t="s">
        <v>73</v>
      </c>
      <c r="B50" s="57" t="s">
        <v>74</v>
      </c>
      <c r="C50" s="38">
        <f>+$C$135+$C$136</f>
        <v>9.2499999999999999E-2</v>
      </c>
      <c r="D50" s="58">
        <f>+(C50*D49)*-1</f>
        <v>0</v>
      </c>
      <c r="F50" s="60"/>
    </row>
    <row r="51" spans="1:6">
      <c r="A51" s="54" t="s">
        <v>7</v>
      </c>
      <c r="B51" s="4" t="s">
        <v>75</v>
      </c>
      <c r="C51" s="55"/>
      <c r="D51" s="48">
        <f>+'Men Cal Mensageiro 12 26 Diurno'!C25</f>
        <v>0</v>
      </c>
      <c r="F51" s="3"/>
    </row>
    <row r="52" spans="1:6" s="59" customFormat="1">
      <c r="A52" s="56" t="s">
        <v>54</v>
      </c>
      <c r="B52" s="57" t="s">
        <v>74</v>
      </c>
      <c r="C52" s="38">
        <f>+$C$135+$C$136</f>
        <v>9.2499999999999999E-2</v>
      </c>
      <c r="D52" s="58">
        <f>+(C52*D51)*-1</f>
        <v>0</v>
      </c>
      <c r="F52" s="61"/>
    </row>
    <row r="53" spans="1:6">
      <c r="A53" s="96" t="s">
        <v>10</v>
      </c>
      <c r="B53" s="96" t="s">
        <v>76</v>
      </c>
      <c r="C53" s="55"/>
      <c r="D53" s="118"/>
      <c r="F53" s="3"/>
    </row>
    <row r="54" spans="1:6">
      <c r="A54" s="56" t="s">
        <v>77</v>
      </c>
      <c r="B54" s="57" t="s">
        <v>74</v>
      </c>
      <c r="C54" s="38">
        <f>+$C$135+$C$136</f>
        <v>9.2499999999999999E-2</v>
      </c>
      <c r="D54" s="58">
        <f>+(C54*D53)*-1</f>
        <v>0</v>
      </c>
      <c r="F54" s="3"/>
    </row>
    <row r="55" spans="1:6">
      <c r="A55" s="96" t="s">
        <v>12</v>
      </c>
      <c r="B55" s="96" t="s">
        <v>285</v>
      </c>
      <c r="C55" s="55"/>
      <c r="D55" s="118"/>
      <c r="F55" s="3"/>
    </row>
    <row r="56" spans="1:6">
      <c r="A56" s="56" t="s">
        <v>78</v>
      </c>
      <c r="B56" s="57" t="s">
        <v>74</v>
      </c>
      <c r="C56" s="38">
        <f>+$C$135+$C$136</f>
        <v>9.2499999999999999E-2</v>
      </c>
      <c r="D56" s="58">
        <f>+(C56*D55)*-1</f>
        <v>0</v>
      </c>
      <c r="F56" s="3"/>
    </row>
    <row r="57" spans="1:6" ht="30">
      <c r="A57" s="96" t="s">
        <v>33</v>
      </c>
      <c r="B57" s="119" t="s">
        <v>286</v>
      </c>
      <c r="C57" s="55"/>
      <c r="D57" s="120"/>
      <c r="F57" s="62"/>
    </row>
    <row r="58" spans="1:6">
      <c r="A58" s="56" t="s">
        <v>79</v>
      </c>
      <c r="B58" s="57" t="s">
        <v>74</v>
      </c>
      <c r="C58" s="38">
        <f>+$C$135+$C$136</f>
        <v>9.2499999999999999E-2</v>
      </c>
      <c r="D58" s="58">
        <f>+(C58*D57)*-1</f>
        <v>0</v>
      </c>
    </row>
    <row r="59" spans="1:6">
      <c r="A59" s="96" t="s">
        <v>35</v>
      </c>
      <c r="B59" s="239" t="s">
        <v>80</v>
      </c>
      <c r="C59" s="239"/>
      <c r="D59" s="118"/>
    </row>
    <row r="60" spans="1:6">
      <c r="A60" s="56" t="s">
        <v>81</v>
      </c>
      <c r="B60" s="57" t="s">
        <v>74</v>
      </c>
      <c r="C60" s="38">
        <f>+$C$135+$C$136</f>
        <v>9.2499999999999999E-2</v>
      </c>
      <c r="D60" s="58">
        <f>+(C60*D59)*-1</f>
        <v>0</v>
      </c>
    </row>
    <row r="61" spans="1:6">
      <c r="A61" s="221" t="s">
        <v>47</v>
      </c>
      <c r="B61" s="223"/>
      <c r="C61" s="63"/>
      <c r="D61" s="64">
        <f>SUM(D49:D60)</f>
        <v>0</v>
      </c>
    </row>
    <row r="63" spans="1:6">
      <c r="A63" s="229" t="s">
        <v>82</v>
      </c>
      <c r="B63" s="230"/>
      <c r="C63" s="230"/>
      <c r="D63" s="230"/>
    </row>
    <row r="64" spans="1:6">
      <c r="A64" s="65">
        <v>2</v>
      </c>
      <c r="B64" s="236" t="s">
        <v>83</v>
      </c>
      <c r="C64" s="236"/>
      <c r="D64" s="66" t="s">
        <v>28</v>
      </c>
    </row>
    <row r="65" spans="1:4">
      <c r="A65" s="67" t="s">
        <v>50</v>
      </c>
      <c r="B65" s="240" t="s">
        <v>51</v>
      </c>
      <c r="C65" s="240"/>
      <c r="D65" s="48">
        <f>+D33</f>
        <v>0</v>
      </c>
    </row>
    <row r="66" spans="1:4">
      <c r="A66" s="67" t="s">
        <v>59</v>
      </c>
      <c r="B66" s="240" t="s">
        <v>60</v>
      </c>
      <c r="C66" s="240"/>
      <c r="D66" s="48">
        <f>+D45</f>
        <v>0</v>
      </c>
    </row>
    <row r="67" spans="1:4">
      <c r="A67" s="67" t="s">
        <v>70</v>
      </c>
      <c r="B67" s="240" t="s">
        <v>71</v>
      </c>
      <c r="C67" s="240"/>
      <c r="D67" s="68">
        <f>+D61</f>
        <v>0</v>
      </c>
    </row>
    <row r="68" spans="1:4">
      <c r="A68" s="236" t="s">
        <v>47</v>
      </c>
      <c r="B68" s="236"/>
      <c r="C68" s="236"/>
      <c r="D68" s="69">
        <f>SUM(D65:D67)</f>
        <v>0</v>
      </c>
    </row>
    <row r="70" spans="1:4">
      <c r="A70" s="229" t="s">
        <v>84</v>
      </c>
      <c r="B70" s="230"/>
      <c r="C70" s="230"/>
      <c r="D70" s="230"/>
    </row>
    <row r="72" spans="1:4">
      <c r="A72" s="70">
        <v>3</v>
      </c>
      <c r="B72" s="35" t="s">
        <v>85</v>
      </c>
      <c r="C72" s="24" t="s">
        <v>27</v>
      </c>
      <c r="D72" s="24" t="s">
        <v>28</v>
      </c>
    </row>
    <row r="73" spans="1:4">
      <c r="A73" s="125" t="s">
        <v>5</v>
      </c>
      <c r="B73" s="57" t="s">
        <v>86</v>
      </c>
      <c r="C73" s="38" t="e">
        <f>+D73/$D$23</f>
        <v>#DIV/0!</v>
      </c>
      <c r="D73" s="71">
        <f>+'Men Cal Mensageiro 12 26 Diurno'!C31</f>
        <v>0</v>
      </c>
    </row>
    <row r="74" spans="1:4">
      <c r="A74" s="125" t="s">
        <v>7</v>
      </c>
      <c r="B74" s="4" t="s">
        <v>87</v>
      </c>
      <c r="C74" s="72"/>
      <c r="D74" s="31">
        <f>ROUND(+D73*$C$44,2)</f>
        <v>0</v>
      </c>
    </row>
    <row r="75" spans="1:4" ht="30">
      <c r="A75" s="125" t="s">
        <v>10</v>
      </c>
      <c r="B75" s="73" t="s">
        <v>88</v>
      </c>
      <c r="C75" s="47" t="e">
        <f>+D75/$D$23</f>
        <v>#DIV/0!</v>
      </c>
      <c r="D75" s="31">
        <f>+'Men Cal Mensageiro 12 26 Diurno'!C45</f>
        <v>0</v>
      </c>
    </row>
    <row r="76" spans="1:4">
      <c r="A76" s="74" t="s">
        <v>12</v>
      </c>
      <c r="B76" s="4" t="s">
        <v>89</v>
      </c>
      <c r="C76" s="47" t="e">
        <f>+D76/$D$23</f>
        <v>#DIV/0!</v>
      </c>
      <c r="D76" s="31">
        <f>+'Men Cal Mensageiro 12 26 Diurno'!C53</f>
        <v>0</v>
      </c>
    </row>
    <row r="77" spans="1:4" ht="30">
      <c r="A77" s="74" t="s">
        <v>33</v>
      </c>
      <c r="B77" s="73" t="s">
        <v>90</v>
      </c>
      <c r="C77" s="72"/>
      <c r="D77" s="75"/>
    </row>
    <row r="78" spans="1:4" ht="30">
      <c r="A78" s="74" t="s">
        <v>35</v>
      </c>
      <c r="B78" s="73" t="s">
        <v>91</v>
      </c>
      <c r="C78" s="47" t="e">
        <f>+D78/$D$23</f>
        <v>#DIV/0!</v>
      </c>
      <c r="D78" s="48">
        <f>+'Men Cal Mensageiro 12 26 Diurno'!C67</f>
        <v>0</v>
      </c>
    </row>
    <row r="79" spans="1:4">
      <c r="A79" s="221" t="s">
        <v>47</v>
      </c>
      <c r="B79" s="222"/>
      <c r="C79" s="223"/>
      <c r="D79" s="76">
        <f>SUM(D73:D78)</f>
        <v>0</v>
      </c>
    </row>
    <row r="81" spans="1:4">
      <c r="A81" s="229" t="s">
        <v>92</v>
      </c>
      <c r="B81" s="230"/>
      <c r="C81" s="230"/>
      <c r="D81" s="230"/>
    </row>
    <row r="83" spans="1:4">
      <c r="A83" s="243" t="s">
        <v>93</v>
      </c>
      <c r="B83" s="243"/>
      <c r="C83" s="243"/>
      <c r="D83" s="243"/>
    </row>
    <row r="84" spans="1:4">
      <c r="A84" s="70" t="s">
        <v>94</v>
      </c>
      <c r="B84" s="221" t="s">
        <v>95</v>
      </c>
      <c r="C84" s="223"/>
      <c r="D84" s="24" t="s">
        <v>28</v>
      </c>
    </row>
    <row r="85" spans="1:4">
      <c r="A85" s="4" t="s">
        <v>5</v>
      </c>
      <c r="B85" s="241" t="s">
        <v>96</v>
      </c>
      <c r="C85" s="242"/>
      <c r="D85" s="31"/>
    </row>
    <row r="86" spans="1:4">
      <c r="A86" s="57" t="s">
        <v>7</v>
      </c>
      <c r="B86" s="244" t="s">
        <v>95</v>
      </c>
      <c r="C86" s="245"/>
      <c r="D86" s="77">
        <f>+'Men Cal Mensageiro 12 26 Diurno'!C80</f>
        <v>0</v>
      </c>
    </row>
    <row r="87" spans="1:4" s="59" customFormat="1">
      <c r="A87" s="57" t="s">
        <v>10</v>
      </c>
      <c r="B87" s="244" t="s">
        <v>97</v>
      </c>
      <c r="C87" s="245"/>
      <c r="D87" s="77">
        <f>+'Men Cal Mensageiro 12 26 Diurno'!C89</f>
        <v>0</v>
      </c>
    </row>
    <row r="88" spans="1:4" s="59" customFormat="1">
      <c r="A88" s="57" t="s">
        <v>12</v>
      </c>
      <c r="B88" s="244" t="s">
        <v>98</v>
      </c>
      <c r="C88" s="245"/>
      <c r="D88" s="77">
        <f>+'Men Cal Mensageiro 12 26 Diurno'!C97</f>
        <v>0</v>
      </c>
    </row>
    <row r="89" spans="1:4" s="59" customFormat="1">
      <c r="A89" s="57" t="s">
        <v>33</v>
      </c>
      <c r="B89" s="244" t="s">
        <v>99</v>
      </c>
      <c r="C89" s="245"/>
      <c r="D89" s="77"/>
    </row>
    <row r="90" spans="1:4" s="59" customFormat="1">
      <c r="A90" s="57" t="s">
        <v>35</v>
      </c>
      <c r="B90" s="244" t="s">
        <v>100</v>
      </c>
      <c r="C90" s="245"/>
      <c r="D90" s="77">
        <f>+'Men Cal Mensageiro 12 26 Diurno'!C105</f>
        <v>0</v>
      </c>
    </row>
    <row r="91" spans="1:4">
      <c r="A91" s="4" t="s">
        <v>37</v>
      </c>
      <c r="B91" s="241" t="s">
        <v>46</v>
      </c>
      <c r="C91" s="242"/>
      <c r="D91" s="31"/>
    </row>
    <row r="92" spans="1:4">
      <c r="A92" s="4" t="s">
        <v>39</v>
      </c>
      <c r="B92" s="241" t="s">
        <v>101</v>
      </c>
      <c r="C92" s="242"/>
      <c r="D92" s="75"/>
    </row>
    <row r="93" spans="1:4">
      <c r="A93" s="235" t="s">
        <v>47</v>
      </c>
      <c r="B93" s="235"/>
      <c r="C93" s="235"/>
      <c r="D93" s="33">
        <f>SUM(D85:D92)</f>
        <v>0</v>
      </c>
    </row>
    <row r="94" spans="1:4">
      <c r="D94" s="78"/>
    </row>
    <row r="95" spans="1:4">
      <c r="A95" s="70" t="s">
        <v>102</v>
      </c>
      <c r="B95" s="221" t="s">
        <v>103</v>
      </c>
      <c r="C95" s="223"/>
      <c r="D95" s="24" t="s">
        <v>28</v>
      </c>
    </row>
    <row r="96" spans="1:4" s="59" customFormat="1">
      <c r="A96" s="57" t="s">
        <v>5</v>
      </c>
      <c r="B96" s="246" t="s">
        <v>104</v>
      </c>
      <c r="C96" s="247"/>
      <c r="D96" s="77">
        <f>+'Men Cal Mensageiro 12 26 Diurno'!C116</f>
        <v>0</v>
      </c>
    </row>
    <row r="97" spans="1:4" s="59" customFormat="1">
      <c r="A97" s="57" t="s">
        <v>7</v>
      </c>
      <c r="B97" s="248" t="s">
        <v>105</v>
      </c>
      <c r="C97" s="249"/>
      <c r="D97" s="75"/>
    </row>
    <row r="98" spans="1:4" s="59" customFormat="1">
      <c r="A98" s="57" t="s">
        <v>10</v>
      </c>
      <c r="B98" s="248" t="s">
        <v>106</v>
      </c>
      <c r="C98" s="249"/>
      <c r="D98" s="75"/>
    </row>
    <row r="99" spans="1:4">
      <c r="A99" s="4" t="s">
        <v>12</v>
      </c>
      <c r="B99" s="241" t="s">
        <v>46</v>
      </c>
      <c r="C99" s="242"/>
      <c r="D99" s="31"/>
    </row>
    <row r="100" spans="1:4">
      <c r="A100" s="235" t="s">
        <v>47</v>
      </c>
      <c r="B100" s="235"/>
      <c r="C100" s="235"/>
      <c r="D100" s="33">
        <f>SUM(D96:D99)</f>
        <v>0</v>
      </c>
    </row>
    <row r="101" spans="1:4">
      <c r="D101" s="78"/>
    </row>
    <row r="102" spans="1:4">
      <c r="A102" s="70" t="s">
        <v>107</v>
      </c>
      <c r="B102" s="235" t="s">
        <v>108</v>
      </c>
      <c r="C102" s="235"/>
      <c r="D102" s="24" t="s">
        <v>28</v>
      </c>
    </row>
    <row r="103" spans="1:4" s="1" customFormat="1">
      <c r="A103" s="74" t="s">
        <v>5</v>
      </c>
      <c r="B103" s="250" t="s">
        <v>109</v>
      </c>
      <c r="C103" s="250"/>
      <c r="D103" s="79"/>
    </row>
    <row r="104" spans="1:4">
      <c r="A104" s="235" t="s">
        <v>47</v>
      </c>
      <c r="B104" s="235"/>
      <c r="C104" s="235"/>
      <c r="D104" s="33">
        <f>SUM(D103:D103)</f>
        <v>0</v>
      </c>
    </row>
    <row r="106" spans="1:4">
      <c r="A106" s="127" t="s">
        <v>110</v>
      </c>
      <c r="B106" s="127"/>
      <c r="C106" s="127"/>
      <c r="D106" s="127"/>
    </row>
    <row r="107" spans="1:4">
      <c r="A107" s="4" t="s">
        <v>94</v>
      </c>
      <c r="B107" s="241" t="s">
        <v>95</v>
      </c>
      <c r="C107" s="242"/>
      <c r="D107" s="48">
        <f>+D93</f>
        <v>0</v>
      </c>
    </row>
    <row r="108" spans="1:4">
      <c r="A108" s="4" t="s">
        <v>102</v>
      </c>
      <c r="B108" s="241" t="s">
        <v>103</v>
      </c>
      <c r="C108" s="242"/>
      <c r="D108" s="48">
        <f>+D100</f>
        <v>0</v>
      </c>
    </row>
    <row r="109" spans="1:4">
      <c r="A109" s="81"/>
      <c r="B109" s="251" t="s">
        <v>111</v>
      </c>
      <c r="C109" s="252"/>
      <c r="D109" s="82">
        <f>+D108+D107</f>
        <v>0</v>
      </c>
    </row>
    <row r="110" spans="1:4">
      <c r="A110" s="4" t="s">
        <v>107</v>
      </c>
      <c r="B110" s="241" t="s">
        <v>108</v>
      </c>
      <c r="C110" s="242"/>
      <c r="D110" s="48">
        <f>+D104</f>
        <v>0</v>
      </c>
    </row>
    <row r="111" spans="1:4">
      <c r="A111" s="253" t="s">
        <v>47</v>
      </c>
      <c r="B111" s="253"/>
      <c r="C111" s="253"/>
      <c r="D111" s="83">
        <f>+D110+D109</f>
        <v>0</v>
      </c>
    </row>
    <row r="113" spans="1:4">
      <c r="A113" s="229" t="s">
        <v>112</v>
      </c>
      <c r="B113" s="230"/>
      <c r="C113" s="230"/>
      <c r="D113" s="230"/>
    </row>
    <row r="115" spans="1:4">
      <c r="A115" s="70">
        <v>5</v>
      </c>
      <c r="B115" s="221" t="s">
        <v>113</v>
      </c>
      <c r="C115" s="223"/>
      <c r="D115" s="24" t="s">
        <v>28</v>
      </c>
    </row>
    <row r="116" spans="1:4">
      <c r="A116" s="4" t="s">
        <v>5</v>
      </c>
      <c r="B116" s="232" t="s">
        <v>114</v>
      </c>
      <c r="C116" s="232"/>
      <c r="D116" s="31">
        <f>+Uniforme!F7</f>
        <v>0</v>
      </c>
    </row>
    <row r="117" spans="1:4">
      <c r="A117" s="4" t="s">
        <v>73</v>
      </c>
      <c r="B117" s="57" t="s">
        <v>74</v>
      </c>
      <c r="C117" s="38">
        <f>+$C$135+$C$136</f>
        <v>9.2499999999999999E-2</v>
      </c>
      <c r="D117" s="58">
        <f>+(C117*D116)*-1</f>
        <v>0</v>
      </c>
    </row>
    <row r="118" spans="1:4">
      <c r="A118" s="4" t="s">
        <v>7</v>
      </c>
      <c r="B118" s="232" t="s">
        <v>115</v>
      </c>
      <c r="C118" s="232"/>
      <c r="D118" s="31"/>
    </row>
    <row r="119" spans="1:4">
      <c r="A119" s="4" t="s">
        <v>54</v>
      </c>
      <c r="B119" s="57" t="s">
        <v>74</v>
      </c>
      <c r="C119" s="38">
        <f>+$C$135+$C$136</f>
        <v>9.2499999999999999E-2</v>
      </c>
      <c r="D119" s="58">
        <f>+(C119*D118)*-1</f>
        <v>0</v>
      </c>
    </row>
    <row r="120" spans="1:4">
      <c r="A120" s="4" t="s">
        <v>10</v>
      </c>
      <c r="B120" s="232" t="s">
        <v>116</v>
      </c>
      <c r="C120" s="232"/>
      <c r="D120" s="31"/>
    </row>
    <row r="121" spans="1:4">
      <c r="A121" s="4" t="s">
        <v>77</v>
      </c>
      <c r="B121" s="57" t="s">
        <v>74</v>
      </c>
      <c r="C121" s="38">
        <f>+$C$135+$C$136</f>
        <v>9.2499999999999999E-2</v>
      </c>
      <c r="D121" s="58">
        <f>+(C121*D120)*-1</f>
        <v>0</v>
      </c>
    </row>
    <row r="122" spans="1:4">
      <c r="A122" s="4" t="s">
        <v>12</v>
      </c>
      <c r="B122" s="232" t="s">
        <v>46</v>
      </c>
      <c r="C122" s="232"/>
      <c r="D122" s="31"/>
    </row>
    <row r="123" spans="1:4">
      <c r="A123" s="4" t="s">
        <v>78</v>
      </c>
      <c r="B123" s="57" t="s">
        <v>74</v>
      </c>
      <c r="C123" s="38">
        <f>+$C$135+$C$136</f>
        <v>9.2499999999999999E-2</v>
      </c>
      <c r="D123" s="58">
        <f>+(C123*D122)*-1</f>
        <v>0</v>
      </c>
    </row>
    <row r="124" spans="1:4">
      <c r="A124" s="235" t="s">
        <v>47</v>
      </c>
      <c r="B124" s="235"/>
      <c r="C124" s="235"/>
      <c r="D124" s="33">
        <f>SUM(D116:D122)</f>
        <v>0</v>
      </c>
    </row>
    <row r="126" spans="1:4">
      <c r="A126" s="229" t="s">
        <v>117</v>
      </c>
      <c r="B126" s="230"/>
      <c r="C126" s="230"/>
      <c r="D126" s="230"/>
    </row>
    <row r="128" spans="1:4">
      <c r="A128" s="70">
        <v>6</v>
      </c>
      <c r="B128" s="35" t="s">
        <v>118</v>
      </c>
      <c r="C128" s="122" t="s">
        <v>27</v>
      </c>
      <c r="D128" s="24" t="s">
        <v>28</v>
      </c>
    </row>
    <row r="129" spans="1:7">
      <c r="A129" s="128" t="s">
        <v>5</v>
      </c>
      <c r="B129" s="128" t="s">
        <v>119</v>
      </c>
      <c r="C129" s="129">
        <v>0.03</v>
      </c>
      <c r="D129" s="130">
        <f>($D$124+$D$111+$D$79+$D$68+$D$23)*C129</f>
        <v>0</v>
      </c>
    </row>
    <row r="130" spans="1:7">
      <c r="A130" s="96" t="s">
        <v>7</v>
      </c>
      <c r="B130" s="96" t="s">
        <v>120</v>
      </c>
      <c r="C130" s="115">
        <v>0.03</v>
      </c>
      <c r="D130" s="118">
        <f>($D$124+$D$111+$D$79+$D$68+$D$23+D129)*C130</f>
        <v>0</v>
      </c>
    </row>
    <row r="131" spans="1:7" s="86" customFormat="1" ht="12.75">
      <c r="A131" s="255" t="s">
        <v>121</v>
      </c>
      <c r="B131" s="256"/>
      <c r="C131" s="257"/>
      <c r="D131" s="85">
        <f>++D130+D129+D124+D111+D79+D68+D23</f>
        <v>0</v>
      </c>
    </row>
    <row r="132" spans="1:7" s="86" customFormat="1" ht="33" customHeight="1">
      <c r="A132" s="258" t="s">
        <v>122</v>
      </c>
      <c r="B132" s="259"/>
      <c r="C132" s="260"/>
      <c r="D132" s="85">
        <f>ROUND(D131/(1-(C135+C136+C138+C140+C141)),2)</f>
        <v>0</v>
      </c>
    </row>
    <row r="133" spans="1:7">
      <c r="A133" s="4" t="s">
        <v>10</v>
      </c>
      <c r="B133" s="4" t="s">
        <v>123</v>
      </c>
      <c r="C133" s="47"/>
      <c r="D133" s="4"/>
    </row>
    <row r="134" spans="1:7">
      <c r="A134" s="4" t="s">
        <v>77</v>
      </c>
      <c r="B134" s="4" t="s">
        <v>124</v>
      </c>
      <c r="C134" s="47"/>
      <c r="D134" s="4"/>
    </row>
    <row r="135" spans="1:7">
      <c r="A135" s="96" t="s">
        <v>125</v>
      </c>
      <c r="B135" s="96" t="s">
        <v>126</v>
      </c>
      <c r="C135" s="115">
        <v>1.6500000000000001E-2</v>
      </c>
      <c r="D135" s="118">
        <f>ROUND(C135*$D$132,2)</f>
        <v>0</v>
      </c>
      <c r="G135" s="87"/>
    </row>
    <row r="136" spans="1:7">
      <c r="A136" s="96" t="s">
        <v>127</v>
      </c>
      <c r="B136" s="96" t="s">
        <v>128</v>
      </c>
      <c r="C136" s="115">
        <v>7.5999999999999998E-2</v>
      </c>
      <c r="D136" s="118">
        <f>ROUND(C136*$D$132,2)</f>
        <v>0</v>
      </c>
      <c r="G136" s="87"/>
    </row>
    <row r="137" spans="1:7">
      <c r="A137" s="4" t="s">
        <v>129</v>
      </c>
      <c r="B137" s="4" t="s">
        <v>130</v>
      </c>
      <c r="C137" s="47"/>
      <c r="D137" s="48"/>
      <c r="G137" s="87"/>
    </row>
    <row r="138" spans="1:7">
      <c r="A138" s="4" t="s">
        <v>131</v>
      </c>
      <c r="B138" s="4" t="s">
        <v>132</v>
      </c>
      <c r="C138" s="47"/>
      <c r="D138" s="4"/>
      <c r="G138" s="87"/>
    </row>
    <row r="139" spans="1:7">
      <c r="A139" s="4" t="s">
        <v>133</v>
      </c>
      <c r="B139" s="4" t="s">
        <v>134</v>
      </c>
      <c r="C139" s="47"/>
      <c r="D139" s="4"/>
    </row>
    <row r="140" spans="1:7">
      <c r="A140" s="96" t="s">
        <v>135</v>
      </c>
      <c r="B140" s="96" t="s">
        <v>136</v>
      </c>
      <c r="C140" s="115">
        <v>0.05</v>
      </c>
      <c r="D140" s="118">
        <f>ROUND(C140*$D$132,2)</f>
        <v>0</v>
      </c>
    </row>
    <row r="141" spans="1:7">
      <c r="A141" s="4" t="s">
        <v>137</v>
      </c>
      <c r="B141" s="4" t="s">
        <v>138</v>
      </c>
      <c r="C141" s="47"/>
      <c r="D141" s="4"/>
    </row>
    <row r="142" spans="1:7">
      <c r="A142" s="221" t="s">
        <v>47</v>
      </c>
      <c r="B142" s="222"/>
      <c r="C142" s="88">
        <f>+C141+C140+C138+C136+C135+C130+C129</f>
        <v>0.20250000000000001</v>
      </c>
      <c r="D142" s="33">
        <f>+D140+D138+D136+D135+D130+D129</f>
        <v>0</v>
      </c>
    </row>
    <row r="144" spans="1:7">
      <c r="A144" s="261" t="s">
        <v>139</v>
      </c>
      <c r="B144" s="261"/>
      <c r="C144" s="261"/>
      <c r="D144" s="261"/>
    </row>
    <row r="145" spans="1:5">
      <c r="A145" s="4" t="s">
        <v>5</v>
      </c>
      <c r="B145" s="262" t="s">
        <v>140</v>
      </c>
      <c r="C145" s="262"/>
      <c r="D145" s="31">
        <f>+D23</f>
        <v>0</v>
      </c>
    </row>
    <row r="146" spans="1:5">
      <c r="A146" s="4" t="s">
        <v>141</v>
      </c>
      <c r="B146" s="262" t="s">
        <v>142</v>
      </c>
      <c r="C146" s="262"/>
      <c r="D146" s="31">
        <f>+D68</f>
        <v>0</v>
      </c>
    </row>
    <row r="147" spans="1:5">
      <c r="A147" s="4" t="s">
        <v>10</v>
      </c>
      <c r="B147" s="262" t="s">
        <v>143</v>
      </c>
      <c r="C147" s="262"/>
      <c r="D147" s="31">
        <f>+D79</f>
        <v>0</v>
      </c>
    </row>
    <row r="148" spans="1:5">
      <c r="A148" s="4" t="s">
        <v>12</v>
      </c>
      <c r="B148" s="262" t="s">
        <v>144</v>
      </c>
      <c r="C148" s="262"/>
      <c r="D148" s="31">
        <f>+D111</f>
        <v>0</v>
      </c>
    </row>
    <row r="149" spans="1:5">
      <c r="A149" s="4" t="s">
        <v>33</v>
      </c>
      <c r="B149" s="262" t="s">
        <v>145</v>
      </c>
      <c r="C149" s="262"/>
      <c r="D149" s="31">
        <f>+D124</f>
        <v>0</v>
      </c>
    </row>
    <row r="150" spans="1:5">
      <c r="B150" s="263" t="s">
        <v>146</v>
      </c>
      <c r="C150" s="263"/>
      <c r="D150" s="89">
        <f>SUM(D145:D149)</f>
        <v>0</v>
      </c>
    </row>
    <row r="151" spans="1:5">
      <c r="A151" s="4" t="s">
        <v>35</v>
      </c>
      <c r="B151" s="262" t="s">
        <v>147</v>
      </c>
      <c r="C151" s="262"/>
      <c r="D151" s="31">
        <f>+D142</f>
        <v>0</v>
      </c>
    </row>
    <row r="153" spans="1:5">
      <c r="A153" s="254" t="s">
        <v>148</v>
      </c>
      <c r="B153" s="254"/>
      <c r="C153" s="254"/>
      <c r="D153" s="90">
        <f>ROUND(+D151+D150,2)</f>
        <v>0</v>
      </c>
    </row>
    <row r="155" spans="1:5">
      <c r="B155" s="92"/>
      <c r="C155" s="92"/>
      <c r="D155" s="92"/>
    </row>
    <row r="156" spans="1:5">
      <c r="A156" s="93"/>
      <c r="B156" s="93"/>
      <c r="C156" s="93"/>
      <c r="D156" s="93"/>
      <c r="E156" s="93"/>
    </row>
    <row r="157" spans="1:5">
      <c r="A157" s="93"/>
      <c r="B157" s="93"/>
      <c r="C157" s="93"/>
      <c r="D157" s="93"/>
      <c r="E157" s="93"/>
    </row>
    <row r="158" spans="1:5">
      <c r="A158" s="93"/>
      <c r="B158" s="93"/>
      <c r="C158" s="93"/>
      <c r="D158" s="93"/>
      <c r="E158" s="93"/>
    </row>
    <row r="159" spans="1:5">
      <c r="A159" s="93"/>
      <c r="B159" s="93"/>
      <c r="C159" s="93"/>
      <c r="D159" s="93"/>
      <c r="E159" s="93"/>
    </row>
    <row r="160" spans="1:5">
      <c r="A160" s="93"/>
      <c r="B160" s="93"/>
      <c r="C160" s="93"/>
      <c r="D160" s="93"/>
      <c r="E160" s="93"/>
    </row>
    <row r="161" spans="1:5">
      <c r="A161" s="93"/>
      <c r="B161" s="93"/>
      <c r="C161" s="93"/>
      <c r="D161" s="93"/>
      <c r="E161" s="93"/>
    </row>
    <row r="162" spans="1:5">
      <c r="A162" s="93"/>
      <c r="B162" s="93"/>
      <c r="C162" s="93"/>
      <c r="D162" s="93"/>
      <c r="E162" s="93"/>
    </row>
    <row r="163" spans="1:5">
      <c r="A163" s="93"/>
      <c r="B163" s="93"/>
      <c r="C163" s="93"/>
      <c r="D163" s="93"/>
      <c r="E163" s="93"/>
    </row>
    <row r="164" spans="1:5">
      <c r="A164" s="93"/>
      <c r="B164" s="93"/>
      <c r="C164" s="93"/>
      <c r="D164" s="93"/>
      <c r="E164" s="93"/>
    </row>
    <row r="165" spans="1:5">
      <c r="A165" s="93"/>
      <c r="B165" s="93"/>
      <c r="C165" s="93"/>
      <c r="D165" s="93"/>
      <c r="E165" s="93"/>
    </row>
    <row r="166" spans="1:5">
      <c r="A166" s="93"/>
      <c r="B166" s="93"/>
      <c r="C166" s="93"/>
      <c r="D166" s="93"/>
      <c r="E166" s="93"/>
    </row>
    <row r="167" spans="1:5">
      <c r="A167" s="93"/>
      <c r="B167" s="93"/>
      <c r="C167" s="93"/>
      <c r="D167" s="93"/>
      <c r="E167" s="93"/>
    </row>
    <row r="168" spans="1:5">
      <c r="A168" s="93"/>
      <c r="B168" s="93"/>
      <c r="C168" s="93"/>
      <c r="D168" s="93"/>
      <c r="E168" s="93"/>
    </row>
  </sheetData>
  <mergeCells count="78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</mergeCells>
  <pageMargins left="1.56" right="0.51181102362204722" top="0.38" bottom="0.54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64"/>
  <sheetViews>
    <sheetView topLeftCell="A2" workbookViewId="0">
      <selection activeCell="D34" sqref="D34"/>
    </sheetView>
  </sheetViews>
  <sheetFormatPr defaultRowHeight="15"/>
  <cols>
    <col min="1" max="1" width="73.7109375" customWidth="1"/>
    <col min="2" max="2" width="14" bestFit="1" customWidth="1"/>
    <col min="3" max="3" width="16.85546875" customWidth="1"/>
    <col min="4" max="4" width="10.7109375" bestFit="1" customWidth="1"/>
    <col min="5" max="5" width="79" customWidth="1"/>
  </cols>
  <sheetData>
    <row r="1" spans="1:3" ht="36.75" customHeight="1">
      <c r="A1" s="299" t="s">
        <v>253</v>
      </c>
      <c r="B1" s="299"/>
      <c r="C1" s="299"/>
    </row>
    <row r="3" spans="1:3">
      <c r="A3" s="4" t="s">
        <v>149</v>
      </c>
      <c r="B3" s="4">
        <v>220</v>
      </c>
    </row>
    <row r="4" spans="1:3">
      <c r="A4" s="4" t="s">
        <v>150</v>
      </c>
      <c r="B4" s="4">
        <v>365.25</v>
      </c>
    </row>
    <row r="5" spans="1:3">
      <c r="A5" s="4" t="s">
        <v>151</v>
      </c>
      <c r="B5" s="94">
        <f>(365.25/12)/(7/7)/2</f>
        <v>15.21875</v>
      </c>
    </row>
    <row r="6" spans="1:3">
      <c r="A6" s="57" t="s">
        <v>29</v>
      </c>
      <c r="B6" s="48">
        <f>+'Mensageiro 12 36 Diurno'!D12</f>
        <v>0</v>
      </c>
    </row>
    <row r="7" spans="1:3">
      <c r="A7" s="57" t="s">
        <v>152</v>
      </c>
      <c r="B7" s="48">
        <f>+'Mensageiro 12 36 Diurno'!D23</f>
        <v>0</v>
      </c>
    </row>
    <row r="9" spans="1:3">
      <c r="A9" s="264" t="s">
        <v>153</v>
      </c>
      <c r="B9" s="265"/>
      <c r="C9" s="266"/>
    </row>
    <row r="10" spans="1:3">
      <c r="A10" s="4" t="s">
        <v>154</v>
      </c>
      <c r="B10" s="4">
        <f>+$B$4</f>
        <v>365.25</v>
      </c>
      <c r="C10" s="72"/>
    </row>
    <row r="11" spans="1:3">
      <c r="A11" s="4" t="s">
        <v>155</v>
      </c>
      <c r="B11" s="57">
        <v>12</v>
      </c>
      <c r="C11" s="72"/>
    </row>
    <row r="12" spans="1:3">
      <c r="A12" s="4" t="s">
        <v>156</v>
      </c>
      <c r="B12" s="47">
        <v>1</v>
      </c>
      <c r="C12" s="72"/>
    </row>
    <row r="13" spans="1:3">
      <c r="A13" s="57" t="s">
        <v>157</v>
      </c>
      <c r="B13" s="95">
        <f>+B5</f>
        <v>15.21875</v>
      </c>
      <c r="C13" s="72"/>
    </row>
    <row r="14" spans="1:3">
      <c r="A14" s="96" t="s">
        <v>158</v>
      </c>
      <c r="B14" s="97"/>
      <c r="C14" s="72"/>
    </row>
    <row r="15" spans="1:3">
      <c r="A15" s="4" t="s">
        <v>159</v>
      </c>
      <c r="B15" s="47">
        <v>0.06</v>
      </c>
      <c r="C15" s="72"/>
    </row>
    <row r="16" spans="1:3">
      <c r="A16" s="268" t="s">
        <v>160</v>
      </c>
      <c r="B16" s="269"/>
      <c r="C16" s="91">
        <f>ROUND((B13*(B14*2)-($B$6*B15)),2)</f>
        <v>0</v>
      </c>
    </row>
    <row r="18" spans="1:3">
      <c r="A18" s="264" t="s">
        <v>161</v>
      </c>
      <c r="B18" s="265"/>
      <c r="C18" s="266"/>
    </row>
    <row r="19" spans="1:3">
      <c r="A19" s="4" t="s">
        <v>154</v>
      </c>
      <c r="B19" s="4">
        <f>+$B$4</f>
        <v>365.25</v>
      </c>
      <c r="C19" s="72"/>
    </row>
    <row r="20" spans="1:3">
      <c r="A20" s="4" t="s">
        <v>155</v>
      </c>
      <c r="B20" s="57">
        <v>12</v>
      </c>
      <c r="C20" s="72"/>
    </row>
    <row r="21" spans="1:3">
      <c r="A21" s="4" t="s">
        <v>156</v>
      </c>
      <c r="B21" s="47">
        <v>1</v>
      </c>
      <c r="C21" s="72"/>
    </row>
    <row r="22" spans="1:3">
      <c r="A22" s="57" t="s">
        <v>157</v>
      </c>
      <c r="B22" s="95">
        <f>+B5</f>
        <v>15.21875</v>
      </c>
      <c r="C22" s="72"/>
    </row>
    <row r="23" spans="1:3">
      <c r="A23" s="96" t="s">
        <v>162</v>
      </c>
      <c r="B23" s="97"/>
      <c r="C23" s="72"/>
    </row>
    <row r="24" spans="1:3">
      <c r="A24" s="4" t="s">
        <v>163</v>
      </c>
      <c r="B24" s="47">
        <v>0.1</v>
      </c>
      <c r="C24" s="72"/>
    </row>
    <row r="25" spans="1:3">
      <c r="A25" s="268" t="s">
        <v>162</v>
      </c>
      <c r="B25" s="269"/>
      <c r="C25" s="91">
        <f>ROUND((B22*(B23)-((B22*B23)*B24)),2)</f>
        <v>0</v>
      </c>
    </row>
    <row r="27" spans="1:3">
      <c r="A27" s="264" t="s">
        <v>164</v>
      </c>
      <c r="B27" s="265"/>
      <c r="C27" s="266"/>
    </row>
    <row r="28" spans="1:3">
      <c r="A28" s="4" t="s">
        <v>165</v>
      </c>
      <c r="B28" s="48">
        <f>+B7</f>
        <v>0</v>
      </c>
      <c r="C28" s="72"/>
    </row>
    <row r="29" spans="1:3">
      <c r="A29" s="4" t="s">
        <v>166</v>
      </c>
      <c r="B29" s="4">
        <v>12</v>
      </c>
      <c r="C29" s="72"/>
    </row>
    <row r="30" spans="1:3">
      <c r="A30" s="96" t="s">
        <v>167</v>
      </c>
      <c r="B30" s="115"/>
      <c r="C30" s="72"/>
    </row>
    <row r="31" spans="1:3">
      <c r="A31" s="268" t="s">
        <v>168</v>
      </c>
      <c r="B31" s="269"/>
      <c r="C31" s="91">
        <f>ROUND(+(B28/B29)*B30,2)</f>
        <v>0</v>
      </c>
    </row>
    <row r="33" spans="1:3">
      <c r="A33" s="270" t="s">
        <v>169</v>
      </c>
      <c r="B33" s="271"/>
      <c r="C33" s="272"/>
    </row>
    <row r="34" spans="1:3" s="59" customFormat="1">
      <c r="A34" s="116" t="s">
        <v>170</v>
      </c>
      <c r="B34" s="115">
        <f>+B30</f>
        <v>0</v>
      </c>
      <c r="C34" s="72"/>
    </row>
    <row r="35" spans="1:3">
      <c r="A35" s="4" t="s">
        <v>171</v>
      </c>
      <c r="B35" s="48">
        <f>+'Mensageiro 12 36 Diurno'!$D$23</f>
        <v>0</v>
      </c>
      <c r="C35" s="72"/>
    </row>
    <row r="36" spans="1:3">
      <c r="A36" s="4" t="s">
        <v>52</v>
      </c>
      <c r="B36" s="48">
        <f>+'Mensageiro 12 36 Diurno'!$D$29</f>
        <v>0</v>
      </c>
      <c r="C36" s="72"/>
    </row>
    <row r="37" spans="1:3">
      <c r="A37" s="98" t="s">
        <v>55</v>
      </c>
      <c r="B37" s="48">
        <f>+'Mensageiro 12 36 Diurno'!$D$31</f>
        <v>0</v>
      </c>
      <c r="C37" s="72"/>
    </row>
    <row r="38" spans="1:3">
      <c r="A38" s="98" t="s">
        <v>57</v>
      </c>
      <c r="B38" s="48">
        <f>+'Mensageiro 12 36 Diurno'!$D$32</f>
        <v>0</v>
      </c>
      <c r="C38" s="72"/>
    </row>
    <row r="39" spans="1:3">
      <c r="A39" s="99" t="s">
        <v>172</v>
      </c>
      <c r="B39" s="100">
        <f>SUM(B35:B38)</f>
        <v>0</v>
      </c>
      <c r="C39" s="72"/>
    </row>
    <row r="40" spans="1:3">
      <c r="A40" s="67" t="s">
        <v>173</v>
      </c>
      <c r="B40" s="47">
        <v>0.4</v>
      </c>
      <c r="C40" s="72"/>
    </row>
    <row r="41" spans="1:3">
      <c r="A41" s="67" t="s">
        <v>174</v>
      </c>
      <c r="B41" s="47">
        <f>+'Mensageiro 12 36 Diurno'!$C$44</f>
        <v>0.08</v>
      </c>
      <c r="C41" s="72"/>
    </row>
    <row r="42" spans="1:3">
      <c r="A42" s="251" t="s">
        <v>175</v>
      </c>
      <c r="B42" s="252"/>
      <c r="C42" s="82">
        <f>ROUND(+B39*B40*B41*B34,2)</f>
        <v>0</v>
      </c>
    </row>
    <row r="43" spans="1:3">
      <c r="A43" s="67" t="s">
        <v>176</v>
      </c>
      <c r="B43" s="47"/>
      <c r="C43" s="72"/>
    </row>
    <row r="44" spans="1:3">
      <c r="A44" s="251" t="s">
        <v>177</v>
      </c>
      <c r="B44" s="252"/>
      <c r="C44" s="101">
        <f>ROUND(B43*B41*B39*B34,2)</f>
        <v>0</v>
      </c>
    </row>
    <row r="45" spans="1:3">
      <c r="A45" s="268" t="s">
        <v>178</v>
      </c>
      <c r="B45" s="269"/>
      <c r="C45" s="83">
        <f>+C44+C42</f>
        <v>0</v>
      </c>
    </row>
    <row r="47" spans="1:3">
      <c r="A47" s="264" t="s">
        <v>179</v>
      </c>
      <c r="B47" s="265"/>
      <c r="C47" s="266"/>
    </row>
    <row r="48" spans="1:3">
      <c r="A48" s="4" t="s">
        <v>165</v>
      </c>
      <c r="B48" s="48">
        <f>+B7</f>
        <v>0</v>
      </c>
      <c r="C48" s="72"/>
    </row>
    <row r="49" spans="1:3">
      <c r="A49" s="4" t="s">
        <v>180</v>
      </c>
      <c r="B49" s="102">
        <v>30</v>
      </c>
      <c r="C49" s="72"/>
    </row>
    <row r="50" spans="1:3">
      <c r="A50" s="4" t="s">
        <v>166</v>
      </c>
      <c r="B50" s="4">
        <v>12</v>
      </c>
      <c r="C50" s="72"/>
    </row>
    <row r="51" spans="1:3">
      <c r="A51" s="4" t="s">
        <v>181</v>
      </c>
      <c r="B51" s="4">
        <v>7</v>
      </c>
      <c r="C51" s="72"/>
    </row>
    <row r="52" spans="1:3">
      <c r="A52" s="96" t="s">
        <v>182</v>
      </c>
      <c r="B52" s="115"/>
      <c r="C52" s="72"/>
    </row>
    <row r="53" spans="1:3">
      <c r="A53" s="268" t="s">
        <v>183</v>
      </c>
      <c r="B53" s="269"/>
      <c r="C53" s="91">
        <f>+ROUND(((B48/B49/B50)*B51)*B52,2)</f>
        <v>0</v>
      </c>
    </row>
    <row r="55" spans="1:3">
      <c r="A55" s="270" t="s">
        <v>184</v>
      </c>
      <c r="B55" s="271"/>
      <c r="C55" s="272"/>
    </row>
    <row r="56" spans="1:3">
      <c r="A56" s="117" t="s">
        <v>185</v>
      </c>
      <c r="B56" s="115">
        <f>+B52</f>
        <v>0</v>
      </c>
      <c r="C56" s="72"/>
    </row>
    <row r="57" spans="1:3">
      <c r="A57" s="4" t="s">
        <v>171</v>
      </c>
      <c r="B57" s="48">
        <f>+'Mensageiro 12 36 Diurno'!$D$23</f>
        <v>0</v>
      </c>
      <c r="C57" s="72"/>
    </row>
    <row r="58" spans="1:3">
      <c r="A58" s="4" t="s">
        <v>52</v>
      </c>
      <c r="B58" s="48">
        <f>+'Mensageiro 12 36 Diurno'!$D$29</f>
        <v>0</v>
      </c>
      <c r="C58" s="72"/>
    </row>
    <row r="59" spans="1:3">
      <c r="A59" s="98" t="s">
        <v>55</v>
      </c>
      <c r="B59" s="48">
        <f>+'Mensageiro 12 36 Diurno'!$D$31</f>
        <v>0</v>
      </c>
      <c r="C59" s="72"/>
    </row>
    <row r="60" spans="1:3">
      <c r="A60" s="98" t="s">
        <v>57</v>
      </c>
      <c r="B60" s="48">
        <f>+'Mensageiro 12 36 Diurno'!$D$32</f>
        <v>0</v>
      </c>
      <c r="C60" s="72"/>
    </row>
    <row r="61" spans="1:3">
      <c r="A61" s="99" t="s">
        <v>172</v>
      </c>
      <c r="B61" s="100">
        <f>SUM(B57:B60)</f>
        <v>0</v>
      </c>
      <c r="C61" s="72"/>
    </row>
    <row r="62" spans="1:3">
      <c r="A62" s="67" t="s">
        <v>173</v>
      </c>
      <c r="B62" s="47">
        <v>0.4</v>
      </c>
      <c r="C62" s="72"/>
    </row>
    <row r="63" spans="1:3">
      <c r="A63" s="67" t="s">
        <v>174</v>
      </c>
      <c r="B63" s="47">
        <f>+'Mensageiro 12 36 Diurno'!$C$44</f>
        <v>0.08</v>
      </c>
      <c r="C63" s="72"/>
    </row>
    <row r="64" spans="1:3">
      <c r="A64" s="251" t="s">
        <v>175</v>
      </c>
      <c r="B64" s="252"/>
      <c r="C64" s="82">
        <f>ROUND(+B61*B62*B63*B56,2)</f>
        <v>0</v>
      </c>
    </row>
    <row r="65" spans="1:3">
      <c r="A65" s="67" t="s">
        <v>176</v>
      </c>
      <c r="B65" s="47"/>
      <c r="C65" s="72"/>
    </row>
    <row r="66" spans="1:3">
      <c r="A66" s="251" t="s">
        <v>177</v>
      </c>
      <c r="B66" s="252"/>
      <c r="C66" s="101">
        <f>ROUND(B65*B63*B61*B56,2)</f>
        <v>0</v>
      </c>
    </row>
    <row r="67" spans="1:3">
      <c r="A67" s="268" t="s">
        <v>186</v>
      </c>
      <c r="B67" s="269"/>
      <c r="C67" s="83">
        <f>+C66+C64</f>
        <v>0</v>
      </c>
    </row>
    <row r="69" spans="1:3">
      <c r="A69" s="270" t="s">
        <v>187</v>
      </c>
      <c r="B69" s="271"/>
      <c r="C69" s="272"/>
    </row>
    <row r="70" spans="1:3">
      <c r="A70" s="273" t="s">
        <v>188</v>
      </c>
      <c r="B70" s="274"/>
      <c r="C70" s="275"/>
    </row>
    <row r="71" spans="1:3">
      <c r="A71" s="276"/>
      <c r="B71" s="277"/>
      <c r="C71" s="278"/>
    </row>
    <row r="72" spans="1:3">
      <c r="A72" s="276"/>
      <c r="B72" s="277"/>
      <c r="C72" s="278"/>
    </row>
    <row r="73" spans="1:3">
      <c r="A73" s="279"/>
      <c r="B73" s="280"/>
      <c r="C73" s="281"/>
    </row>
    <row r="74" spans="1:3">
      <c r="A74" s="103"/>
      <c r="B74" s="103"/>
      <c r="C74" s="103"/>
    </row>
    <row r="75" spans="1:3">
      <c r="A75" s="270" t="s">
        <v>189</v>
      </c>
      <c r="B75" s="271"/>
      <c r="C75" s="272"/>
    </row>
    <row r="76" spans="1:3">
      <c r="A76" s="4" t="s">
        <v>190</v>
      </c>
      <c r="B76" s="48">
        <f>+$B$7</f>
        <v>0</v>
      </c>
      <c r="C76" s="72"/>
    </row>
    <row r="77" spans="1:3">
      <c r="A77" s="4" t="s">
        <v>155</v>
      </c>
      <c r="B77" s="4">
        <v>30</v>
      </c>
      <c r="C77" s="72"/>
    </row>
    <row r="78" spans="1:3">
      <c r="A78" s="4" t="s">
        <v>191</v>
      </c>
      <c r="B78" s="4">
        <v>12</v>
      </c>
      <c r="C78" s="72"/>
    </row>
    <row r="79" spans="1:3">
      <c r="A79" s="96" t="s">
        <v>192</v>
      </c>
      <c r="B79" s="96"/>
      <c r="C79" s="72"/>
    </row>
    <row r="80" spans="1:3">
      <c r="A80" s="268" t="s">
        <v>193</v>
      </c>
      <c r="B80" s="269"/>
      <c r="C80" s="65">
        <f>+ROUND((B76/B77/B78)*B79,2)</f>
        <v>0</v>
      </c>
    </row>
    <row r="82" spans="1:3">
      <c r="A82" s="270" t="s">
        <v>194</v>
      </c>
      <c r="B82" s="271"/>
      <c r="C82" s="272"/>
    </row>
    <row r="83" spans="1:3">
      <c r="A83" s="4" t="s">
        <v>190</v>
      </c>
      <c r="B83" s="48">
        <f>+$B$7</f>
        <v>0</v>
      </c>
      <c r="C83" s="72"/>
    </row>
    <row r="84" spans="1:3">
      <c r="A84" s="4" t="s">
        <v>155</v>
      </c>
      <c r="B84" s="4">
        <v>30</v>
      </c>
      <c r="C84" s="72"/>
    </row>
    <row r="85" spans="1:3">
      <c r="A85" s="4" t="s">
        <v>191</v>
      </c>
      <c r="B85" s="4">
        <v>12</v>
      </c>
      <c r="C85" s="72"/>
    </row>
    <row r="86" spans="1:3">
      <c r="A86" s="57" t="s">
        <v>195</v>
      </c>
      <c r="B86" s="4">
        <v>5</v>
      </c>
      <c r="C86" s="72"/>
    </row>
    <row r="87" spans="1:3">
      <c r="A87" s="96" t="s">
        <v>196</v>
      </c>
      <c r="B87" s="115"/>
      <c r="C87" s="72"/>
    </row>
    <row r="88" spans="1:3">
      <c r="A88" s="96" t="s">
        <v>197</v>
      </c>
      <c r="B88" s="115"/>
      <c r="C88" s="72"/>
    </row>
    <row r="89" spans="1:3">
      <c r="A89" s="268" t="s">
        <v>198</v>
      </c>
      <c r="B89" s="269"/>
      <c r="C89" s="91">
        <f>ROUND(+B83/B84/B85*B86*B87*B88,2)</f>
        <v>0</v>
      </c>
    </row>
    <row r="91" spans="1:3">
      <c r="A91" s="270" t="s">
        <v>199</v>
      </c>
      <c r="B91" s="271"/>
      <c r="C91" s="272"/>
    </row>
    <row r="92" spans="1:3">
      <c r="A92" s="4" t="s">
        <v>190</v>
      </c>
      <c r="B92" s="48">
        <f>+$B$7</f>
        <v>0</v>
      </c>
      <c r="C92" s="72"/>
    </row>
    <row r="93" spans="1:3">
      <c r="A93" s="4" t="s">
        <v>155</v>
      </c>
      <c r="B93" s="4">
        <v>30</v>
      </c>
      <c r="C93" s="72"/>
    </row>
    <row r="94" spans="1:3">
      <c r="A94" s="4" t="s">
        <v>191</v>
      </c>
      <c r="B94" s="4">
        <v>12</v>
      </c>
      <c r="C94" s="72"/>
    </row>
    <row r="95" spans="1:3">
      <c r="A95" s="57" t="s">
        <v>200</v>
      </c>
      <c r="B95" s="4">
        <v>15</v>
      </c>
      <c r="C95" s="72"/>
    </row>
    <row r="96" spans="1:3">
      <c r="A96" s="96" t="s">
        <v>201</v>
      </c>
      <c r="B96" s="115"/>
      <c r="C96" s="72"/>
    </row>
    <row r="97" spans="1:3">
      <c r="A97" s="268" t="s">
        <v>202</v>
      </c>
      <c r="B97" s="269"/>
      <c r="C97" s="91">
        <f>ROUND(+B92/B93/B94*B95*B96,2)</f>
        <v>0</v>
      </c>
    </row>
    <row r="99" spans="1:3">
      <c r="A99" s="270" t="s">
        <v>203</v>
      </c>
      <c r="B99" s="271"/>
      <c r="C99" s="272"/>
    </row>
    <row r="100" spans="1:3">
      <c r="A100" s="4" t="s">
        <v>190</v>
      </c>
      <c r="B100" s="48">
        <f>+$B$7</f>
        <v>0</v>
      </c>
      <c r="C100" s="72"/>
    </row>
    <row r="101" spans="1:3">
      <c r="A101" s="4" t="s">
        <v>155</v>
      </c>
      <c r="B101" s="4">
        <v>30</v>
      </c>
      <c r="C101" s="72"/>
    </row>
    <row r="102" spans="1:3">
      <c r="A102" s="4" t="s">
        <v>191</v>
      </c>
      <c r="B102" s="4">
        <v>12</v>
      </c>
      <c r="C102" s="72"/>
    </row>
    <row r="103" spans="1:3">
      <c r="A103" s="57" t="s">
        <v>200</v>
      </c>
      <c r="B103" s="4">
        <v>5</v>
      </c>
      <c r="C103" s="72"/>
    </row>
    <row r="104" spans="1:3">
      <c r="A104" s="96" t="s">
        <v>204</v>
      </c>
      <c r="B104" s="115">
        <v>0.4</v>
      </c>
      <c r="C104" s="72"/>
    </row>
    <row r="105" spans="1:3">
      <c r="A105" s="268" t="s">
        <v>205</v>
      </c>
      <c r="B105" s="269"/>
      <c r="C105" s="91">
        <f>ROUND(+B100/B101/B102*B103*B104,2)</f>
        <v>0</v>
      </c>
    </row>
    <row r="107" spans="1:3">
      <c r="A107" s="270" t="s">
        <v>206</v>
      </c>
      <c r="B107" s="271"/>
      <c r="C107" s="272"/>
    </row>
    <row r="108" spans="1:3">
      <c r="A108" s="284" t="s">
        <v>207</v>
      </c>
      <c r="B108" s="285"/>
      <c r="C108" s="286"/>
    </row>
    <row r="109" spans="1:3">
      <c r="A109" s="4" t="s">
        <v>190</v>
      </c>
      <c r="B109" s="48">
        <f>+$B$7</f>
        <v>0</v>
      </c>
      <c r="C109" s="72"/>
    </row>
    <row r="110" spans="1:3">
      <c r="A110" s="4" t="s">
        <v>208</v>
      </c>
      <c r="B110" s="48">
        <f>+B109*(1/3)</f>
        <v>0</v>
      </c>
      <c r="C110" s="72"/>
    </row>
    <row r="111" spans="1:3">
      <c r="A111" s="99" t="s">
        <v>172</v>
      </c>
      <c r="B111" s="100">
        <f>SUM(B109:B110)</f>
        <v>0</v>
      </c>
      <c r="C111" s="72"/>
    </row>
    <row r="112" spans="1:3">
      <c r="A112" s="4" t="s">
        <v>209</v>
      </c>
      <c r="B112" s="4">
        <v>4</v>
      </c>
      <c r="C112" s="72"/>
    </row>
    <row r="113" spans="1:3">
      <c r="A113" s="4" t="s">
        <v>191</v>
      </c>
      <c r="B113" s="4">
        <v>12</v>
      </c>
      <c r="C113" s="72"/>
    </row>
    <row r="114" spans="1:3">
      <c r="A114" s="96" t="s">
        <v>210</v>
      </c>
      <c r="B114" s="115"/>
      <c r="C114" s="72"/>
    </row>
    <row r="115" spans="1:3">
      <c r="A115" s="96" t="s">
        <v>211</v>
      </c>
      <c r="B115" s="115"/>
      <c r="C115" s="72"/>
    </row>
    <row r="116" spans="1:3">
      <c r="A116" s="268" t="s">
        <v>212</v>
      </c>
      <c r="B116" s="269"/>
      <c r="C116" s="91">
        <f>ROUND((((+B111*(B112/B113)/B113)*B114)*B115),2)</f>
        <v>0</v>
      </c>
    </row>
    <row r="117" spans="1:3">
      <c r="A117" s="268" t="s">
        <v>213</v>
      </c>
      <c r="B117" s="282"/>
      <c r="C117" s="269"/>
    </row>
    <row r="118" spans="1:3">
      <c r="A118" s="4" t="s">
        <v>190</v>
      </c>
      <c r="B118" s="48">
        <f>+'Mensageiro 12 36 Diurno'!D23</f>
        <v>0</v>
      </c>
      <c r="C118" s="72"/>
    </row>
    <row r="119" spans="1:3">
      <c r="A119" s="4" t="s">
        <v>52</v>
      </c>
      <c r="B119" s="48">
        <f>+'Mensageiro 12 36 Diurno'!D29</f>
        <v>0</v>
      </c>
      <c r="C119" s="72"/>
    </row>
    <row r="120" spans="1:3">
      <c r="A120" s="99" t="s">
        <v>172</v>
      </c>
      <c r="B120" s="100">
        <f>SUM(B118:B119)</f>
        <v>0</v>
      </c>
      <c r="C120" s="72"/>
    </row>
    <row r="121" spans="1:3">
      <c r="A121" s="4" t="s">
        <v>209</v>
      </c>
      <c r="B121" s="4">
        <v>4</v>
      </c>
      <c r="C121" s="72"/>
    </row>
    <row r="122" spans="1:3">
      <c r="A122" s="4" t="s">
        <v>191</v>
      </c>
      <c r="B122" s="4">
        <v>12</v>
      </c>
      <c r="C122" s="72"/>
    </row>
    <row r="123" spans="1:3">
      <c r="A123" s="96" t="s">
        <v>210</v>
      </c>
      <c r="B123" s="115">
        <f>+B114</f>
        <v>0</v>
      </c>
      <c r="C123" s="72"/>
    </row>
    <row r="124" spans="1:3">
      <c r="A124" s="96" t="s">
        <v>211</v>
      </c>
      <c r="B124" s="115">
        <f>+B115</f>
        <v>0</v>
      </c>
      <c r="C124" s="72"/>
    </row>
    <row r="125" spans="1:3">
      <c r="A125" s="57" t="s">
        <v>214</v>
      </c>
      <c r="B125" s="47">
        <f>+'Mensageiro 12 36 Diurno'!C45</f>
        <v>0.36800000000000005</v>
      </c>
      <c r="C125" s="72"/>
    </row>
    <row r="126" spans="1:3">
      <c r="A126" s="268" t="s">
        <v>215</v>
      </c>
      <c r="B126" s="269"/>
      <c r="C126" s="83">
        <f>ROUND((((B120*(B121/B122)*B123)*B124)*B125),2)</f>
        <v>0</v>
      </c>
    </row>
    <row r="128" spans="1:3" ht="30.75" customHeight="1">
      <c r="A128" s="283" t="s">
        <v>235</v>
      </c>
      <c r="B128" s="283"/>
      <c r="C128" s="283"/>
    </row>
    <row r="130" spans="1:3">
      <c r="A130" s="297" t="s">
        <v>236</v>
      </c>
      <c r="B130" s="297"/>
      <c r="C130" s="297"/>
    </row>
    <row r="131" spans="1:3">
      <c r="A131" s="4" t="s">
        <v>154</v>
      </c>
      <c r="B131" s="4">
        <v>365.25</v>
      </c>
      <c r="C131" s="72"/>
    </row>
    <row r="132" spans="1:3">
      <c r="A132" s="4" t="s">
        <v>155</v>
      </c>
      <c r="B132" s="57">
        <v>12</v>
      </c>
      <c r="C132" s="72"/>
    </row>
    <row r="133" spans="1:3">
      <c r="A133" s="4" t="s">
        <v>156</v>
      </c>
      <c r="B133" s="47">
        <v>0.5</v>
      </c>
      <c r="C133" s="72"/>
    </row>
    <row r="134" spans="1:3">
      <c r="A134" s="134" t="s">
        <v>237</v>
      </c>
      <c r="B134" s="57">
        <v>7</v>
      </c>
      <c r="C134" s="72"/>
    </row>
    <row r="135" spans="1:3">
      <c r="A135" s="57" t="s">
        <v>238</v>
      </c>
      <c r="B135" s="72"/>
      <c r="C135" s="48">
        <f>+'Mensageiro 12 36 Diurno'!$D$12</f>
        <v>0</v>
      </c>
    </row>
    <row r="136" spans="1:3">
      <c r="A136" s="57" t="s">
        <v>30</v>
      </c>
      <c r="B136" s="72"/>
      <c r="C136" s="48">
        <f>+'Mensageiro 12 36 Diurno'!$D$13</f>
        <v>0</v>
      </c>
    </row>
    <row r="137" spans="1:3">
      <c r="A137" s="57" t="s">
        <v>31</v>
      </c>
      <c r="B137" s="72"/>
      <c r="C137" s="48">
        <f>+'Mensageiro 12 36 Diurno'!$D$14</f>
        <v>0</v>
      </c>
    </row>
    <row r="138" spans="1:3">
      <c r="A138" s="99" t="s">
        <v>239</v>
      </c>
      <c r="B138" s="72"/>
      <c r="C138" s="100">
        <f>SUM(C135:C137)</f>
        <v>0</v>
      </c>
    </row>
    <row r="139" spans="1:3">
      <c r="A139" s="4" t="s">
        <v>149</v>
      </c>
      <c r="B139" s="135">
        <f>+B3</f>
        <v>220</v>
      </c>
      <c r="C139" s="72"/>
    </row>
    <row r="140" spans="1:3">
      <c r="A140" s="57" t="s">
        <v>240</v>
      </c>
      <c r="B140" s="47">
        <v>0.2</v>
      </c>
      <c r="C140" s="72"/>
    </row>
    <row r="141" spans="1:3">
      <c r="A141" s="57" t="s">
        <v>241</v>
      </c>
      <c r="B141" s="72"/>
      <c r="C141" s="136">
        <f>ROUND((C138/B139)*B140,2)</f>
        <v>0</v>
      </c>
    </row>
    <row r="142" spans="1:3">
      <c r="A142" s="57" t="s">
        <v>242</v>
      </c>
      <c r="B142" s="4">
        <f>ROUND(+B131/B132*B133*B134,0)</f>
        <v>107</v>
      </c>
      <c r="C142" s="137"/>
    </row>
    <row r="143" spans="1:3">
      <c r="A143" s="298" t="s">
        <v>243</v>
      </c>
      <c r="B143" s="298"/>
      <c r="C143" s="76">
        <f>ROUND(+B142*C141,2)</f>
        <v>0</v>
      </c>
    </row>
    <row r="145" spans="1:3">
      <c r="A145" s="297" t="s">
        <v>244</v>
      </c>
      <c r="B145" s="297"/>
      <c r="C145" s="297"/>
    </row>
    <row r="146" spans="1:3">
      <c r="A146" s="4" t="s">
        <v>154</v>
      </c>
      <c r="B146" s="4">
        <f>+$B$4</f>
        <v>365.25</v>
      </c>
      <c r="C146" s="72"/>
    </row>
    <row r="147" spans="1:3">
      <c r="A147" s="4" t="s">
        <v>155</v>
      </c>
      <c r="B147" s="57">
        <v>12</v>
      </c>
      <c r="C147" s="72"/>
    </row>
    <row r="148" spans="1:3">
      <c r="A148" s="4" t="s">
        <v>156</v>
      </c>
      <c r="B148" s="47">
        <v>0.5</v>
      </c>
      <c r="C148" s="72"/>
    </row>
    <row r="149" spans="1:3">
      <c r="A149" s="134" t="s">
        <v>237</v>
      </c>
      <c r="B149" s="57">
        <v>7</v>
      </c>
      <c r="C149" s="72"/>
    </row>
    <row r="150" spans="1:3">
      <c r="A150" s="57" t="s">
        <v>245</v>
      </c>
      <c r="B150" s="94">
        <f>(365.25/12/2)/(7/7)</f>
        <v>15.21875</v>
      </c>
      <c r="C150" s="4"/>
    </row>
    <row r="151" spans="1:3">
      <c r="A151" s="57" t="s">
        <v>246</v>
      </c>
      <c r="B151" s="4">
        <f>ROUND(+B150*B149,2)</f>
        <v>106.53</v>
      </c>
      <c r="C151" s="4"/>
    </row>
    <row r="152" spans="1:3">
      <c r="A152" s="57" t="s">
        <v>238</v>
      </c>
      <c r="B152" s="72"/>
      <c r="C152" s="48">
        <f>+'Mensageiro 12 36 Diurno'!$D$12</f>
        <v>0</v>
      </c>
    </row>
    <row r="153" spans="1:3">
      <c r="A153" s="57" t="s">
        <v>30</v>
      </c>
      <c r="B153" s="72"/>
      <c r="C153" s="48">
        <f>+'Mensageiro 12 36 Diurno'!$D$13</f>
        <v>0</v>
      </c>
    </row>
    <row r="154" spans="1:3">
      <c r="A154" s="57" t="s">
        <v>31</v>
      </c>
      <c r="B154" s="72"/>
      <c r="C154" s="48">
        <f>+'Mensageiro 12 36 Diurno'!$D$14</f>
        <v>0</v>
      </c>
    </row>
    <row r="155" spans="1:3">
      <c r="A155" s="99" t="s">
        <v>239</v>
      </c>
      <c r="B155" s="72"/>
      <c r="C155" s="100">
        <f>SUM(C152:C154)</f>
        <v>0</v>
      </c>
    </row>
    <row r="156" spans="1:3">
      <c r="A156" s="4" t="s">
        <v>149</v>
      </c>
      <c r="B156" s="135">
        <f>+B3</f>
        <v>220</v>
      </c>
      <c r="C156" s="72"/>
    </row>
    <row r="157" spans="1:3">
      <c r="A157" s="57" t="s">
        <v>240</v>
      </c>
      <c r="B157" s="47">
        <v>0.2</v>
      </c>
      <c r="C157" s="72"/>
    </row>
    <row r="158" spans="1:3">
      <c r="A158" s="57" t="s">
        <v>241</v>
      </c>
      <c r="B158" s="72"/>
      <c r="C158" s="136">
        <f>ROUND((C155/B156)*B157,2)</f>
        <v>0</v>
      </c>
    </row>
    <row r="159" spans="1:3">
      <c r="A159" s="57" t="s">
        <v>247</v>
      </c>
      <c r="B159" s="4">
        <v>60</v>
      </c>
      <c r="C159" s="72"/>
    </row>
    <row r="160" spans="1:3">
      <c r="A160" s="57" t="s">
        <v>248</v>
      </c>
      <c r="B160" s="4">
        <v>52.5</v>
      </c>
      <c r="C160" s="72"/>
    </row>
    <row r="161" spans="1:3">
      <c r="A161" s="57" t="s">
        <v>249</v>
      </c>
      <c r="B161" s="4">
        <f>+B159/B160</f>
        <v>1.1428571428571428</v>
      </c>
      <c r="C161" s="72"/>
    </row>
    <row r="162" spans="1:3">
      <c r="A162" s="57" t="s">
        <v>250</v>
      </c>
      <c r="B162" s="4">
        <f>ROUND(+B161*B151,2)</f>
        <v>121.75</v>
      </c>
      <c r="C162" s="72"/>
    </row>
    <row r="163" spans="1:3">
      <c r="A163" s="57" t="s">
        <v>251</v>
      </c>
      <c r="B163" s="4">
        <f>ROUND(B162-B151,2)</f>
        <v>15.22</v>
      </c>
      <c r="C163" s="137"/>
    </row>
    <row r="164" spans="1:3">
      <c r="A164" s="253" t="s">
        <v>252</v>
      </c>
      <c r="B164" s="253"/>
      <c r="C164" s="83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1.39" right="0.17" top="0.3" bottom="0.46" header="0.31496062992125984" footer="0.19"/>
  <pageSetup paperSize="9" scale="80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8"/>
  <sheetViews>
    <sheetView topLeftCell="A50" workbookViewId="0">
      <selection activeCell="B55" sqref="B55:B57"/>
    </sheetView>
  </sheetViews>
  <sheetFormatPr defaultRowHeight="1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>
      <c r="A1" s="218" t="s">
        <v>17</v>
      </c>
      <c r="B1" s="219"/>
      <c r="C1" s="219"/>
      <c r="D1" s="220"/>
      <c r="E1" s="17"/>
      <c r="F1" s="17"/>
    </row>
    <row r="3" spans="1:6">
      <c r="A3" s="221" t="s">
        <v>18</v>
      </c>
      <c r="B3" s="222"/>
      <c r="C3" s="222"/>
      <c r="D3" s="223"/>
    </row>
    <row r="4" spans="1:6" s="20" customFormat="1" ht="30" customHeight="1">
      <c r="A4" s="140">
        <v>1</v>
      </c>
      <c r="B4" s="141" t="s">
        <v>19</v>
      </c>
      <c r="C4" s="304" t="s">
        <v>256</v>
      </c>
      <c r="D4" s="305"/>
    </row>
    <row r="5" spans="1:6" s="20" customFormat="1">
      <c r="A5" s="140">
        <v>2</v>
      </c>
      <c r="B5" s="141" t="s">
        <v>20</v>
      </c>
      <c r="C5" s="306" t="s">
        <v>233</v>
      </c>
      <c r="D5" s="301"/>
    </row>
    <row r="6" spans="1:6" s="20" customFormat="1">
      <c r="A6" s="140">
        <v>3</v>
      </c>
      <c r="B6" s="141" t="s">
        <v>21</v>
      </c>
      <c r="C6" s="307">
        <f>+Apresentacao!G22</f>
        <v>0</v>
      </c>
      <c r="D6" s="307"/>
    </row>
    <row r="7" spans="1:6" s="20" customFormat="1">
      <c r="A7" s="140">
        <v>4</v>
      </c>
      <c r="B7" s="141" t="s">
        <v>22</v>
      </c>
      <c r="C7" s="302" t="s">
        <v>23</v>
      </c>
      <c r="D7" s="303"/>
    </row>
    <row r="8" spans="1:6" s="20" customFormat="1">
      <c r="A8" s="140">
        <v>5</v>
      </c>
      <c r="B8" s="141" t="s">
        <v>24</v>
      </c>
      <c r="C8" s="300">
        <v>43524</v>
      </c>
      <c r="D8" s="301"/>
    </row>
    <row r="9" spans="1:6">
      <c r="D9" s="21"/>
    </row>
    <row r="10" spans="1:6">
      <c r="A10" s="229" t="s">
        <v>25</v>
      </c>
      <c r="B10" s="230"/>
      <c r="C10" s="230"/>
      <c r="D10" s="230"/>
    </row>
    <row r="11" spans="1:6">
      <c r="A11" s="22">
        <v>1</v>
      </c>
      <c r="B11" s="23" t="s">
        <v>26</v>
      </c>
      <c r="C11" s="24" t="s">
        <v>27</v>
      </c>
      <c r="D11" s="25" t="s">
        <v>28</v>
      </c>
    </row>
    <row r="12" spans="1:6">
      <c r="A12" s="125" t="s">
        <v>5</v>
      </c>
      <c r="B12" s="232" t="s">
        <v>29</v>
      </c>
      <c r="C12" s="232"/>
      <c r="D12" s="26">
        <f>+C6</f>
        <v>0</v>
      </c>
    </row>
    <row r="13" spans="1:6">
      <c r="A13" s="125" t="s">
        <v>7</v>
      </c>
      <c r="B13" s="27" t="s">
        <v>30</v>
      </c>
      <c r="C13" s="28"/>
      <c r="D13" s="26"/>
      <c r="E13" s="29"/>
    </row>
    <row r="14" spans="1:6">
      <c r="A14" s="126" t="s">
        <v>10</v>
      </c>
      <c r="B14" s="131" t="s">
        <v>31</v>
      </c>
      <c r="C14" s="132"/>
      <c r="D14" s="133">
        <f>+C14*D12</f>
        <v>0</v>
      </c>
    </row>
    <row r="15" spans="1:6">
      <c r="A15" s="125" t="s">
        <v>12</v>
      </c>
      <c r="B15" s="232" t="s">
        <v>32</v>
      </c>
      <c r="C15" s="232"/>
      <c r="D15" s="26">
        <f>+'Men Cal Mensageiro 12 36 Noturn'!C143</f>
        <v>0</v>
      </c>
    </row>
    <row r="16" spans="1:6">
      <c r="A16" s="125" t="s">
        <v>33</v>
      </c>
      <c r="B16" s="232" t="s">
        <v>34</v>
      </c>
      <c r="C16" s="232"/>
      <c r="D16" s="26">
        <f>+'Men Cal Mensageiro 12 36 Noturn'!C164</f>
        <v>0</v>
      </c>
    </row>
    <row r="17" spans="1:6">
      <c r="A17" s="125" t="s">
        <v>35</v>
      </c>
      <c r="B17" s="233" t="s">
        <v>36</v>
      </c>
      <c r="C17" s="234"/>
      <c r="D17" s="26"/>
    </row>
    <row r="18" spans="1:6">
      <c r="A18" s="125" t="s">
        <v>37</v>
      </c>
      <c r="B18" s="232" t="s">
        <v>38</v>
      </c>
      <c r="C18" s="232"/>
      <c r="D18" s="26"/>
    </row>
    <row r="19" spans="1:6">
      <c r="A19" s="125" t="s">
        <v>39</v>
      </c>
      <c r="B19" s="233" t="s">
        <v>40</v>
      </c>
      <c r="C19" s="234"/>
      <c r="D19" s="30"/>
    </row>
    <row r="20" spans="1:6">
      <c r="A20" s="125" t="s">
        <v>41</v>
      </c>
      <c r="B20" s="27" t="s">
        <v>42</v>
      </c>
      <c r="C20" s="28"/>
      <c r="D20" s="26"/>
    </row>
    <row r="21" spans="1:6">
      <c r="A21" s="125" t="s">
        <v>43</v>
      </c>
      <c r="B21" s="289" t="s">
        <v>44</v>
      </c>
      <c r="C21" s="290"/>
      <c r="D21" s="31"/>
      <c r="F21" s="32"/>
    </row>
    <row r="22" spans="1:6">
      <c r="A22" s="125" t="s">
        <v>45</v>
      </c>
      <c r="B22" s="232" t="s">
        <v>46</v>
      </c>
      <c r="C22" s="232"/>
      <c r="D22" s="31"/>
    </row>
    <row r="23" spans="1:6">
      <c r="A23" s="235" t="s">
        <v>47</v>
      </c>
      <c r="B23" s="235"/>
      <c r="C23" s="235"/>
      <c r="D23" s="33">
        <f>SUM(D12:D22)</f>
        <v>0</v>
      </c>
    </row>
    <row r="25" spans="1:6">
      <c r="A25" s="229" t="s">
        <v>48</v>
      </c>
      <c r="B25" s="230"/>
      <c r="C25" s="230"/>
      <c r="D25" s="230"/>
    </row>
    <row r="27" spans="1:6">
      <c r="A27" s="229" t="s">
        <v>49</v>
      </c>
      <c r="B27" s="230"/>
      <c r="C27" s="230"/>
      <c r="D27" s="230"/>
    </row>
    <row r="28" spans="1:6">
      <c r="A28" s="34" t="s">
        <v>50</v>
      </c>
      <c r="B28" s="35" t="s">
        <v>51</v>
      </c>
      <c r="C28" s="36" t="s">
        <v>27</v>
      </c>
      <c r="D28" s="37" t="s">
        <v>28</v>
      </c>
    </row>
    <row r="29" spans="1:6">
      <c r="A29" s="125" t="s">
        <v>5</v>
      </c>
      <c r="B29" s="4" t="s">
        <v>52</v>
      </c>
      <c r="C29" s="38" t="e">
        <f>ROUND(+D29/$D$23,4)</f>
        <v>#DIV/0!</v>
      </c>
      <c r="D29" s="31">
        <f>ROUND(+D23/12,2)</f>
        <v>0</v>
      </c>
    </row>
    <row r="30" spans="1:6">
      <c r="A30" s="39" t="s">
        <v>7</v>
      </c>
      <c r="B30" s="40" t="s">
        <v>53</v>
      </c>
      <c r="C30" s="41" t="e">
        <f>ROUND(+D30/$D$23,4)</f>
        <v>#DIV/0!</v>
      </c>
      <c r="D30" s="42">
        <f>+D31+D32</f>
        <v>0</v>
      </c>
    </row>
    <row r="31" spans="1:6">
      <c r="A31" s="125" t="s">
        <v>54</v>
      </c>
      <c r="B31" s="43" t="s">
        <v>55</v>
      </c>
      <c r="C31" s="44" t="e">
        <f>ROUND(+D31/$D$23,4)</f>
        <v>#DIV/0!</v>
      </c>
      <c r="D31" s="45">
        <f>ROUND(+D23/12,2)</f>
        <v>0</v>
      </c>
    </row>
    <row r="32" spans="1:6">
      <c r="A32" s="125" t="s">
        <v>56</v>
      </c>
      <c r="B32" s="43" t="s">
        <v>57</v>
      </c>
      <c r="C32" s="44" t="e">
        <f>ROUND(+D32/$D$23,4)</f>
        <v>#DIV/0!</v>
      </c>
      <c r="D32" s="45">
        <f>ROUND(+(D23*1/3)/12,2)</f>
        <v>0</v>
      </c>
    </row>
    <row r="33" spans="1:4">
      <c r="A33" s="235" t="s">
        <v>47</v>
      </c>
      <c r="B33" s="235"/>
      <c r="C33" s="235"/>
      <c r="D33" s="33">
        <f>+D30+D29</f>
        <v>0</v>
      </c>
    </row>
    <row r="35" spans="1:4" ht="24" customHeight="1">
      <c r="A35" s="237" t="s">
        <v>58</v>
      </c>
      <c r="B35" s="238"/>
      <c r="C35" s="238"/>
      <c r="D35" s="238"/>
    </row>
    <row r="36" spans="1:4">
      <c r="A36" s="34" t="s">
        <v>59</v>
      </c>
      <c r="B36" s="46" t="s">
        <v>60</v>
      </c>
      <c r="C36" s="36" t="s">
        <v>27</v>
      </c>
      <c r="D36" s="37" t="s">
        <v>28</v>
      </c>
    </row>
    <row r="37" spans="1:4">
      <c r="A37" s="125" t="s">
        <v>5</v>
      </c>
      <c r="B37" s="4" t="s">
        <v>61</v>
      </c>
      <c r="C37" s="47">
        <v>0.2</v>
      </c>
      <c r="D37" s="48">
        <f>ROUND(C37*($D$23+$D$33),2)</f>
        <v>0</v>
      </c>
    </row>
    <row r="38" spans="1:4">
      <c r="A38" s="125" t="s">
        <v>7</v>
      </c>
      <c r="B38" s="4" t="s">
        <v>62</v>
      </c>
      <c r="C38" s="47">
        <v>2.5000000000000001E-2</v>
      </c>
      <c r="D38" s="48">
        <f>ROUND(C38*($D$23+$D$33),2)</f>
        <v>0</v>
      </c>
    </row>
    <row r="39" spans="1:4">
      <c r="A39" s="125" t="s">
        <v>10</v>
      </c>
      <c r="B39" s="4" t="s">
        <v>63</v>
      </c>
      <c r="C39" s="47">
        <f>3%</f>
        <v>0.03</v>
      </c>
      <c r="D39" s="48">
        <f t="shared" ref="D39:D43" si="0">ROUND(C39*($D$23+$D$33),2)</f>
        <v>0</v>
      </c>
    </row>
    <row r="40" spans="1:4">
      <c r="A40" s="125" t="s">
        <v>12</v>
      </c>
      <c r="B40" s="4" t="s">
        <v>64</v>
      </c>
      <c r="C40" s="47">
        <v>1.4999999999999999E-2</v>
      </c>
      <c r="D40" s="48">
        <f t="shared" si="0"/>
        <v>0</v>
      </c>
    </row>
    <row r="41" spans="1:4">
      <c r="A41" s="125" t="s">
        <v>33</v>
      </c>
      <c r="B41" s="4" t="s">
        <v>65</v>
      </c>
      <c r="C41" s="47">
        <v>0.01</v>
      </c>
      <c r="D41" s="48">
        <f t="shared" si="0"/>
        <v>0</v>
      </c>
    </row>
    <row r="42" spans="1:4">
      <c r="A42" s="125" t="s">
        <v>35</v>
      </c>
      <c r="B42" s="4" t="s">
        <v>66</v>
      </c>
      <c r="C42" s="47">
        <v>6.0000000000000001E-3</v>
      </c>
      <c r="D42" s="48">
        <f t="shared" si="0"/>
        <v>0</v>
      </c>
    </row>
    <row r="43" spans="1:4">
      <c r="A43" s="125" t="s">
        <v>37</v>
      </c>
      <c r="B43" s="4" t="s">
        <v>67</v>
      </c>
      <c r="C43" s="47">
        <v>2E-3</v>
      </c>
      <c r="D43" s="48">
        <f t="shared" si="0"/>
        <v>0</v>
      </c>
    </row>
    <row r="44" spans="1:4">
      <c r="A44" s="125" t="s">
        <v>39</v>
      </c>
      <c r="B44" s="4" t="s">
        <v>68</v>
      </c>
      <c r="C44" s="47">
        <v>0.08</v>
      </c>
      <c r="D44" s="48">
        <f>ROUND(C44*($D$23+$D$33),2)</f>
        <v>0</v>
      </c>
    </row>
    <row r="45" spans="1:4">
      <c r="A45" s="123" t="s">
        <v>47</v>
      </c>
      <c r="B45" s="124"/>
      <c r="C45" s="51">
        <f>SUM(C37:C44)</f>
        <v>0.36800000000000005</v>
      </c>
      <c r="D45" s="52">
        <f>SUM(D37:D44)</f>
        <v>0</v>
      </c>
    </row>
    <row r="46" spans="1:4">
      <c r="A46" s="53"/>
      <c r="B46" s="53"/>
      <c r="C46" s="53"/>
      <c r="D46" s="53"/>
    </row>
    <row r="47" spans="1:4">
      <c r="A47" s="237" t="s">
        <v>69</v>
      </c>
      <c r="B47" s="238"/>
      <c r="C47" s="238"/>
      <c r="D47" s="238"/>
    </row>
    <row r="48" spans="1:4">
      <c r="A48" s="34" t="s">
        <v>70</v>
      </c>
      <c r="B48" s="46" t="s">
        <v>71</v>
      </c>
      <c r="C48" s="36"/>
      <c r="D48" s="37" t="s">
        <v>28</v>
      </c>
    </row>
    <row r="49" spans="1:6">
      <c r="A49" s="54" t="s">
        <v>5</v>
      </c>
      <c r="B49" s="4" t="s">
        <v>72</v>
      </c>
      <c r="C49" s="55"/>
      <c r="D49" s="48">
        <f>+'Men Cal Mensageiro 12 36 Noturn'!C16</f>
        <v>0</v>
      </c>
    </row>
    <row r="50" spans="1:6" s="59" customFormat="1">
      <c r="A50" s="56" t="s">
        <v>73</v>
      </c>
      <c r="B50" s="57" t="s">
        <v>74</v>
      </c>
      <c r="C50" s="38">
        <f>+$C$135+$C$136</f>
        <v>9.2499999999999999E-2</v>
      </c>
      <c r="D50" s="58">
        <f>+(C50*D49)*-1</f>
        <v>0</v>
      </c>
      <c r="F50" s="60"/>
    </row>
    <row r="51" spans="1:6">
      <c r="A51" s="54" t="s">
        <v>7</v>
      </c>
      <c r="B51" s="4" t="s">
        <v>75</v>
      </c>
      <c r="C51" s="55"/>
      <c r="D51" s="48">
        <f>+'Men Cal Mensageiro 12 36 Noturn'!C25</f>
        <v>0</v>
      </c>
      <c r="F51" s="3"/>
    </row>
    <row r="52" spans="1:6" s="59" customFormat="1">
      <c r="A52" s="56" t="s">
        <v>54</v>
      </c>
      <c r="B52" s="57" t="s">
        <v>74</v>
      </c>
      <c r="C52" s="38">
        <f>+$C$135+$C$136</f>
        <v>9.2499999999999999E-2</v>
      </c>
      <c r="D52" s="58">
        <f>+(C52*D51)*-1</f>
        <v>0</v>
      </c>
      <c r="F52" s="61"/>
    </row>
    <row r="53" spans="1:6">
      <c r="A53" s="96" t="s">
        <v>10</v>
      </c>
      <c r="B53" s="96" t="s">
        <v>76</v>
      </c>
      <c r="C53" s="55"/>
      <c r="D53" s="118"/>
      <c r="F53" s="3"/>
    </row>
    <row r="54" spans="1:6">
      <c r="A54" s="56" t="s">
        <v>77</v>
      </c>
      <c r="B54" s="57" t="s">
        <v>74</v>
      </c>
      <c r="C54" s="38">
        <f>+$C$135+$C$136</f>
        <v>9.2499999999999999E-2</v>
      </c>
      <c r="D54" s="58">
        <f>+(C54*D53)*-1</f>
        <v>0</v>
      </c>
      <c r="F54" s="3"/>
    </row>
    <row r="55" spans="1:6">
      <c r="A55" s="96" t="s">
        <v>12</v>
      </c>
      <c r="B55" s="96" t="s">
        <v>285</v>
      </c>
      <c r="C55" s="55"/>
      <c r="D55" s="118"/>
      <c r="F55" s="3"/>
    </row>
    <row r="56" spans="1:6">
      <c r="A56" s="56" t="s">
        <v>78</v>
      </c>
      <c r="B56" s="57" t="s">
        <v>74</v>
      </c>
      <c r="C56" s="38">
        <f>+$C$135+$C$136</f>
        <v>9.2499999999999999E-2</v>
      </c>
      <c r="D56" s="58">
        <f>+(C56*D55)*-1</f>
        <v>0</v>
      </c>
      <c r="F56" s="3"/>
    </row>
    <row r="57" spans="1:6" ht="30">
      <c r="A57" s="96" t="s">
        <v>33</v>
      </c>
      <c r="B57" s="119" t="s">
        <v>286</v>
      </c>
      <c r="C57" s="55"/>
      <c r="D57" s="120"/>
      <c r="F57" s="62"/>
    </row>
    <row r="58" spans="1:6">
      <c r="A58" s="56" t="s">
        <v>79</v>
      </c>
      <c r="B58" s="57" t="s">
        <v>74</v>
      </c>
      <c r="C58" s="38">
        <f>+$C$135+$C$136</f>
        <v>9.2499999999999999E-2</v>
      </c>
      <c r="D58" s="58">
        <f>+(C58*D57)*-1</f>
        <v>0</v>
      </c>
    </row>
    <row r="59" spans="1:6">
      <c r="A59" s="96" t="s">
        <v>35</v>
      </c>
      <c r="B59" s="239" t="s">
        <v>80</v>
      </c>
      <c r="C59" s="239"/>
      <c r="D59" s="118"/>
    </row>
    <row r="60" spans="1:6">
      <c r="A60" s="56" t="s">
        <v>81</v>
      </c>
      <c r="B60" s="57" t="s">
        <v>74</v>
      </c>
      <c r="C60" s="38">
        <f>+$C$135+$C$136</f>
        <v>9.2499999999999999E-2</v>
      </c>
      <c r="D60" s="58">
        <f>+(C60*D59)*-1</f>
        <v>0</v>
      </c>
    </row>
    <row r="61" spans="1:6">
      <c r="A61" s="221" t="s">
        <v>47</v>
      </c>
      <c r="B61" s="223"/>
      <c r="C61" s="63"/>
      <c r="D61" s="64">
        <f>SUM(D49:D60)</f>
        <v>0</v>
      </c>
    </row>
    <row r="63" spans="1:6">
      <c r="A63" s="229" t="s">
        <v>82</v>
      </c>
      <c r="B63" s="230"/>
      <c r="C63" s="230"/>
      <c r="D63" s="230"/>
    </row>
    <row r="64" spans="1:6">
      <c r="A64" s="65">
        <v>2</v>
      </c>
      <c r="B64" s="236" t="s">
        <v>83</v>
      </c>
      <c r="C64" s="236"/>
      <c r="D64" s="66" t="s">
        <v>28</v>
      </c>
    </row>
    <row r="65" spans="1:4">
      <c r="A65" s="67" t="s">
        <v>50</v>
      </c>
      <c r="B65" s="240" t="s">
        <v>51</v>
      </c>
      <c r="C65" s="240"/>
      <c r="D65" s="48">
        <f>+D33</f>
        <v>0</v>
      </c>
    </row>
    <row r="66" spans="1:4">
      <c r="A66" s="67" t="s">
        <v>59</v>
      </c>
      <c r="B66" s="240" t="s">
        <v>60</v>
      </c>
      <c r="C66" s="240"/>
      <c r="D66" s="48">
        <f>+D45</f>
        <v>0</v>
      </c>
    </row>
    <row r="67" spans="1:4">
      <c r="A67" s="67" t="s">
        <v>70</v>
      </c>
      <c r="B67" s="240" t="s">
        <v>71</v>
      </c>
      <c r="C67" s="240"/>
      <c r="D67" s="68">
        <f>+D61</f>
        <v>0</v>
      </c>
    </row>
    <row r="68" spans="1:4">
      <c r="A68" s="236" t="s">
        <v>47</v>
      </c>
      <c r="B68" s="236"/>
      <c r="C68" s="236"/>
      <c r="D68" s="69">
        <f>SUM(D65:D67)</f>
        <v>0</v>
      </c>
    </row>
    <row r="70" spans="1:4">
      <c r="A70" s="229" t="s">
        <v>84</v>
      </c>
      <c r="B70" s="230"/>
      <c r="C70" s="230"/>
      <c r="D70" s="230"/>
    </row>
    <row r="72" spans="1:4">
      <c r="A72" s="70">
        <v>3</v>
      </c>
      <c r="B72" s="35" t="s">
        <v>85</v>
      </c>
      <c r="C72" s="24" t="s">
        <v>27</v>
      </c>
      <c r="D72" s="24" t="s">
        <v>28</v>
      </c>
    </row>
    <row r="73" spans="1:4">
      <c r="A73" s="125" t="s">
        <v>5</v>
      </c>
      <c r="B73" s="57" t="s">
        <v>86</v>
      </c>
      <c r="C73" s="38" t="e">
        <f>+D73/$D$23</f>
        <v>#DIV/0!</v>
      </c>
      <c r="D73" s="71">
        <f>+'Men Cal Mensageiro 12 36 Noturn'!C31</f>
        <v>0</v>
      </c>
    </row>
    <row r="74" spans="1:4">
      <c r="A74" s="125" t="s">
        <v>7</v>
      </c>
      <c r="B74" s="4" t="s">
        <v>87</v>
      </c>
      <c r="C74" s="72"/>
      <c r="D74" s="31">
        <f>ROUND(+D73*$C$44,2)</f>
        <v>0</v>
      </c>
    </row>
    <row r="75" spans="1:4" ht="30">
      <c r="A75" s="125" t="s">
        <v>10</v>
      </c>
      <c r="B75" s="73" t="s">
        <v>88</v>
      </c>
      <c r="C75" s="47" t="e">
        <f>+D75/$D$23</f>
        <v>#DIV/0!</v>
      </c>
      <c r="D75" s="31">
        <f>+'Men Cal Mensageiro 12 36 Noturn'!C45</f>
        <v>0</v>
      </c>
    </row>
    <row r="76" spans="1:4">
      <c r="A76" s="74" t="s">
        <v>12</v>
      </c>
      <c r="B76" s="4" t="s">
        <v>89</v>
      </c>
      <c r="C76" s="47" t="e">
        <f>+D76/$D$23</f>
        <v>#DIV/0!</v>
      </c>
      <c r="D76" s="31">
        <f>+'Men Cal Mensageiro 12 36 Noturn'!C53</f>
        <v>0</v>
      </c>
    </row>
    <row r="77" spans="1:4" ht="30">
      <c r="A77" s="74" t="s">
        <v>33</v>
      </c>
      <c r="B77" s="73" t="s">
        <v>90</v>
      </c>
      <c r="C77" s="72"/>
      <c r="D77" s="75"/>
    </row>
    <row r="78" spans="1:4" ht="30">
      <c r="A78" s="74" t="s">
        <v>35</v>
      </c>
      <c r="B78" s="73" t="s">
        <v>91</v>
      </c>
      <c r="C78" s="47" t="e">
        <f>+D78/$D$23</f>
        <v>#DIV/0!</v>
      </c>
      <c r="D78" s="48">
        <f>+'Men Cal Mensageiro 12 36 Noturn'!C67</f>
        <v>0</v>
      </c>
    </row>
    <row r="79" spans="1:4">
      <c r="A79" s="221" t="s">
        <v>47</v>
      </c>
      <c r="B79" s="222"/>
      <c r="C79" s="223"/>
      <c r="D79" s="76">
        <f>SUM(D73:D78)</f>
        <v>0</v>
      </c>
    </row>
    <row r="81" spans="1:4">
      <c r="A81" s="229" t="s">
        <v>92</v>
      </c>
      <c r="B81" s="230"/>
      <c r="C81" s="230"/>
      <c r="D81" s="230"/>
    </row>
    <row r="83" spans="1:4">
      <c r="A83" s="243" t="s">
        <v>93</v>
      </c>
      <c r="B83" s="243"/>
      <c r="C83" s="243"/>
      <c r="D83" s="243"/>
    </row>
    <row r="84" spans="1:4">
      <c r="A84" s="70" t="s">
        <v>94</v>
      </c>
      <c r="B84" s="221" t="s">
        <v>95</v>
      </c>
      <c r="C84" s="223"/>
      <c r="D84" s="24" t="s">
        <v>28</v>
      </c>
    </row>
    <row r="85" spans="1:4">
      <c r="A85" s="4" t="s">
        <v>5</v>
      </c>
      <c r="B85" s="241" t="s">
        <v>96</v>
      </c>
      <c r="C85" s="242"/>
      <c r="D85" s="31"/>
    </row>
    <row r="86" spans="1:4">
      <c r="A86" s="57" t="s">
        <v>7</v>
      </c>
      <c r="B86" s="244" t="s">
        <v>95</v>
      </c>
      <c r="C86" s="245"/>
      <c r="D86" s="77">
        <f>+'Men Cal Mensageiro 12 36 Noturn'!C80</f>
        <v>0</v>
      </c>
    </row>
    <row r="87" spans="1:4" s="59" customFormat="1">
      <c r="A87" s="57" t="s">
        <v>10</v>
      </c>
      <c r="B87" s="244" t="s">
        <v>97</v>
      </c>
      <c r="C87" s="245"/>
      <c r="D87" s="77">
        <f>+'Men Cal Mensageiro 12 36 Noturn'!C89</f>
        <v>0</v>
      </c>
    </row>
    <row r="88" spans="1:4" s="59" customFormat="1">
      <c r="A88" s="57" t="s">
        <v>12</v>
      </c>
      <c r="B88" s="244" t="s">
        <v>98</v>
      </c>
      <c r="C88" s="245"/>
      <c r="D88" s="77">
        <f>+'Men Cal Mensageiro 12 36 Noturn'!C97</f>
        <v>0</v>
      </c>
    </row>
    <row r="89" spans="1:4" s="59" customFormat="1">
      <c r="A89" s="57" t="s">
        <v>33</v>
      </c>
      <c r="B89" s="244" t="s">
        <v>99</v>
      </c>
      <c r="C89" s="245"/>
      <c r="D89" s="77"/>
    </row>
    <row r="90" spans="1:4" s="59" customFormat="1">
      <c r="A90" s="57" t="s">
        <v>35</v>
      </c>
      <c r="B90" s="244" t="s">
        <v>100</v>
      </c>
      <c r="C90" s="245"/>
      <c r="D90" s="77">
        <f>+'Men Cal Mensageiro 12 36 Noturn'!C105</f>
        <v>0</v>
      </c>
    </row>
    <row r="91" spans="1:4">
      <c r="A91" s="4" t="s">
        <v>37</v>
      </c>
      <c r="B91" s="241" t="s">
        <v>46</v>
      </c>
      <c r="C91" s="242"/>
      <c r="D91" s="31"/>
    </row>
    <row r="92" spans="1:4">
      <c r="A92" s="4" t="s">
        <v>39</v>
      </c>
      <c r="B92" s="241" t="s">
        <v>101</v>
      </c>
      <c r="C92" s="242"/>
      <c r="D92" s="75"/>
    </row>
    <row r="93" spans="1:4">
      <c r="A93" s="235" t="s">
        <v>47</v>
      </c>
      <c r="B93" s="235"/>
      <c r="C93" s="235"/>
      <c r="D93" s="33">
        <f>SUM(D85:D92)</f>
        <v>0</v>
      </c>
    </row>
    <row r="94" spans="1:4">
      <c r="D94" s="78"/>
    </row>
    <row r="95" spans="1:4">
      <c r="A95" s="70" t="s">
        <v>102</v>
      </c>
      <c r="B95" s="221" t="s">
        <v>103</v>
      </c>
      <c r="C95" s="223"/>
      <c r="D95" s="24" t="s">
        <v>28</v>
      </c>
    </row>
    <row r="96" spans="1:4" s="59" customFormat="1">
      <c r="A96" s="57" t="s">
        <v>5</v>
      </c>
      <c r="B96" s="246" t="s">
        <v>104</v>
      </c>
      <c r="C96" s="247"/>
      <c r="D96" s="77">
        <f>+'Men Cal Mensageiro 12 36 Noturn'!C116</f>
        <v>0</v>
      </c>
    </row>
    <row r="97" spans="1:4" s="59" customFormat="1">
      <c r="A97" s="57" t="s">
        <v>7</v>
      </c>
      <c r="B97" s="248" t="s">
        <v>105</v>
      </c>
      <c r="C97" s="249"/>
      <c r="D97" s="75"/>
    </row>
    <row r="98" spans="1:4" s="59" customFormat="1">
      <c r="A98" s="57" t="s">
        <v>10</v>
      </c>
      <c r="B98" s="248" t="s">
        <v>106</v>
      </c>
      <c r="C98" s="249"/>
      <c r="D98" s="75"/>
    </row>
    <row r="99" spans="1:4">
      <c r="A99" s="4" t="s">
        <v>12</v>
      </c>
      <c r="B99" s="241" t="s">
        <v>46</v>
      </c>
      <c r="C99" s="242"/>
      <c r="D99" s="31"/>
    </row>
    <row r="100" spans="1:4">
      <c r="A100" s="235" t="s">
        <v>47</v>
      </c>
      <c r="B100" s="235"/>
      <c r="C100" s="235"/>
      <c r="D100" s="33">
        <f>SUM(D96:D99)</f>
        <v>0</v>
      </c>
    </row>
    <row r="101" spans="1:4">
      <c r="D101" s="78"/>
    </row>
    <row r="102" spans="1:4">
      <c r="A102" s="70" t="s">
        <v>107</v>
      </c>
      <c r="B102" s="235" t="s">
        <v>108</v>
      </c>
      <c r="C102" s="235"/>
      <c r="D102" s="24" t="s">
        <v>28</v>
      </c>
    </row>
    <row r="103" spans="1:4" s="1" customFormat="1">
      <c r="A103" s="74" t="s">
        <v>5</v>
      </c>
      <c r="B103" s="250" t="s">
        <v>109</v>
      </c>
      <c r="C103" s="250"/>
      <c r="D103" s="79"/>
    </row>
    <row r="104" spans="1:4">
      <c r="A104" s="235" t="s">
        <v>47</v>
      </c>
      <c r="B104" s="235"/>
      <c r="C104" s="235"/>
      <c r="D104" s="33">
        <f>SUM(D103:D103)</f>
        <v>0</v>
      </c>
    </row>
    <row r="106" spans="1:4">
      <c r="A106" s="127" t="s">
        <v>110</v>
      </c>
      <c r="B106" s="127"/>
      <c r="C106" s="127"/>
      <c r="D106" s="127"/>
    </row>
    <row r="107" spans="1:4">
      <c r="A107" s="4" t="s">
        <v>94</v>
      </c>
      <c r="B107" s="241" t="s">
        <v>95</v>
      </c>
      <c r="C107" s="242"/>
      <c r="D107" s="48">
        <f>+D93</f>
        <v>0</v>
      </c>
    </row>
    <row r="108" spans="1:4">
      <c r="A108" s="4" t="s">
        <v>102</v>
      </c>
      <c r="B108" s="241" t="s">
        <v>103</v>
      </c>
      <c r="C108" s="242"/>
      <c r="D108" s="48">
        <f>+D100</f>
        <v>0</v>
      </c>
    </row>
    <row r="109" spans="1:4">
      <c r="A109" s="81"/>
      <c r="B109" s="251" t="s">
        <v>111</v>
      </c>
      <c r="C109" s="252"/>
      <c r="D109" s="82">
        <f>+D108+D107</f>
        <v>0</v>
      </c>
    </row>
    <row r="110" spans="1:4">
      <c r="A110" s="4" t="s">
        <v>107</v>
      </c>
      <c r="B110" s="241" t="s">
        <v>108</v>
      </c>
      <c r="C110" s="242"/>
      <c r="D110" s="48">
        <f>+D104</f>
        <v>0</v>
      </c>
    </row>
    <row r="111" spans="1:4">
      <c r="A111" s="253" t="s">
        <v>47</v>
      </c>
      <c r="B111" s="253"/>
      <c r="C111" s="253"/>
      <c r="D111" s="83">
        <f>+D110+D109</f>
        <v>0</v>
      </c>
    </row>
    <row r="113" spans="1:4">
      <c r="A113" s="229" t="s">
        <v>112</v>
      </c>
      <c r="B113" s="230"/>
      <c r="C113" s="230"/>
      <c r="D113" s="230"/>
    </row>
    <row r="115" spans="1:4">
      <c r="A115" s="70">
        <v>5</v>
      </c>
      <c r="B115" s="221" t="s">
        <v>113</v>
      </c>
      <c r="C115" s="223"/>
      <c r="D115" s="24" t="s">
        <v>28</v>
      </c>
    </row>
    <row r="116" spans="1:4">
      <c r="A116" s="4" t="s">
        <v>5</v>
      </c>
      <c r="B116" s="232" t="s">
        <v>114</v>
      </c>
      <c r="C116" s="232"/>
      <c r="D116" s="31">
        <f>+Uniforme!F7</f>
        <v>0</v>
      </c>
    </row>
    <row r="117" spans="1:4">
      <c r="A117" s="4" t="s">
        <v>73</v>
      </c>
      <c r="B117" s="57" t="s">
        <v>74</v>
      </c>
      <c r="C117" s="38">
        <f>+$C$135+$C$136</f>
        <v>9.2499999999999999E-2</v>
      </c>
      <c r="D117" s="58">
        <f>+(C117*D116)*-1</f>
        <v>0</v>
      </c>
    </row>
    <row r="118" spans="1:4">
      <c r="A118" s="4" t="s">
        <v>7</v>
      </c>
      <c r="B118" s="232" t="s">
        <v>115</v>
      </c>
      <c r="C118" s="232"/>
      <c r="D118" s="31"/>
    </row>
    <row r="119" spans="1:4">
      <c r="A119" s="4" t="s">
        <v>54</v>
      </c>
      <c r="B119" s="57" t="s">
        <v>74</v>
      </c>
      <c r="C119" s="38">
        <f>+$C$135+$C$136</f>
        <v>9.2499999999999999E-2</v>
      </c>
      <c r="D119" s="58">
        <f>+(C119*D118)*-1</f>
        <v>0</v>
      </c>
    </row>
    <row r="120" spans="1:4">
      <c r="A120" s="4" t="s">
        <v>10</v>
      </c>
      <c r="B120" s="232" t="s">
        <v>116</v>
      </c>
      <c r="C120" s="232"/>
      <c r="D120" s="31"/>
    </row>
    <row r="121" spans="1:4">
      <c r="A121" s="4" t="s">
        <v>77</v>
      </c>
      <c r="B121" s="57" t="s">
        <v>74</v>
      </c>
      <c r="C121" s="38">
        <f>+$C$135+$C$136</f>
        <v>9.2499999999999999E-2</v>
      </c>
      <c r="D121" s="58">
        <f>+(C121*D120)*-1</f>
        <v>0</v>
      </c>
    </row>
    <row r="122" spans="1:4">
      <c r="A122" s="4" t="s">
        <v>12</v>
      </c>
      <c r="B122" s="232" t="s">
        <v>46</v>
      </c>
      <c r="C122" s="232"/>
      <c r="D122" s="31"/>
    </row>
    <row r="123" spans="1:4">
      <c r="A123" s="4" t="s">
        <v>78</v>
      </c>
      <c r="B123" s="57" t="s">
        <v>74</v>
      </c>
      <c r="C123" s="38">
        <f>+$C$135+$C$136</f>
        <v>9.2499999999999999E-2</v>
      </c>
      <c r="D123" s="58">
        <f>+(C123*D122)*-1</f>
        <v>0</v>
      </c>
    </row>
    <row r="124" spans="1:4">
      <c r="A124" s="235" t="s">
        <v>47</v>
      </c>
      <c r="B124" s="235"/>
      <c r="C124" s="235"/>
      <c r="D124" s="33">
        <f>SUM(D116:D122)</f>
        <v>0</v>
      </c>
    </row>
    <row r="126" spans="1:4">
      <c r="A126" s="229" t="s">
        <v>117</v>
      </c>
      <c r="B126" s="230"/>
      <c r="C126" s="230"/>
      <c r="D126" s="230"/>
    </row>
    <row r="128" spans="1:4">
      <c r="A128" s="70">
        <v>6</v>
      </c>
      <c r="B128" s="35" t="s">
        <v>118</v>
      </c>
      <c r="C128" s="122" t="s">
        <v>27</v>
      </c>
      <c r="D128" s="24" t="s">
        <v>28</v>
      </c>
    </row>
    <row r="129" spans="1:7">
      <c r="A129" s="96" t="s">
        <v>5</v>
      </c>
      <c r="B129" s="96" t="s">
        <v>119</v>
      </c>
      <c r="C129" s="115">
        <v>0.03</v>
      </c>
      <c r="D129" s="118">
        <f>($D$124+$D$111+$D$79+$D$68+$D$23)*C129</f>
        <v>0</v>
      </c>
    </row>
    <row r="130" spans="1:7">
      <c r="A130" s="96" t="s">
        <v>7</v>
      </c>
      <c r="B130" s="96" t="s">
        <v>120</v>
      </c>
      <c r="C130" s="115">
        <v>0.03</v>
      </c>
      <c r="D130" s="118">
        <f>($D$124+$D$111+$D$79+$D$68+$D$23+D129)*C130</f>
        <v>0</v>
      </c>
    </row>
    <row r="131" spans="1:7" s="86" customFormat="1" ht="12.75">
      <c r="A131" s="255" t="s">
        <v>121</v>
      </c>
      <c r="B131" s="256"/>
      <c r="C131" s="257"/>
      <c r="D131" s="85">
        <f>++D130+D129+D124+D111+D79+D68+D23</f>
        <v>0</v>
      </c>
    </row>
    <row r="132" spans="1:7" s="86" customFormat="1" ht="33" customHeight="1">
      <c r="A132" s="258" t="s">
        <v>122</v>
      </c>
      <c r="B132" s="259"/>
      <c r="C132" s="260"/>
      <c r="D132" s="85">
        <f>ROUND(D131/(1-(C135+C136+C138+C140+C141)),2)</f>
        <v>0</v>
      </c>
    </row>
    <row r="133" spans="1:7">
      <c r="A133" s="4" t="s">
        <v>10</v>
      </c>
      <c r="B133" s="4" t="s">
        <v>123</v>
      </c>
      <c r="C133" s="47"/>
      <c r="D133" s="4"/>
    </row>
    <row r="134" spans="1:7">
      <c r="A134" s="4" t="s">
        <v>77</v>
      </c>
      <c r="B134" s="4" t="s">
        <v>124</v>
      </c>
      <c r="C134" s="47"/>
      <c r="D134" s="4"/>
    </row>
    <row r="135" spans="1:7">
      <c r="A135" s="96" t="s">
        <v>125</v>
      </c>
      <c r="B135" s="96" t="s">
        <v>126</v>
      </c>
      <c r="C135" s="115">
        <v>1.6500000000000001E-2</v>
      </c>
      <c r="D135" s="118">
        <f>ROUND(C135*$D$132,2)</f>
        <v>0</v>
      </c>
      <c r="G135" s="87"/>
    </row>
    <row r="136" spans="1:7">
      <c r="A136" s="96" t="s">
        <v>127</v>
      </c>
      <c r="B136" s="96" t="s">
        <v>128</v>
      </c>
      <c r="C136" s="115">
        <v>7.5999999999999998E-2</v>
      </c>
      <c r="D136" s="118">
        <f>ROUND(C136*$D$132,2)</f>
        <v>0</v>
      </c>
      <c r="G136" s="87"/>
    </row>
    <row r="137" spans="1:7">
      <c r="A137" s="4" t="s">
        <v>129</v>
      </c>
      <c r="B137" s="4" t="s">
        <v>130</v>
      </c>
      <c r="C137" s="47"/>
      <c r="D137" s="48"/>
      <c r="G137" s="87"/>
    </row>
    <row r="138" spans="1:7">
      <c r="A138" s="4" t="s">
        <v>131</v>
      </c>
      <c r="B138" s="4" t="s">
        <v>132</v>
      </c>
      <c r="C138" s="47"/>
      <c r="D138" s="4"/>
      <c r="G138" s="87"/>
    </row>
    <row r="139" spans="1:7">
      <c r="A139" s="4" t="s">
        <v>133</v>
      </c>
      <c r="B139" s="4" t="s">
        <v>134</v>
      </c>
      <c r="C139" s="47"/>
      <c r="D139" s="4"/>
    </row>
    <row r="140" spans="1:7">
      <c r="A140" s="96" t="s">
        <v>135</v>
      </c>
      <c r="B140" s="96" t="s">
        <v>136</v>
      </c>
      <c r="C140" s="115">
        <v>0.05</v>
      </c>
      <c r="D140" s="118">
        <f>ROUND(C140*$D$132,2)</f>
        <v>0</v>
      </c>
    </row>
    <row r="141" spans="1:7">
      <c r="A141" s="4" t="s">
        <v>137</v>
      </c>
      <c r="B141" s="4" t="s">
        <v>138</v>
      </c>
      <c r="C141" s="47"/>
      <c r="D141" s="4"/>
    </row>
    <row r="142" spans="1:7">
      <c r="A142" s="221" t="s">
        <v>47</v>
      </c>
      <c r="B142" s="222"/>
      <c r="C142" s="88">
        <f>+C141+C140+C138+C136+C135+C130+C129</f>
        <v>0.20250000000000001</v>
      </c>
      <c r="D142" s="33">
        <f>+D140+D138+D136+D135+D130+D129</f>
        <v>0</v>
      </c>
    </row>
    <row r="144" spans="1:7">
      <c r="A144" s="261" t="s">
        <v>139</v>
      </c>
      <c r="B144" s="261"/>
      <c r="C144" s="261"/>
      <c r="D144" s="261"/>
    </row>
    <row r="145" spans="1:5">
      <c r="A145" s="4" t="s">
        <v>5</v>
      </c>
      <c r="B145" s="262" t="s">
        <v>140</v>
      </c>
      <c r="C145" s="262"/>
      <c r="D145" s="31">
        <f>+D23</f>
        <v>0</v>
      </c>
    </row>
    <row r="146" spans="1:5">
      <c r="A146" s="4" t="s">
        <v>141</v>
      </c>
      <c r="B146" s="262" t="s">
        <v>142</v>
      </c>
      <c r="C146" s="262"/>
      <c r="D146" s="31">
        <f>+D68</f>
        <v>0</v>
      </c>
    </row>
    <row r="147" spans="1:5">
      <c r="A147" s="4" t="s">
        <v>10</v>
      </c>
      <c r="B147" s="262" t="s">
        <v>143</v>
      </c>
      <c r="C147" s="262"/>
      <c r="D147" s="31">
        <f>+D79</f>
        <v>0</v>
      </c>
    </row>
    <row r="148" spans="1:5">
      <c r="A148" s="4" t="s">
        <v>12</v>
      </c>
      <c r="B148" s="262" t="s">
        <v>144</v>
      </c>
      <c r="C148" s="262"/>
      <c r="D148" s="31">
        <f>+D111</f>
        <v>0</v>
      </c>
    </row>
    <row r="149" spans="1:5">
      <c r="A149" s="4" t="s">
        <v>33</v>
      </c>
      <c r="B149" s="262" t="s">
        <v>145</v>
      </c>
      <c r="C149" s="262"/>
      <c r="D149" s="31">
        <f>+D124</f>
        <v>0</v>
      </c>
    </row>
    <row r="150" spans="1:5">
      <c r="B150" s="263" t="s">
        <v>146</v>
      </c>
      <c r="C150" s="263"/>
      <c r="D150" s="89">
        <f>SUM(D145:D149)</f>
        <v>0</v>
      </c>
    </row>
    <row r="151" spans="1:5">
      <c r="A151" s="4" t="s">
        <v>35</v>
      </c>
      <c r="B151" s="262" t="s">
        <v>147</v>
      </c>
      <c r="C151" s="262"/>
      <c r="D151" s="31">
        <f>+D142</f>
        <v>0</v>
      </c>
    </row>
    <row r="153" spans="1:5">
      <c r="A153" s="254" t="s">
        <v>148</v>
      </c>
      <c r="B153" s="254"/>
      <c r="C153" s="254"/>
      <c r="D153" s="90">
        <f>ROUND(+D151+D150,2)</f>
        <v>0</v>
      </c>
    </row>
    <row r="155" spans="1:5">
      <c r="B155" s="92"/>
      <c r="C155" s="92"/>
      <c r="D155" s="92"/>
    </row>
    <row r="156" spans="1:5">
      <c r="A156" s="93"/>
      <c r="B156" s="93"/>
      <c r="C156" s="93"/>
      <c r="D156" s="93"/>
      <c r="E156" s="93"/>
    </row>
    <row r="157" spans="1:5">
      <c r="A157" s="93"/>
      <c r="B157" s="93"/>
      <c r="C157" s="93"/>
      <c r="D157" s="93"/>
      <c r="E157" s="93"/>
    </row>
    <row r="158" spans="1:5">
      <c r="A158" s="93"/>
      <c r="B158" s="93"/>
      <c r="C158" s="93"/>
      <c r="D158" s="93"/>
      <c r="E158" s="93"/>
    </row>
    <row r="159" spans="1:5">
      <c r="A159" s="93"/>
      <c r="B159" s="93"/>
      <c r="C159" s="93"/>
      <c r="D159" s="93"/>
      <c r="E159" s="93"/>
    </row>
    <row r="160" spans="1:5">
      <c r="A160" s="93"/>
      <c r="B160" s="93"/>
      <c r="C160" s="93"/>
      <c r="D160" s="93"/>
      <c r="E160" s="93"/>
    </row>
    <row r="161" spans="1:5">
      <c r="A161" s="93"/>
      <c r="B161" s="93"/>
      <c r="C161" s="93"/>
      <c r="D161" s="93"/>
      <c r="E161" s="93"/>
    </row>
    <row r="162" spans="1:5">
      <c r="A162" s="93"/>
      <c r="B162" s="93"/>
      <c r="C162" s="93"/>
      <c r="D162" s="93"/>
      <c r="E162" s="93"/>
    </row>
    <row r="163" spans="1:5">
      <c r="A163" s="93"/>
      <c r="B163" s="93"/>
      <c r="C163" s="93"/>
      <c r="D163" s="93"/>
      <c r="E163" s="93"/>
    </row>
    <row r="164" spans="1:5">
      <c r="A164" s="93"/>
      <c r="B164" s="93"/>
      <c r="C164" s="93"/>
      <c r="D164" s="93"/>
      <c r="E164" s="93"/>
    </row>
    <row r="165" spans="1:5">
      <c r="A165" s="93"/>
      <c r="B165" s="93"/>
      <c r="C165" s="93"/>
      <c r="D165" s="93"/>
      <c r="E165" s="93"/>
    </row>
    <row r="166" spans="1:5">
      <c r="A166" s="93"/>
      <c r="B166" s="93"/>
      <c r="C166" s="93"/>
      <c r="D166" s="93"/>
      <c r="E166" s="93"/>
    </row>
    <row r="167" spans="1:5">
      <c r="A167" s="93"/>
      <c r="B167" s="93"/>
      <c r="C167" s="93"/>
      <c r="D167" s="93"/>
      <c r="E167" s="93"/>
    </row>
    <row r="168" spans="1:5">
      <c r="A168" s="93"/>
      <c r="B168" s="93"/>
      <c r="C168" s="93"/>
      <c r="D168" s="93"/>
      <c r="E168" s="93"/>
    </row>
  </sheetData>
  <mergeCells count="78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</mergeCells>
  <pageMargins left="1.44" right="0.23" top="0.43" bottom="0.54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4"/>
  <sheetViews>
    <sheetView workbookViewId="0">
      <selection activeCell="A10" sqref="A10"/>
    </sheetView>
  </sheetViews>
  <sheetFormatPr defaultRowHeight="15"/>
  <cols>
    <col min="1" max="1" width="73.7109375" customWidth="1"/>
    <col min="2" max="2" width="14" bestFit="1" customWidth="1"/>
    <col min="3" max="3" width="16.85546875" customWidth="1"/>
    <col min="4" max="4" width="10.7109375" bestFit="1" customWidth="1"/>
    <col min="5" max="5" width="79" customWidth="1"/>
  </cols>
  <sheetData>
    <row r="1" spans="1:3" ht="33" customHeight="1">
      <c r="A1" s="308" t="s">
        <v>255</v>
      </c>
      <c r="B1" s="308"/>
      <c r="C1" s="308"/>
    </row>
    <row r="3" spans="1:3">
      <c r="A3" s="4" t="s">
        <v>149</v>
      </c>
      <c r="B3" s="4">
        <v>220</v>
      </c>
    </row>
    <row r="4" spans="1:3">
      <c r="A4" s="4" t="s">
        <v>150</v>
      </c>
      <c r="B4" s="4">
        <v>365.25</v>
      </c>
    </row>
    <row r="5" spans="1:3">
      <c r="A5" s="4" t="s">
        <v>151</v>
      </c>
      <c r="B5" s="94">
        <f>(365.25/12)/(7/7)/2</f>
        <v>15.21875</v>
      </c>
    </row>
    <row r="6" spans="1:3">
      <c r="A6" s="57" t="s">
        <v>29</v>
      </c>
      <c r="B6" s="48">
        <f>+'Mensageiro 12 36 Noturno'!D12</f>
        <v>0</v>
      </c>
    </row>
    <row r="7" spans="1:3">
      <c r="A7" s="57" t="s">
        <v>152</v>
      </c>
      <c r="B7" s="48">
        <f>+'Mensageiro 12 36 Noturno'!D23</f>
        <v>0</v>
      </c>
    </row>
    <row r="9" spans="1:3">
      <c r="A9" s="264" t="s">
        <v>153</v>
      </c>
      <c r="B9" s="265"/>
      <c r="C9" s="266"/>
    </row>
    <row r="10" spans="1:3">
      <c r="A10" s="4" t="s">
        <v>154</v>
      </c>
      <c r="B10" s="4">
        <f>+$B$4</f>
        <v>365.25</v>
      </c>
      <c r="C10" s="72"/>
    </row>
    <row r="11" spans="1:3">
      <c r="A11" s="4" t="s">
        <v>155</v>
      </c>
      <c r="B11" s="57">
        <v>12</v>
      </c>
      <c r="C11" s="72"/>
    </row>
    <row r="12" spans="1:3">
      <c r="A12" s="4" t="s">
        <v>156</v>
      </c>
      <c r="B12" s="47">
        <v>1</v>
      </c>
      <c r="C12" s="72"/>
    </row>
    <row r="13" spans="1:3">
      <c r="A13" s="57" t="s">
        <v>157</v>
      </c>
      <c r="B13" s="95">
        <f>+B5</f>
        <v>15.21875</v>
      </c>
      <c r="C13" s="72"/>
    </row>
    <row r="14" spans="1:3">
      <c r="A14" s="96" t="s">
        <v>158</v>
      </c>
      <c r="B14" s="97"/>
      <c r="C14" s="72"/>
    </row>
    <row r="15" spans="1:3">
      <c r="A15" s="4" t="s">
        <v>159</v>
      </c>
      <c r="B15" s="47">
        <v>0.06</v>
      </c>
      <c r="C15" s="72"/>
    </row>
    <row r="16" spans="1:3">
      <c r="A16" s="268" t="s">
        <v>160</v>
      </c>
      <c r="B16" s="269"/>
      <c r="C16" s="91">
        <f>ROUND((B13*(B14*2)-($B$6*B15)),2)</f>
        <v>0</v>
      </c>
    </row>
    <row r="18" spans="1:3">
      <c r="A18" s="264" t="s">
        <v>161</v>
      </c>
      <c r="B18" s="265"/>
      <c r="C18" s="266"/>
    </row>
    <row r="19" spans="1:3">
      <c r="A19" s="4" t="s">
        <v>154</v>
      </c>
      <c r="B19" s="4">
        <f>+$B$4</f>
        <v>365.25</v>
      </c>
      <c r="C19" s="72"/>
    </row>
    <row r="20" spans="1:3">
      <c r="A20" s="4" t="s">
        <v>155</v>
      </c>
      <c r="B20" s="57">
        <v>12</v>
      </c>
      <c r="C20" s="72"/>
    </row>
    <row r="21" spans="1:3">
      <c r="A21" s="4" t="s">
        <v>156</v>
      </c>
      <c r="B21" s="47">
        <v>1</v>
      </c>
      <c r="C21" s="72"/>
    </row>
    <row r="22" spans="1:3">
      <c r="A22" s="57" t="s">
        <v>157</v>
      </c>
      <c r="B22" s="95">
        <f>+B5</f>
        <v>15.21875</v>
      </c>
      <c r="C22" s="72"/>
    </row>
    <row r="23" spans="1:3">
      <c r="A23" s="96" t="s">
        <v>162</v>
      </c>
      <c r="B23" s="97"/>
      <c r="C23" s="72"/>
    </row>
    <row r="24" spans="1:3">
      <c r="A24" s="4" t="s">
        <v>163</v>
      </c>
      <c r="B24" s="47">
        <v>0.1</v>
      </c>
      <c r="C24" s="72"/>
    </row>
    <row r="25" spans="1:3">
      <c r="A25" s="268" t="s">
        <v>162</v>
      </c>
      <c r="B25" s="269"/>
      <c r="C25" s="91">
        <f>ROUND((B22*(B23)-((B22*B23)*B24)),2)</f>
        <v>0</v>
      </c>
    </row>
    <row r="27" spans="1:3">
      <c r="A27" s="264" t="s">
        <v>164</v>
      </c>
      <c r="B27" s="265"/>
      <c r="C27" s="266"/>
    </row>
    <row r="28" spans="1:3">
      <c r="A28" s="4" t="s">
        <v>165</v>
      </c>
      <c r="B28" s="48">
        <f>+B7</f>
        <v>0</v>
      </c>
      <c r="C28" s="72"/>
    </row>
    <row r="29" spans="1:3">
      <c r="A29" s="4" t="s">
        <v>166</v>
      </c>
      <c r="B29" s="4">
        <v>12</v>
      </c>
      <c r="C29" s="72"/>
    </row>
    <row r="30" spans="1:3">
      <c r="A30" s="96" t="s">
        <v>167</v>
      </c>
      <c r="B30" s="115"/>
      <c r="C30" s="72"/>
    </row>
    <row r="31" spans="1:3">
      <c r="A31" s="268" t="s">
        <v>168</v>
      </c>
      <c r="B31" s="269"/>
      <c r="C31" s="91">
        <f>ROUND(+(B28/B29)*B30,2)</f>
        <v>0</v>
      </c>
    </row>
    <row r="33" spans="1:3">
      <c r="A33" s="270" t="s">
        <v>169</v>
      </c>
      <c r="B33" s="271"/>
      <c r="C33" s="272"/>
    </row>
    <row r="34" spans="1:3" s="59" customFormat="1">
      <c r="A34" s="116" t="s">
        <v>170</v>
      </c>
      <c r="B34" s="115">
        <f>+B30</f>
        <v>0</v>
      </c>
      <c r="C34" s="72"/>
    </row>
    <row r="35" spans="1:3">
      <c r="A35" s="4" t="s">
        <v>171</v>
      </c>
      <c r="B35" s="48">
        <f>+'Mensageiro 12 36 Noturno'!$D$23</f>
        <v>0</v>
      </c>
      <c r="C35" s="72"/>
    </row>
    <row r="36" spans="1:3">
      <c r="A36" s="4" t="s">
        <v>52</v>
      </c>
      <c r="B36" s="48">
        <f>+'Mensageiro 12 36 Noturno'!$D$29</f>
        <v>0</v>
      </c>
      <c r="C36" s="72"/>
    </row>
    <row r="37" spans="1:3">
      <c r="A37" s="98" t="s">
        <v>55</v>
      </c>
      <c r="B37" s="48">
        <f>+'Mensageiro 12 36 Noturno'!$D$31</f>
        <v>0</v>
      </c>
      <c r="C37" s="72"/>
    </row>
    <row r="38" spans="1:3">
      <c r="A38" s="98" t="s">
        <v>57</v>
      </c>
      <c r="B38" s="48">
        <f>+'Mensageiro 12 36 Noturno'!$D$32</f>
        <v>0</v>
      </c>
      <c r="C38" s="72"/>
    </row>
    <row r="39" spans="1:3">
      <c r="A39" s="99" t="s">
        <v>172</v>
      </c>
      <c r="B39" s="100">
        <f>SUM(B35:B38)</f>
        <v>0</v>
      </c>
      <c r="C39" s="72"/>
    </row>
    <row r="40" spans="1:3">
      <c r="A40" s="67" t="s">
        <v>173</v>
      </c>
      <c r="B40" s="47">
        <v>0.4</v>
      </c>
      <c r="C40" s="72"/>
    </row>
    <row r="41" spans="1:3">
      <c r="A41" s="67" t="s">
        <v>174</v>
      </c>
      <c r="B41" s="47">
        <f>+'Mensageiro 12 36 Noturno'!$C$44</f>
        <v>0.08</v>
      </c>
      <c r="C41" s="72"/>
    </row>
    <row r="42" spans="1:3">
      <c r="A42" s="251" t="s">
        <v>175</v>
      </c>
      <c r="B42" s="252"/>
      <c r="C42" s="82">
        <f>ROUND(+B39*B40*B41*B34,2)</f>
        <v>0</v>
      </c>
    </row>
    <row r="43" spans="1:3">
      <c r="A43" s="67" t="s">
        <v>176</v>
      </c>
      <c r="B43" s="47"/>
      <c r="C43" s="72"/>
    </row>
    <row r="44" spans="1:3">
      <c r="A44" s="251" t="s">
        <v>177</v>
      </c>
      <c r="B44" s="252"/>
      <c r="C44" s="101">
        <f>ROUND(B43*B41*B39*B34,2)</f>
        <v>0</v>
      </c>
    </row>
    <row r="45" spans="1:3">
      <c r="A45" s="268" t="s">
        <v>178</v>
      </c>
      <c r="B45" s="269"/>
      <c r="C45" s="83">
        <f>+C44+C42</f>
        <v>0</v>
      </c>
    </row>
    <row r="47" spans="1:3">
      <c r="A47" s="264" t="s">
        <v>179</v>
      </c>
      <c r="B47" s="265"/>
      <c r="C47" s="266"/>
    </row>
    <row r="48" spans="1:3">
      <c r="A48" s="4" t="s">
        <v>165</v>
      </c>
      <c r="B48" s="48">
        <f>+B7</f>
        <v>0</v>
      </c>
      <c r="C48" s="72"/>
    </row>
    <row r="49" spans="1:3">
      <c r="A49" s="4" t="s">
        <v>180</v>
      </c>
      <c r="B49" s="102">
        <v>30</v>
      </c>
      <c r="C49" s="72"/>
    </row>
    <row r="50" spans="1:3">
      <c r="A50" s="4" t="s">
        <v>166</v>
      </c>
      <c r="B50" s="4">
        <v>12</v>
      </c>
      <c r="C50" s="72"/>
    </row>
    <row r="51" spans="1:3">
      <c r="A51" s="4" t="s">
        <v>181</v>
      </c>
      <c r="B51" s="4">
        <v>7</v>
      </c>
      <c r="C51" s="72"/>
    </row>
    <row r="52" spans="1:3">
      <c r="A52" s="96" t="s">
        <v>182</v>
      </c>
      <c r="B52" s="115"/>
      <c r="C52" s="72"/>
    </row>
    <row r="53" spans="1:3">
      <c r="A53" s="268" t="s">
        <v>183</v>
      </c>
      <c r="B53" s="269"/>
      <c r="C53" s="91">
        <f>+ROUND(((B48/B49/B50)*B51)*B52,2)</f>
        <v>0</v>
      </c>
    </row>
    <row r="55" spans="1:3">
      <c r="A55" s="270" t="s">
        <v>184</v>
      </c>
      <c r="B55" s="271"/>
      <c r="C55" s="272"/>
    </row>
    <row r="56" spans="1:3">
      <c r="A56" s="117" t="s">
        <v>185</v>
      </c>
      <c r="B56" s="115">
        <f>+B52</f>
        <v>0</v>
      </c>
      <c r="C56" s="72"/>
    </row>
    <row r="57" spans="1:3">
      <c r="A57" s="4" t="s">
        <v>171</v>
      </c>
      <c r="B57" s="48">
        <f>+'Mensageiro 12 36 Noturno'!$D$23</f>
        <v>0</v>
      </c>
      <c r="C57" s="72"/>
    </row>
    <row r="58" spans="1:3">
      <c r="A58" s="4" t="s">
        <v>52</v>
      </c>
      <c r="B58" s="48">
        <f>+'Mensageiro 12 36 Noturno'!$D$29</f>
        <v>0</v>
      </c>
      <c r="C58" s="72"/>
    </row>
    <row r="59" spans="1:3">
      <c r="A59" s="98" t="s">
        <v>55</v>
      </c>
      <c r="B59" s="48">
        <f>+'Mensageiro 12 36 Noturno'!$D$31</f>
        <v>0</v>
      </c>
      <c r="C59" s="72"/>
    </row>
    <row r="60" spans="1:3">
      <c r="A60" s="98" t="s">
        <v>57</v>
      </c>
      <c r="B60" s="48">
        <f>+'Mensageiro 12 36 Noturno'!$D$32</f>
        <v>0</v>
      </c>
      <c r="C60" s="72"/>
    </row>
    <row r="61" spans="1:3">
      <c r="A61" s="99" t="s">
        <v>172</v>
      </c>
      <c r="B61" s="100">
        <f>SUM(B57:B60)</f>
        <v>0</v>
      </c>
      <c r="C61" s="72"/>
    </row>
    <row r="62" spans="1:3">
      <c r="A62" s="67" t="s">
        <v>173</v>
      </c>
      <c r="B62" s="47">
        <v>0.4</v>
      </c>
      <c r="C62" s="72"/>
    </row>
    <row r="63" spans="1:3">
      <c r="A63" s="67" t="s">
        <v>174</v>
      </c>
      <c r="B63" s="47">
        <f>+'Mensageiro 12 36 Noturno'!$C$44</f>
        <v>0.08</v>
      </c>
      <c r="C63" s="72"/>
    </row>
    <row r="64" spans="1:3">
      <c r="A64" s="251" t="s">
        <v>175</v>
      </c>
      <c r="B64" s="252"/>
      <c r="C64" s="82">
        <f>ROUND(+B61*B62*B63*B56,2)</f>
        <v>0</v>
      </c>
    </row>
    <row r="65" spans="1:3">
      <c r="A65" s="67" t="s">
        <v>176</v>
      </c>
      <c r="B65" s="47"/>
      <c r="C65" s="72"/>
    </row>
    <row r="66" spans="1:3">
      <c r="A66" s="251" t="s">
        <v>177</v>
      </c>
      <c r="B66" s="252"/>
      <c r="C66" s="101">
        <f>ROUND(B65*B63*B61*B56,2)</f>
        <v>0</v>
      </c>
    </row>
    <row r="67" spans="1:3">
      <c r="A67" s="268" t="s">
        <v>186</v>
      </c>
      <c r="B67" s="269"/>
      <c r="C67" s="83">
        <f>+C66+C64</f>
        <v>0</v>
      </c>
    </row>
    <row r="69" spans="1:3">
      <c r="A69" s="270" t="s">
        <v>187</v>
      </c>
      <c r="B69" s="271"/>
      <c r="C69" s="272"/>
    </row>
    <row r="70" spans="1:3">
      <c r="A70" s="273" t="s">
        <v>188</v>
      </c>
      <c r="B70" s="274"/>
      <c r="C70" s="275"/>
    </row>
    <row r="71" spans="1:3">
      <c r="A71" s="276"/>
      <c r="B71" s="277"/>
      <c r="C71" s="278"/>
    </row>
    <row r="72" spans="1:3">
      <c r="A72" s="276"/>
      <c r="B72" s="277"/>
      <c r="C72" s="278"/>
    </row>
    <row r="73" spans="1:3">
      <c r="A73" s="279"/>
      <c r="B73" s="280"/>
      <c r="C73" s="281"/>
    </row>
    <row r="74" spans="1:3">
      <c r="A74" s="103"/>
      <c r="B74" s="103"/>
      <c r="C74" s="103"/>
    </row>
    <row r="75" spans="1:3">
      <c r="A75" s="270" t="s">
        <v>189</v>
      </c>
      <c r="B75" s="271"/>
      <c r="C75" s="272"/>
    </row>
    <row r="76" spans="1:3">
      <c r="A76" s="4" t="s">
        <v>190</v>
      </c>
      <c r="B76" s="48">
        <f>+$B$7</f>
        <v>0</v>
      </c>
      <c r="C76" s="72"/>
    </row>
    <row r="77" spans="1:3">
      <c r="A77" s="4" t="s">
        <v>155</v>
      </c>
      <c r="B77" s="4">
        <v>30</v>
      </c>
      <c r="C77" s="72"/>
    </row>
    <row r="78" spans="1:3">
      <c r="A78" s="4" t="s">
        <v>191</v>
      </c>
      <c r="B78" s="4">
        <v>12</v>
      </c>
      <c r="C78" s="72"/>
    </row>
    <row r="79" spans="1:3">
      <c r="A79" s="96" t="s">
        <v>192</v>
      </c>
      <c r="B79" s="96"/>
      <c r="C79" s="72"/>
    </row>
    <row r="80" spans="1:3">
      <c r="A80" s="268" t="s">
        <v>193</v>
      </c>
      <c r="B80" s="269"/>
      <c r="C80" s="65">
        <f>+ROUND((B76/B77/B78)*B79,2)</f>
        <v>0</v>
      </c>
    </row>
    <row r="82" spans="1:3">
      <c r="A82" s="270" t="s">
        <v>194</v>
      </c>
      <c r="B82" s="271"/>
      <c r="C82" s="272"/>
    </row>
    <row r="83" spans="1:3">
      <c r="A83" s="4" t="s">
        <v>190</v>
      </c>
      <c r="B83" s="48">
        <f>+$B$7</f>
        <v>0</v>
      </c>
      <c r="C83" s="72"/>
    </row>
    <row r="84" spans="1:3">
      <c r="A84" s="4" t="s">
        <v>155</v>
      </c>
      <c r="B84" s="4">
        <v>30</v>
      </c>
      <c r="C84" s="72"/>
    </row>
    <row r="85" spans="1:3">
      <c r="A85" s="4" t="s">
        <v>191</v>
      </c>
      <c r="B85" s="4">
        <v>12</v>
      </c>
      <c r="C85" s="72"/>
    </row>
    <row r="86" spans="1:3">
      <c r="A86" s="57" t="s">
        <v>195</v>
      </c>
      <c r="B86" s="4">
        <v>5</v>
      </c>
      <c r="C86" s="72"/>
    </row>
    <row r="87" spans="1:3">
      <c r="A87" s="96" t="s">
        <v>196</v>
      </c>
      <c r="B87" s="115"/>
      <c r="C87" s="72"/>
    </row>
    <row r="88" spans="1:3">
      <c r="A88" s="96" t="s">
        <v>197</v>
      </c>
      <c r="B88" s="115"/>
      <c r="C88" s="72"/>
    </row>
    <row r="89" spans="1:3">
      <c r="A89" s="268" t="s">
        <v>198</v>
      </c>
      <c r="B89" s="269"/>
      <c r="C89" s="91">
        <f>ROUND(+B83/B84/B85*B86*B87*B88,2)</f>
        <v>0</v>
      </c>
    </row>
    <row r="91" spans="1:3">
      <c r="A91" s="270" t="s">
        <v>199</v>
      </c>
      <c r="B91" s="271"/>
      <c r="C91" s="272"/>
    </row>
    <row r="92" spans="1:3">
      <c r="A92" s="4" t="s">
        <v>190</v>
      </c>
      <c r="B92" s="48">
        <f>+$B$7</f>
        <v>0</v>
      </c>
      <c r="C92" s="72"/>
    </row>
    <row r="93" spans="1:3">
      <c r="A93" s="4" t="s">
        <v>155</v>
      </c>
      <c r="B93" s="4">
        <v>30</v>
      </c>
      <c r="C93" s="72"/>
    </row>
    <row r="94" spans="1:3">
      <c r="A94" s="4" t="s">
        <v>191</v>
      </c>
      <c r="B94" s="4">
        <v>12</v>
      </c>
      <c r="C94" s="72"/>
    </row>
    <row r="95" spans="1:3">
      <c r="A95" s="57" t="s">
        <v>200</v>
      </c>
      <c r="B95" s="4">
        <v>15</v>
      </c>
      <c r="C95" s="72"/>
    </row>
    <row r="96" spans="1:3">
      <c r="A96" s="96" t="s">
        <v>201</v>
      </c>
      <c r="B96" s="115"/>
      <c r="C96" s="72"/>
    </row>
    <row r="97" spans="1:3">
      <c r="A97" s="268" t="s">
        <v>202</v>
      </c>
      <c r="B97" s="269"/>
      <c r="C97" s="91">
        <f>ROUND(+B92/B93/B94*B95*B96,2)</f>
        <v>0</v>
      </c>
    </row>
    <row r="99" spans="1:3">
      <c r="A99" s="270" t="s">
        <v>203</v>
      </c>
      <c r="B99" s="271"/>
      <c r="C99" s="272"/>
    </row>
    <row r="100" spans="1:3">
      <c r="A100" s="4" t="s">
        <v>190</v>
      </c>
      <c r="B100" s="48">
        <f>+$B$7</f>
        <v>0</v>
      </c>
      <c r="C100" s="72"/>
    </row>
    <row r="101" spans="1:3">
      <c r="A101" s="4" t="s">
        <v>155</v>
      </c>
      <c r="B101" s="4">
        <v>30</v>
      </c>
      <c r="C101" s="72"/>
    </row>
    <row r="102" spans="1:3">
      <c r="A102" s="4" t="s">
        <v>191</v>
      </c>
      <c r="B102" s="4">
        <v>12</v>
      </c>
      <c r="C102" s="72"/>
    </row>
    <row r="103" spans="1:3">
      <c r="A103" s="57" t="s">
        <v>200</v>
      </c>
      <c r="B103" s="4">
        <v>5</v>
      </c>
      <c r="C103" s="72"/>
    </row>
    <row r="104" spans="1:3">
      <c r="A104" s="96" t="s">
        <v>204</v>
      </c>
      <c r="B104" s="115"/>
      <c r="C104" s="72"/>
    </row>
    <row r="105" spans="1:3">
      <c r="A105" s="268" t="s">
        <v>205</v>
      </c>
      <c r="B105" s="269"/>
      <c r="C105" s="91">
        <f>ROUND(+B100/B101/B102*B103*B104,2)</f>
        <v>0</v>
      </c>
    </row>
    <row r="107" spans="1:3">
      <c r="A107" s="270" t="s">
        <v>206</v>
      </c>
      <c r="B107" s="271"/>
      <c r="C107" s="272"/>
    </row>
    <row r="108" spans="1:3">
      <c r="A108" s="284" t="s">
        <v>207</v>
      </c>
      <c r="B108" s="285"/>
      <c r="C108" s="286"/>
    </row>
    <row r="109" spans="1:3">
      <c r="A109" s="4" t="s">
        <v>190</v>
      </c>
      <c r="B109" s="48">
        <f>+$B$7</f>
        <v>0</v>
      </c>
      <c r="C109" s="72"/>
    </row>
    <row r="110" spans="1:3">
      <c r="A110" s="4" t="s">
        <v>208</v>
      </c>
      <c r="B110" s="48">
        <f>+B109*(1/3)</f>
        <v>0</v>
      </c>
      <c r="C110" s="72"/>
    </row>
    <row r="111" spans="1:3">
      <c r="A111" s="99" t="s">
        <v>172</v>
      </c>
      <c r="B111" s="100">
        <f>SUM(B109:B110)</f>
        <v>0</v>
      </c>
      <c r="C111" s="72"/>
    </row>
    <row r="112" spans="1:3">
      <c r="A112" s="4" t="s">
        <v>209</v>
      </c>
      <c r="B112" s="4">
        <v>4</v>
      </c>
      <c r="C112" s="72"/>
    </row>
    <row r="113" spans="1:3">
      <c r="A113" s="4" t="s">
        <v>191</v>
      </c>
      <c r="B113" s="4">
        <v>12</v>
      </c>
      <c r="C113" s="72"/>
    </row>
    <row r="114" spans="1:3">
      <c r="A114" s="96" t="s">
        <v>210</v>
      </c>
      <c r="B114" s="115"/>
      <c r="C114" s="72"/>
    </row>
    <row r="115" spans="1:3">
      <c r="A115" s="96" t="s">
        <v>211</v>
      </c>
      <c r="B115" s="115"/>
      <c r="C115" s="72"/>
    </row>
    <row r="116" spans="1:3">
      <c r="A116" s="268" t="s">
        <v>212</v>
      </c>
      <c r="B116" s="269"/>
      <c r="C116" s="91">
        <f>ROUND((((+B111*(B112/B113)/B113)*B114)*B115),2)</f>
        <v>0</v>
      </c>
    </row>
    <row r="117" spans="1:3">
      <c r="A117" s="268" t="s">
        <v>213</v>
      </c>
      <c r="B117" s="282"/>
      <c r="C117" s="269"/>
    </row>
    <row r="118" spans="1:3">
      <c r="A118" s="4" t="s">
        <v>190</v>
      </c>
      <c r="B118" s="48">
        <f>+'Mensageiro 12 36 Noturno'!D23</f>
        <v>0</v>
      </c>
      <c r="C118" s="72"/>
    </row>
    <row r="119" spans="1:3">
      <c r="A119" s="4" t="s">
        <v>52</v>
      </c>
      <c r="B119" s="48">
        <f>+'Mensageiro 12 36 Noturno'!D29</f>
        <v>0</v>
      </c>
      <c r="C119" s="72"/>
    </row>
    <row r="120" spans="1:3">
      <c r="A120" s="99" t="s">
        <v>172</v>
      </c>
      <c r="B120" s="100">
        <f>SUM(B118:B119)</f>
        <v>0</v>
      </c>
      <c r="C120" s="72"/>
    </row>
    <row r="121" spans="1:3">
      <c r="A121" s="4" t="s">
        <v>209</v>
      </c>
      <c r="B121" s="4">
        <v>4</v>
      </c>
      <c r="C121" s="72"/>
    </row>
    <row r="122" spans="1:3">
      <c r="A122" s="4" t="s">
        <v>191</v>
      </c>
      <c r="B122" s="4">
        <v>12</v>
      </c>
      <c r="C122" s="72"/>
    </row>
    <row r="123" spans="1:3">
      <c r="A123" s="96" t="s">
        <v>210</v>
      </c>
      <c r="B123" s="115">
        <f>+B114</f>
        <v>0</v>
      </c>
      <c r="C123" s="72"/>
    </row>
    <row r="124" spans="1:3">
      <c r="A124" s="96" t="s">
        <v>211</v>
      </c>
      <c r="B124" s="115">
        <f>+B115</f>
        <v>0</v>
      </c>
      <c r="C124" s="72"/>
    </row>
    <row r="125" spans="1:3">
      <c r="A125" s="57" t="s">
        <v>214</v>
      </c>
      <c r="B125" s="47">
        <f>+'Mensageiro 12 36 Noturno'!C45</f>
        <v>0.36800000000000005</v>
      </c>
      <c r="C125" s="72"/>
    </row>
    <row r="126" spans="1:3">
      <c r="A126" s="268" t="s">
        <v>215</v>
      </c>
      <c r="B126" s="269"/>
      <c r="C126" s="83">
        <f>ROUND((((B120*(B121/B122)*B123)*B124)*B125),2)</f>
        <v>0</v>
      </c>
    </row>
    <row r="128" spans="1:3" ht="30.75" customHeight="1">
      <c r="A128" s="283"/>
      <c r="B128" s="283"/>
      <c r="C128" s="283"/>
    </row>
    <row r="130" spans="1:3">
      <c r="A130" s="297" t="s">
        <v>236</v>
      </c>
      <c r="B130" s="297"/>
      <c r="C130" s="297"/>
    </row>
    <row r="131" spans="1:3">
      <c r="A131" s="4" t="s">
        <v>154</v>
      </c>
      <c r="B131" s="4">
        <v>365.25</v>
      </c>
      <c r="C131" s="72"/>
    </row>
    <row r="132" spans="1:3">
      <c r="A132" s="4" t="s">
        <v>155</v>
      </c>
      <c r="B132" s="57">
        <v>12</v>
      </c>
      <c r="C132" s="72"/>
    </row>
    <row r="133" spans="1:3">
      <c r="A133" s="4" t="s">
        <v>156</v>
      </c>
      <c r="B133" s="47">
        <v>0.5</v>
      </c>
      <c r="C133" s="72"/>
    </row>
    <row r="134" spans="1:3">
      <c r="A134" s="134" t="s">
        <v>237</v>
      </c>
      <c r="B134" s="57">
        <v>7</v>
      </c>
      <c r="C134" s="72"/>
    </row>
    <row r="135" spans="1:3">
      <c r="A135" s="57" t="s">
        <v>238</v>
      </c>
      <c r="B135" s="72"/>
      <c r="C135" s="48">
        <f>+'Mensageiro 12 36 Noturno'!$D$12</f>
        <v>0</v>
      </c>
    </row>
    <row r="136" spans="1:3">
      <c r="A136" s="57" t="s">
        <v>30</v>
      </c>
      <c r="B136" s="72"/>
      <c r="C136" s="48">
        <f>+'Mensageiro 12 36 Noturno'!$D$13</f>
        <v>0</v>
      </c>
    </row>
    <row r="137" spans="1:3">
      <c r="A137" s="57" t="s">
        <v>31</v>
      </c>
      <c r="B137" s="72"/>
      <c r="C137" s="48">
        <f>+'Mensageiro 12 36 Noturno'!$D$14</f>
        <v>0</v>
      </c>
    </row>
    <row r="138" spans="1:3">
      <c r="A138" s="99" t="s">
        <v>239</v>
      </c>
      <c r="B138" s="72"/>
      <c r="C138" s="100">
        <f>SUM(C135:C137)</f>
        <v>0</v>
      </c>
    </row>
    <row r="139" spans="1:3">
      <c r="A139" s="4" t="s">
        <v>149</v>
      </c>
      <c r="B139" s="135">
        <f>+B3</f>
        <v>220</v>
      </c>
      <c r="C139" s="72"/>
    </row>
    <row r="140" spans="1:3">
      <c r="A140" s="57" t="s">
        <v>240</v>
      </c>
      <c r="B140" s="47">
        <v>0.2</v>
      </c>
      <c r="C140" s="72"/>
    </row>
    <row r="141" spans="1:3">
      <c r="A141" s="57" t="s">
        <v>241</v>
      </c>
      <c r="B141" s="72"/>
      <c r="C141" s="136">
        <f>ROUND((C138/B139)*B140,2)</f>
        <v>0</v>
      </c>
    </row>
    <row r="142" spans="1:3">
      <c r="A142" s="57" t="s">
        <v>242</v>
      </c>
      <c r="B142" s="4">
        <f>ROUND(+B131/B132*B133*B134,0)</f>
        <v>107</v>
      </c>
      <c r="C142" s="137"/>
    </row>
    <row r="143" spans="1:3">
      <c r="A143" s="298" t="s">
        <v>243</v>
      </c>
      <c r="B143" s="298"/>
      <c r="C143" s="76">
        <f>ROUND(+B142*C141,2)</f>
        <v>0</v>
      </c>
    </row>
    <row r="145" spans="1:3">
      <c r="A145" s="297" t="s">
        <v>244</v>
      </c>
      <c r="B145" s="297"/>
      <c r="C145" s="297"/>
    </row>
    <row r="146" spans="1:3">
      <c r="A146" s="4" t="s">
        <v>154</v>
      </c>
      <c r="B146" s="4">
        <f>+$B$4</f>
        <v>365.25</v>
      </c>
      <c r="C146" s="72"/>
    </row>
    <row r="147" spans="1:3">
      <c r="A147" s="4" t="s">
        <v>155</v>
      </c>
      <c r="B147" s="57">
        <v>12</v>
      </c>
      <c r="C147" s="72"/>
    </row>
    <row r="148" spans="1:3">
      <c r="A148" s="4" t="s">
        <v>156</v>
      </c>
      <c r="B148" s="47">
        <v>0.5</v>
      </c>
      <c r="C148" s="72"/>
    </row>
    <row r="149" spans="1:3">
      <c r="A149" s="134" t="s">
        <v>237</v>
      </c>
      <c r="B149" s="57">
        <v>7</v>
      </c>
      <c r="C149" s="72"/>
    </row>
    <row r="150" spans="1:3">
      <c r="A150" s="57" t="s">
        <v>245</v>
      </c>
      <c r="B150" s="94">
        <f>(365.25/12/2)/(7/7)</f>
        <v>15.21875</v>
      </c>
      <c r="C150" s="4"/>
    </row>
    <row r="151" spans="1:3">
      <c r="A151" s="57" t="s">
        <v>246</v>
      </c>
      <c r="B151" s="4">
        <f>ROUND(+B150*B149,2)</f>
        <v>106.53</v>
      </c>
      <c r="C151" s="4"/>
    </row>
    <row r="152" spans="1:3">
      <c r="A152" s="57" t="s">
        <v>238</v>
      </c>
      <c r="B152" s="72"/>
      <c r="C152" s="48">
        <f>+'Mensageiro 12 36 Noturno'!$D$12</f>
        <v>0</v>
      </c>
    </row>
    <row r="153" spans="1:3">
      <c r="A153" s="57" t="s">
        <v>30</v>
      </c>
      <c r="B153" s="72"/>
      <c r="C153" s="48">
        <f>+'Mensageiro 12 36 Noturno'!$D$13</f>
        <v>0</v>
      </c>
    </row>
    <row r="154" spans="1:3">
      <c r="A154" s="57" t="s">
        <v>31</v>
      </c>
      <c r="B154" s="72"/>
      <c r="C154" s="48">
        <f>+'Mensageiro 12 36 Noturno'!$D$14</f>
        <v>0</v>
      </c>
    </row>
    <row r="155" spans="1:3">
      <c r="A155" s="99" t="s">
        <v>239</v>
      </c>
      <c r="B155" s="72"/>
      <c r="C155" s="100">
        <f>SUM(C152:C154)</f>
        <v>0</v>
      </c>
    </row>
    <row r="156" spans="1:3">
      <c r="A156" s="4" t="s">
        <v>149</v>
      </c>
      <c r="B156" s="135">
        <f>+B3</f>
        <v>220</v>
      </c>
      <c r="C156" s="72"/>
    </row>
    <row r="157" spans="1:3">
      <c r="A157" s="57" t="s">
        <v>240</v>
      </c>
      <c r="B157" s="47">
        <v>0.2</v>
      </c>
      <c r="C157" s="72"/>
    </row>
    <row r="158" spans="1:3">
      <c r="A158" s="57" t="s">
        <v>241</v>
      </c>
      <c r="B158" s="72"/>
      <c r="C158" s="136">
        <f>ROUND((C155/B156)*B157,2)</f>
        <v>0</v>
      </c>
    </row>
    <row r="159" spans="1:3">
      <c r="A159" s="57" t="s">
        <v>247</v>
      </c>
      <c r="B159" s="4">
        <v>60</v>
      </c>
      <c r="C159" s="72"/>
    </row>
    <row r="160" spans="1:3">
      <c r="A160" s="57" t="s">
        <v>248</v>
      </c>
      <c r="B160" s="4">
        <v>52.5</v>
      </c>
      <c r="C160" s="72"/>
    </row>
    <row r="161" spans="1:3">
      <c r="A161" s="57" t="s">
        <v>249</v>
      </c>
      <c r="B161" s="4">
        <f>+B159/B160</f>
        <v>1.1428571428571428</v>
      </c>
      <c r="C161" s="72"/>
    </row>
    <row r="162" spans="1:3">
      <c r="A162" s="57" t="s">
        <v>250</v>
      </c>
      <c r="B162" s="4">
        <f>ROUND(+B161*B151,2)</f>
        <v>121.75</v>
      </c>
      <c r="C162" s="72"/>
    </row>
    <row r="163" spans="1:3">
      <c r="A163" s="57" t="s">
        <v>251</v>
      </c>
      <c r="B163" s="4">
        <f>ROUND(B162-B151,2)</f>
        <v>15.22</v>
      </c>
      <c r="C163" s="137"/>
    </row>
    <row r="164" spans="1:3">
      <c r="A164" s="253" t="s">
        <v>252</v>
      </c>
      <c r="B164" s="253"/>
      <c r="C164" s="83">
        <f>+B163*C158</f>
        <v>0</v>
      </c>
    </row>
  </sheetData>
  <mergeCells count="37">
    <mergeCell ref="A27:C27"/>
    <mergeCell ref="A1:C1"/>
    <mergeCell ref="A9:C9"/>
    <mergeCell ref="A16:B16"/>
    <mergeCell ref="A18:C18"/>
    <mergeCell ref="A25:B25"/>
    <mergeCell ref="A69:C69"/>
    <mergeCell ref="A31:B31"/>
    <mergeCell ref="A33:C33"/>
    <mergeCell ref="A42:B42"/>
    <mergeCell ref="A44:B44"/>
    <mergeCell ref="A45:B45"/>
    <mergeCell ref="A47:C47"/>
    <mergeCell ref="A53:B53"/>
    <mergeCell ref="A55:C55"/>
    <mergeCell ref="A64:B64"/>
    <mergeCell ref="A66:B66"/>
    <mergeCell ref="A67:B67"/>
    <mergeCell ref="A116:B116"/>
    <mergeCell ref="A70:C73"/>
    <mergeCell ref="A75:C75"/>
    <mergeCell ref="A80:B80"/>
    <mergeCell ref="A82:C82"/>
    <mergeCell ref="A89:B89"/>
    <mergeCell ref="A91:C91"/>
    <mergeCell ref="A97:B97"/>
    <mergeCell ref="A99:C99"/>
    <mergeCell ref="A105:B105"/>
    <mergeCell ref="A107:C107"/>
    <mergeCell ref="A108:C108"/>
    <mergeCell ref="A164:B164"/>
    <mergeCell ref="A117:C117"/>
    <mergeCell ref="A126:B126"/>
    <mergeCell ref="A128:C128"/>
    <mergeCell ref="A130:C130"/>
    <mergeCell ref="A143:B143"/>
    <mergeCell ref="A145:C145"/>
  </mergeCells>
  <pageMargins left="1.23" right="0.15" top="0.4" bottom="0.28000000000000003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C23" sqref="C23"/>
    </sheetView>
  </sheetViews>
  <sheetFormatPr defaultColWidth="9.140625" defaultRowHeight="11.25"/>
  <cols>
    <col min="1" max="1" width="55.7109375" style="16" customWidth="1"/>
    <col min="2" max="2" width="5.85546875" style="16" customWidth="1"/>
    <col min="3" max="3" width="9.140625" style="16"/>
    <col min="4" max="4" width="11.42578125" style="16" customWidth="1"/>
    <col min="5" max="5" width="12.7109375" style="16" customWidth="1"/>
    <col min="6" max="6" width="11.42578125" style="16" customWidth="1"/>
    <col min="7" max="16384" width="9.140625" style="16"/>
  </cols>
  <sheetData>
    <row r="1" spans="1:6" ht="14.25">
      <c r="A1" s="6" t="s">
        <v>254</v>
      </c>
      <c r="B1" s="6"/>
      <c r="C1" s="6"/>
      <c r="D1" s="6"/>
      <c r="E1" s="6"/>
      <c r="F1" s="6"/>
    </row>
    <row r="2" spans="1:6" ht="22.5">
      <c r="A2" s="104" t="s">
        <v>216</v>
      </c>
      <c r="B2" s="105" t="s">
        <v>217</v>
      </c>
      <c r="C2" s="104" t="s">
        <v>218</v>
      </c>
      <c r="D2" s="106" t="s">
        <v>219</v>
      </c>
      <c r="E2" s="106" t="s">
        <v>220</v>
      </c>
      <c r="F2" s="106" t="s">
        <v>221</v>
      </c>
    </row>
    <row r="3" spans="1:6" ht="22.5">
      <c r="A3" s="107" t="s">
        <v>223</v>
      </c>
      <c r="B3" s="108">
        <v>4</v>
      </c>
      <c r="C3" s="109">
        <v>2</v>
      </c>
      <c r="D3" s="154"/>
      <c r="E3" s="110">
        <f>+D3*B3</f>
        <v>0</v>
      </c>
      <c r="F3" s="110">
        <f t="shared" ref="F3:F6" si="0">ROUNDDOWN(+E3/12,2)</f>
        <v>0</v>
      </c>
    </row>
    <row r="4" spans="1:6" ht="22.5">
      <c r="A4" s="107" t="s">
        <v>224</v>
      </c>
      <c r="B4" s="108">
        <v>6</v>
      </c>
      <c r="C4" s="109">
        <v>3</v>
      </c>
      <c r="D4" s="154"/>
      <c r="E4" s="110">
        <f>+D4*B4</f>
        <v>0</v>
      </c>
      <c r="F4" s="110">
        <f t="shared" si="0"/>
        <v>0</v>
      </c>
    </row>
    <row r="5" spans="1:6" ht="22.5">
      <c r="A5" s="107" t="s">
        <v>225</v>
      </c>
      <c r="B5" s="109">
        <v>2</v>
      </c>
      <c r="C5" s="109">
        <v>1</v>
      </c>
      <c r="D5" s="154"/>
      <c r="E5" s="110">
        <f>+D5*B5</f>
        <v>0</v>
      </c>
      <c r="F5" s="110">
        <f t="shared" si="0"/>
        <v>0</v>
      </c>
    </row>
    <row r="6" spans="1:6" ht="56.25">
      <c r="A6" s="111" t="s">
        <v>222</v>
      </c>
      <c r="B6" s="109">
        <v>1</v>
      </c>
      <c r="C6" s="109"/>
      <c r="D6" s="154"/>
      <c r="E6" s="110">
        <f>+D6*B6</f>
        <v>0</v>
      </c>
      <c r="F6" s="110">
        <f t="shared" si="0"/>
        <v>0</v>
      </c>
    </row>
    <row r="7" spans="1:6">
      <c r="D7" s="112"/>
      <c r="E7" s="112"/>
      <c r="F7" s="113">
        <f>ROUNDDOWN(SUM(F3:F6),2)</f>
        <v>0</v>
      </c>
    </row>
    <row r="11" spans="1:6" ht="14.25">
      <c r="A11" s="121"/>
    </row>
  </sheetData>
  <pageMargins left="1.1023622047244095" right="0.5118110236220472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Apresentacao</vt:lpstr>
      <vt:lpstr>Demanda</vt:lpstr>
      <vt:lpstr>Mensageiro 44h</vt:lpstr>
      <vt:lpstr>Men Cal Mensageiro 44h</vt:lpstr>
      <vt:lpstr>Mensageiro 12 36 Diurno</vt:lpstr>
      <vt:lpstr>Men Cal Mensageiro 12 26 Diurno</vt:lpstr>
      <vt:lpstr>Mensageiro 12 36 Noturno</vt:lpstr>
      <vt:lpstr>Men Cal Mensageiro 12 36 Noturn</vt:lpstr>
      <vt:lpstr>Uniforme</vt:lpstr>
      <vt:lpstr>Apresentacao!Area_de_impressao</vt:lpstr>
      <vt:lpstr>'Men Cal Mensageiro 12 36 Noturn'!Area_de_impressao</vt:lpstr>
      <vt:lpstr>'Men Cal Mensageiro 44h'!Area_de_impressao</vt:lpstr>
      <vt:lpstr>'Mensageiro 44h'!Area_de_impressao</vt:lpstr>
      <vt:lpstr>Uniforme!Area_de_impressao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Thais Carvalho</cp:lastModifiedBy>
  <cp:lastPrinted>2020-05-04T18:26:34Z</cp:lastPrinted>
  <dcterms:created xsi:type="dcterms:W3CDTF">2019-12-30T13:57:58Z</dcterms:created>
  <dcterms:modified xsi:type="dcterms:W3CDTF">2020-07-16T18:06:15Z</dcterms:modified>
</cp:coreProperties>
</file>