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celao.SR3\Documents\SG-6\terceirizacoes\Bioterio 2020\"/>
    </mc:Choice>
  </mc:AlternateContent>
  <bookViews>
    <workbookView xWindow="0" yWindow="0" windowWidth="28800" windowHeight="14175"/>
  </bookViews>
  <sheets>
    <sheet name="Apresentação" sheetId="15" r:id="rId1"/>
    <sheet name="Resumo" sheetId="1" r:id="rId2"/>
    <sheet name="Uniformes" sheetId="8" r:id="rId3"/>
    <sheet name="Insumos" sheetId="11" r:id="rId4"/>
    <sheet name="Insumo Cotação" sheetId="12" r:id="rId5"/>
    <sheet name="Aux Bioterio seg sex 20%" sheetId="2" r:id="rId6"/>
    <sheet name="Men Cal Aux Bioterio seg sex 20" sheetId="3" r:id="rId7"/>
    <sheet name="Aux Bioterio seg sab 20%" sheetId="4" r:id="rId8"/>
    <sheet name="Men Cal Aux Bioterio seg sab 20" sheetId="5" r:id="rId9"/>
    <sheet name="Aux Bioterio seg sex 40%" sheetId="6" r:id="rId10"/>
    <sheet name="Men Cal Aux Bioterio seg sex 40" sheetId="7" r:id="rId11"/>
    <sheet name="Encarregado seg sex" sheetId="9" r:id="rId12"/>
    <sheet name="Men Cal Encarregado seg a sex" sheetId="10" r:id="rId13"/>
    <sheet name="Tecnico Nivel Super" sheetId="13" r:id="rId14"/>
    <sheet name="Men Cal Tec Nivel Super" sheetId="14" r:id="rId15"/>
  </sheets>
  <definedNames>
    <definedName name="_xlnm.Print_Area" localSheetId="7">'Aux Bioterio seg sab 20%'!$A$1:$D$150</definedName>
    <definedName name="_xlnm.Print_Area" localSheetId="5">'Aux Bioterio seg sex 20%'!$A$1:$D$149</definedName>
    <definedName name="_xlnm.Print_Area" localSheetId="9">'Aux Bioterio seg sex 40%'!$A$1:$D$149</definedName>
    <definedName name="_xlnm.Print_Area" localSheetId="11">'Encarregado seg sex'!$A$1:$D$150</definedName>
    <definedName name="_xlnm.Print_Area" localSheetId="4">'Insumo Cotação'!$A$1:$N$45</definedName>
    <definedName name="_xlnm.Print_Area" localSheetId="3">Insumos!$A$1:$F$38</definedName>
    <definedName name="_xlnm.Print_Area" localSheetId="8">'Men Cal Aux Bioterio seg sab 20'!$A$1:$C$124</definedName>
    <definedName name="_xlnm.Print_Area" localSheetId="6">'Men Cal Aux Bioterio seg sex 20'!$A$1:$C$124</definedName>
    <definedName name="_xlnm.Print_Area" localSheetId="10">'Men Cal Aux Bioterio seg sex 40'!$A$1:$C$124</definedName>
    <definedName name="_xlnm.Print_Area" localSheetId="12">'Men Cal Encarregado seg a sex'!$A$1:$C$124</definedName>
    <definedName name="_xlnm.Print_Area" localSheetId="14">'Men Cal Tec Nivel Super'!$A$1:$C$124</definedName>
    <definedName name="_xlnm.Print_Area" localSheetId="1">Resumo!$A$1:$I$22</definedName>
    <definedName name="_xlnm.Print_Area" localSheetId="13">'Tecnico Nivel Super'!$A$1:$D$150</definedName>
    <definedName name="_xlnm.Print_Area" localSheetId="2">Uniformes!$A$1:$G$29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1" l="1"/>
  <c r="C9" i="13" l="1"/>
  <c r="D15" i="13" s="1"/>
  <c r="C5" i="13" l="1"/>
  <c r="C6" i="13" l="1"/>
  <c r="B6" i="14" s="1"/>
  <c r="C16" i="14" s="1"/>
  <c r="A20" i="12"/>
  <c r="B121" i="14"/>
  <c r="B115" i="14"/>
  <c r="B114" i="14"/>
  <c r="B61" i="14"/>
  <c r="B56" i="14"/>
  <c r="B55" i="14"/>
  <c r="B41" i="14"/>
  <c r="B36" i="14"/>
  <c r="B35" i="14"/>
  <c r="B120" i="14"/>
  <c r="B119" i="14"/>
  <c r="B54" i="14"/>
  <c r="B34" i="14"/>
  <c r="B5" i="14"/>
  <c r="B22" i="14"/>
  <c r="C25" i="14"/>
  <c r="D52" i="13" s="1"/>
  <c r="B19" i="14"/>
  <c r="B13" i="14"/>
  <c r="B10" i="14"/>
  <c r="C139" i="13"/>
  <c r="C120" i="13"/>
  <c r="D120" i="13"/>
  <c r="C118" i="13"/>
  <c r="D118" i="13" s="1"/>
  <c r="C116" i="13"/>
  <c r="D116" i="13" s="1"/>
  <c r="E7" i="8"/>
  <c r="F7" i="8" s="1"/>
  <c r="E8" i="8"/>
  <c r="F8" i="8" s="1"/>
  <c r="E9" i="8"/>
  <c r="F9" i="8"/>
  <c r="C10" i="8"/>
  <c r="B10" i="8"/>
  <c r="E10" i="8"/>
  <c r="F10" i="8" s="1"/>
  <c r="C11" i="8"/>
  <c r="B11" i="8"/>
  <c r="E11" i="8"/>
  <c r="F11" i="8"/>
  <c r="C12" i="8"/>
  <c r="B12" i="8"/>
  <c r="E12" i="8"/>
  <c r="F12" i="8"/>
  <c r="C13" i="8"/>
  <c r="B13" i="8"/>
  <c r="E13" i="8"/>
  <c r="F13" i="8" s="1"/>
  <c r="E14" i="8"/>
  <c r="F14" i="8" s="1"/>
  <c r="C15" i="8"/>
  <c r="B15" i="8"/>
  <c r="E15" i="8"/>
  <c r="F15" i="8" s="1"/>
  <c r="E16" i="8"/>
  <c r="F16" i="8"/>
  <c r="E17" i="8"/>
  <c r="F17" i="8" s="1"/>
  <c r="E3" i="8"/>
  <c r="G3" i="8"/>
  <c r="G4" i="8" s="1"/>
  <c r="C114" i="13"/>
  <c r="D101" i="13"/>
  <c r="D107" i="13"/>
  <c r="C53" i="13"/>
  <c r="C51" i="13"/>
  <c r="D51" i="13" s="1"/>
  <c r="C40" i="13"/>
  <c r="C46" i="13"/>
  <c r="B3" i="12"/>
  <c r="J8" i="12" s="1"/>
  <c r="B4" i="12"/>
  <c r="K8" i="12"/>
  <c r="D31" i="12" s="1"/>
  <c r="E31" i="12" s="1"/>
  <c r="B45" i="12"/>
  <c r="A45" i="12"/>
  <c r="B44" i="12"/>
  <c r="A44" i="12"/>
  <c r="B43" i="12"/>
  <c r="A43" i="12"/>
  <c r="B42" i="12"/>
  <c r="A42" i="12"/>
  <c r="B41" i="12"/>
  <c r="A41" i="12"/>
  <c r="B40" i="12"/>
  <c r="A40" i="12"/>
  <c r="B39" i="12"/>
  <c r="A39" i="12"/>
  <c r="B38" i="12"/>
  <c r="A38" i="12"/>
  <c r="B37" i="12"/>
  <c r="A37" i="12"/>
  <c r="B36" i="12"/>
  <c r="A36" i="12"/>
  <c r="B35" i="12"/>
  <c r="A35" i="12"/>
  <c r="B34" i="12"/>
  <c r="A34" i="12"/>
  <c r="B33" i="12"/>
  <c r="A33" i="12"/>
  <c r="B32" i="12"/>
  <c r="A32" i="12"/>
  <c r="B31" i="12"/>
  <c r="A31" i="12"/>
  <c r="B30" i="12"/>
  <c r="A30" i="12"/>
  <c r="B29" i="12"/>
  <c r="A29" i="12"/>
  <c r="B28" i="12"/>
  <c r="A28" i="12"/>
  <c r="B27" i="12"/>
  <c r="A27" i="12"/>
  <c r="B26" i="12"/>
  <c r="A26" i="12"/>
  <c r="B25" i="12"/>
  <c r="A25" i="12"/>
  <c r="B24" i="12"/>
  <c r="A24" i="12"/>
  <c r="B23" i="12"/>
  <c r="A23" i="12"/>
  <c r="B22" i="12"/>
  <c r="A22" i="12"/>
  <c r="B21" i="12"/>
  <c r="A21" i="12"/>
  <c r="B20" i="12"/>
  <c r="B19" i="12"/>
  <c r="A19" i="12"/>
  <c r="B18" i="12"/>
  <c r="A18" i="12"/>
  <c r="B17" i="12"/>
  <c r="A17" i="12"/>
  <c r="B16" i="12"/>
  <c r="A16" i="12"/>
  <c r="B15" i="12"/>
  <c r="A15" i="12"/>
  <c r="B14" i="12"/>
  <c r="A14" i="12"/>
  <c r="B13" i="12"/>
  <c r="A13" i="12"/>
  <c r="B12" i="12"/>
  <c r="A12" i="12"/>
  <c r="B11" i="12"/>
  <c r="A11" i="12"/>
  <c r="B10" i="12"/>
  <c r="A10" i="12"/>
  <c r="B5" i="12"/>
  <c r="L8" i="12" s="1"/>
  <c r="B2" i="12"/>
  <c r="H8" i="12"/>
  <c r="B1" i="12"/>
  <c r="F8" i="12"/>
  <c r="B121" i="10"/>
  <c r="B115" i="10"/>
  <c r="B114" i="10"/>
  <c r="B116" i="10" s="1"/>
  <c r="B61" i="10"/>
  <c r="B56" i="10"/>
  <c r="B55" i="10"/>
  <c r="B41" i="10"/>
  <c r="B36" i="10"/>
  <c r="B35" i="10"/>
  <c r="B5" i="10"/>
  <c r="B22" i="10"/>
  <c r="C25" i="10"/>
  <c r="D52" i="9" s="1"/>
  <c r="D53" i="9" s="1"/>
  <c r="D9" i="9"/>
  <c r="C6" i="9"/>
  <c r="B6" i="10" s="1"/>
  <c r="C16" i="10" s="1"/>
  <c r="D50" i="9" s="1"/>
  <c r="C5" i="9"/>
  <c r="B120" i="10"/>
  <c r="B119" i="10"/>
  <c r="B54" i="10"/>
  <c r="B34" i="10"/>
  <c r="B19" i="10"/>
  <c r="B13" i="10"/>
  <c r="B10" i="10"/>
  <c r="B5" i="7"/>
  <c r="B10" i="7"/>
  <c r="B13" i="7"/>
  <c r="B19" i="7"/>
  <c r="B22" i="7"/>
  <c r="C25" i="7"/>
  <c r="D51" i="6" s="1"/>
  <c r="B34" i="7"/>
  <c r="B41" i="7"/>
  <c r="B54" i="7"/>
  <c r="B61" i="7"/>
  <c r="B119" i="7"/>
  <c r="B120" i="7"/>
  <c r="C39" i="6"/>
  <c r="C45" i="6" s="1"/>
  <c r="B121" i="7" s="1"/>
  <c r="C139" i="9"/>
  <c r="C120" i="9"/>
  <c r="D120" i="9" s="1"/>
  <c r="C118" i="9"/>
  <c r="D118" i="9" s="1"/>
  <c r="C116" i="9"/>
  <c r="D116" i="9"/>
  <c r="C114" i="9"/>
  <c r="D101" i="9"/>
  <c r="D107" i="9"/>
  <c r="C53" i="9"/>
  <c r="C51" i="9"/>
  <c r="C40" i="9"/>
  <c r="C46" i="9" s="1"/>
  <c r="E28" i="8"/>
  <c r="G28" i="8" s="1"/>
  <c r="E27" i="8"/>
  <c r="G27" i="8" s="1"/>
  <c r="E26" i="8"/>
  <c r="G26" i="8" s="1"/>
  <c r="E25" i="8"/>
  <c r="G25" i="8" s="1"/>
  <c r="E24" i="8"/>
  <c r="G24" i="8" s="1"/>
  <c r="G29" i="8" s="1"/>
  <c r="C138" i="6"/>
  <c r="C119" i="6"/>
  <c r="D119" i="6"/>
  <c r="C117" i="6"/>
  <c r="D117" i="6" s="1"/>
  <c r="C115" i="6"/>
  <c r="D115" i="6" s="1"/>
  <c r="C113" i="6"/>
  <c r="D100" i="6"/>
  <c r="D106" i="6" s="1"/>
  <c r="C52" i="6"/>
  <c r="C50" i="6"/>
  <c r="C6" i="6"/>
  <c r="D12" i="6" s="1"/>
  <c r="C5" i="6"/>
  <c r="B22" i="5"/>
  <c r="C25" i="5"/>
  <c r="D51" i="4" s="1"/>
  <c r="C39" i="4"/>
  <c r="C45" i="4" s="1"/>
  <c r="B121" i="5" s="1"/>
  <c r="B61" i="5"/>
  <c r="B41" i="5"/>
  <c r="B5" i="5"/>
  <c r="B120" i="5"/>
  <c r="B119" i="5"/>
  <c r="B54" i="5"/>
  <c r="B34" i="5"/>
  <c r="B19" i="5"/>
  <c r="B13" i="5"/>
  <c r="B10" i="5"/>
  <c r="C138" i="4"/>
  <c r="C119" i="4"/>
  <c r="D119" i="4" s="1"/>
  <c r="C117" i="4"/>
  <c r="D117" i="4" s="1"/>
  <c r="C115" i="4"/>
  <c r="D115" i="4" s="1"/>
  <c r="C113" i="4"/>
  <c r="D100" i="4"/>
  <c r="D106" i="4"/>
  <c r="C52" i="4"/>
  <c r="C50" i="4"/>
  <c r="C6" i="4"/>
  <c r="D12" i="4" s="1"/>
  <c r="D14" i="4" s="1"/>
  <c r="D23" i="4" s="1"/>
  <c r="C5" i="4"/>
  <c r="B5" i="3"/>
  <c r="B13" i="3"/>
  <c r="C39" i="2"/>
  <c r="C45" i="2" s="1"/>
  <c r="B121" i="3" s="1"/>
  <c r="B61" i="3"/>
  <c r="B41" i="3"/>
  <c r="B22" i="3"/>
  <c r="C25" i="3"/>
  <c r="D51" i="2" s="1"/>
  <c r="B119" i="3"/>
  <c r="C6" i="2"/>
  <c r="D12" i="2" s="1"/>
  <c r="D14" i="2" s="1"/>
  <c r="D23" i="2" s="1"/>
  <c r="C5" i="2"/>
  <c r="B120" i="3"/>
  <c r="B54" i="3"/>
  <c r="B34" i="3"/>
  <c r="B19" i="3"/>
  <c r="B10" i="3"/>
  <c r="C138" i="2"/>
  <c r="C119" i="2"/>
  <c r="D119" i="2"/>
  <c r="C117" i="2"/>
  <c r="D117" i="2" s="1"/>
  <c r="C115" i="2"/>
  <c r="D115" i="2"/>
  <c r="C113" i="2"/>
  <c r="D100" i="2"/>
  <c r="D106" i="2" s="1"/>
  <c r="C52" i="2"/>
  <c r="C50" i="2"/>
  <c r="C122" i="10" l="1"/>
  <c r="F18" i="8"/>
  <c r="G20" i="8"/>
  <c r="D112" i="2"/>
  <c r="D113" i="2" s="1"/>
  <c r="D120" i="2" s="1"/>
  <c r="D113" i="9"/>
  <c r="D113" i="13"/>
  <c r="D112" i="6"/>
  <c r="D112" i="4"/>
  <c r="D114" i="13"/>
  <c r="D121" i="13" s="1"/>
  <c r="D146" i="13" s="1"/>
  <c r="D113" i="4"/>
  <c r="D21" i="9"/>
  <c r="D15" i="9"/>
  <c r="B6" i="3"/>
  <c r="C16" i="3" s="1"/>
  <c r="D49" i="2" s="1"/>
  <c r="D50" i="2" s="1"/>
  <c r="D13" i="9"/>
  <c r="B116" i="14"/>
  <c r="C122" i="14" s="1"/>
  <c r="D53" i="13"/>
  <c r="D58" i="13"/>
  <c r="D64" i="13" s="1"/>
  <c r="D51" i="9"/>
  <c r="D58" i="9" s="1"/>
  <c r="D64" i="9" s="1"/>
  <c r="D114" i="9"/>
  <c r="D121" i="9" s="1"/>
  <c r="D52" i="6"/>
  <c r="D113" i="6"/>
  <c r="D120" i="6" s="1"/>
  <c r="D145" i="6" s="1"/>
  <c r="D14" i="6"/>
  <c r="D23" i="6" s="1"/>
  <c r="B6" i="7"/>
  <c r="C16" i="7" s="1"/>
  <c r="D49" i="6" s="1"/>
  <c r="B6" i="5"/>
  <c r="C16" i="5" s="1"/>
  <c r="D49" i="4" s="1"/>
  <c r="D50" i="4" s="1"/>
  <c r="D52" i="4"/>
  <c r="D141" i="4"/>
  <c r="B35" i="5"/>
  <c r="B114" i="5"/>
  <c r="D32" i="4"/>
  <c r="D31" i="4"/>
  <c r="D29" i="4"/>
  <c r="B7" i="5"/>
  <c r="B55" i="5"/>
  <c r="D36" i="12"/>
  <c r="E36" i="12" s="1"/>
  <c r="M8" i="12"/>
  <c r="D18" i="12"/>
  <c r="E18" i="12" s="1"/>
  <c r="F18" i="12" s="1"/>
  <c r="G18" i="12" s="1"/>
  <c r="H18" i="12" s="1"/>
  <c r="I18" i="12" s="1"/>
  <c r="M18" i="12" s="1"/>
  <c r="D52" i="2"/>
  <c r="D16" i="12"/>
  <c r="E16" i="12" s="1"/>
  <c r="F16" i="12" s="1"/>
  <c r="G16" i="12" s="1"/>
  <c r="H16" i="12" s="1"/>
  <c r="I16" i="12" s="1"/>
  <c r="M16" i="12" s="1"/>
  <c r="D35" i="12"/>
  <c r="E35" i="12" s="1"/>
  <c r="F35" i="12" s="1"/>
  <c r="G35" i="12" s="1"/>
  <c r="H35" i="12" s="1"/>
  <c r="I35" i="12" s="1"/>
  <c r="M35" i="12" s="1"/>
  <c r="D10" i="12"/>
  <c r="E10" i="12" s="1"/>
  <c r="D24" i="12"/>
  <c r="E24" i="12" s="1"/>
  <c r="F24" i="12" s="1"/>
  <c r="D43" i="12"/>
  <c r="E43" i="12" s="1"/>
  <c r="F43" i="12" s="1"/>
  <c r="D30" i="12"/>
  <c r="E30" i="12" s="1"/>
  <c r="F30" i="12" s="1"/>
  <c r="D29" i="12"/>
  <c r="E29" i="12" s="1"/>
  <c r="F29" i="12" s="1"/>
  <c r="D22" i="12"/>
  <c r="E22" i="12" s="1"/>
  <c r="F22" i="12" s="1"/>
  <c r="G22" i="12" s="1"/>
  <c r="H22" i="12" s="1"/>
  <c r="I22" i="12" s="1"/>
  <c r="M22" i="12" s="1"/>
  <c r="D145" i="2"/>
  <c r="F36" i="12"/>
  <c r="G36" i="12" s="1"/>
  <c r="H36" i="12" s="1"/>
  <c r="I36" i="12" s="1"/>
  <c r="M36" i="12" s="1"/>
  <c r="B7" i="3"/>
  <c r="B114" i="3"/>
  <c r="B35" i="3"/>
  <c r="B55" i="3"/>
  <c r="D29" i="2"/>
  <c r="D32" i="2"/>
  <c r="D141" i="2"/>
  <c r="F31" i="12"/>
  <c r="G31" i="12" s="1"/>
  <c r="H31" i="12" s="1"/>
  <c r="I31" i="12" s="1"/>
  <c r="M31" i="12" s="1"/>
  <c r="D31" i="2"/>
  <c r="D12" i="12"/>
  <c r="E12" i="12" s="1"/>
  <c r="D37" i="12"/>
  <c r="E37" i="12" s="1"/>
  <c r="D17" i="12"/>
  <c r="E17" i="12" s="1"/>
  <c r="D20" i="12"/>
  <c r="E20" i="12" s="1"/>
  <c r="D25" i="12"/>
  <c r="E25" i="12" s="1"/>
  <c r="D38" i="12"/>
  <c r="E38" i="12" s="1"/>
  <c r="D45" i="12"/>
  <c r="E45" i="12" s="1"/>
  <c r="D21" i="12"/>
  <c r="E21" i="12" s="1"/>
  <c r="D41" i="12"/>
  <c r="E41" i="12" s="1"/>
  <c r="D13" i="12"/>
  <c r="E13" i="12" s="1"/>
  <c r="D27" i="12"/>
  <c r="E27" i="12" s="1"/>
  <c r="D34" i="12"/>
  <c r="E34" i="12" s="1"/>
  <c r="D39" i="12"/>
  <c r="E39" i="12" s="1"/>
  <c r="D11" i="12"/>
  <c r="E11" i="12" s="1"/>
  <c r="D14" i="12"/>
  <c r="E14" i="12" s="1"/>
  <c r="D19" i="12"/>
  <c r="E19" i="12" s="1"/>
  <c r="D26" i="12"/>
  <c r="E26" i="12" s="1"/>
  <c r="D32" i="12"/>
  <c r="E32" i="12" s="1"/>
  <c r="D15" i="12"/>
  <c r="E15" i="12" s="1"/>
  <c r="D33" i="12"/>
  <c r="E33" i="12" s="1"/>
  <c r="D42" i="12"/>
  <c r="E42" i="12" s="1"/>
  <c r="D28" i="12"/>
  <c r="E28" i="12" s="1"/>
  <c r="D44" i="12"/>
  <c r="E44" i="12" s="1"/>
  <c r="D40" i="12"/>
  <c r="E40" i="12" s="1"/>
  <c r="D23" i="12"/>
  <c r="E23" i="12" s="1"/>
  <c r="D13" i="13"/>
  <c r="D24" i="9" l="1"/>
  <c r="D120" i="4"/>
  <c r="D145" i="4" s="1"/>
  <c r="D57" i="4"/>
  <c r="D63" i="4" s="1"/>
  <c r="D57" i="2"/>
  <c r="D63" i="2" s="1"/>
  <c r="D146" i="9"/>
  <c r="D142" i="9"/>
  <c r="B7" i="10"/>
  <c r="D32" i="9"/>
  <c r="D30" i="9"/>
  <c r="C30" i="9" s="1"/>
  <c r="D33" i="9"/>
  <c r="C33" i="9" s="1"/>
  <c r="B35" i="7"/>
  <c r="B55" i="7"/>
  <c r="D31" i="6"/>
  <c r="D141" i="6"/>
  <c r="D32" i="6"/>
  <c r="D29" i="6"/>
  <c r="B7" i="7"/>
  <c r="B114" i="7"/>
  <c r="D50" i="6"/>
  <c r="D57" i="6" s="1"/>
  <c r="D63" i="6" s="1"/>
  <c r="B96" i="5"/>
  <c r="C101" i="5" s="1"/>
  <c r="D86" i="4" s="1"/>
  <c r="B105" i="5"/>
  <c r="B46" i="5"/>
  <c r="C51" i="5" s="1"/>
  <c r="D72" i="4" s="1"/>
  <c r="C72" i="4" s="1"/>
  <c r="B88" i="5"/>
  <c r="C93" i="5" s="1"/>
  <c r="D84" i="4" s="1"/>
  <c r="B79" i="5"/>
  <c r="C85" i="5" s="1"/>
  <c r="D83" i="4" s="1"/>
  <c r="B28" i="5"/>
  <c r="C31" i="5" s="1"/>
  <c r="D69" i="4" s="1"/>
  <c r="B72" i="5"/>
  <c r="C76" i="5" s="1"/>
  <c r="D82" i="4" s="1"/>
  <c r="B37" i="5"/>
  <c r="D30" i="4"/>
  <c r="C31" i="4"/>
  <c r="B57" i="5"/>
  <c r="C32" i="4"/>
  <c r="B58" i="5"/>
  <c r="B38" i="5"/>
  <c r="C29" i="4"/>
  <c r="B36" i="5"/>
  <c r="B56" i="5"/>
  <c r="B115" i="5"/>
  <c r="B116" i="5" s="1"/>
  <c r="C122" i="5" s="1"/>
  <c r="G30" i="12"/>
  <c r="H30" i="12" s="1"/>
  <c r="I30" i="12" s="1"/>
  <c r="M30" i="12" s="1"/>
  <c r="G43" i="12"/>
  <c r="H43" i="12" s="1"/>
  <c r="I43" i="12" s="1"/>
  <c r="M43" i="12" s="1"/>
  <c r="G24" i="12"/>
  <c r="H24" i="12" s="1"/>
  <c r="I24" i="12" s="1"/>
  <c r="M24" i="12" s="1"/>
  <c r="G29" i="12"/>
  <c r="H29" i="12" s="1"/>
  <c r="I29" i="12" s="1"/>
  <c r="M29" i="12" s="1"/>
  <c r="L29" i="12" s="1"/>
  <c r="F10" i="12"/>
  <c r="G10" i="12" s="1"/>
  <c r="H10" i="12" s="1"/>
  <c r="I10" i="12" s="1"/>
  <c r="M10" i="12" s="1"/>
  <c r="N16" i="12"/>
  <c r="D8" i="11" s="1"/>
  <c r="E8" i="11" s="1"/>
  <c r="L16" i="12"/>
  <c r="J16" i="12"/>
  <c r="K16" i="12"/>
  <c r="N36" i="12"/>
  <c r="D28" i="11" s="1"/>
  <c r="E28" i="11" s="1"/>
  <c r="K36" i="12"/>
  <c r="L36" i="12"/>
  <c r="J36" i="12"/>
  <c r="J22" i="12"/>
  <c r="K22" i="12"/>
  <c r="N22" i="12"/>
  <c r="D14" i="11" s="1"/>
  <c r="E14" i="11" s="1"/>
  <c r="L22" i="12"/>
  <c r="N35" i="12"/>
  <c r="D27" i="11" s="1"/>
  <c r="E27" i="11" s="1"/>
  <c r="L35" i="12"/>
  <c r="K35" i="12"/>
  <c r="J35" i="12"/>
  <c r="F19" i="12"/>
  <c r="G19" i="12"/>
  <c r="H19" i="12" s="1"/>
  <c r="I19" i="12" s="1"/>
  <c r="M19" i="12" s="1"/>
  <c r="K31" i="12"/>
  <c r="J31" i="12"/>
  <c r="L31" i="12"/>
  <c r="N31" i="12"/>
  <c r="D23" i="11" s="1"/>
  <c r="E23" i="11" s="1"/>
  <c r="F17" i="12"/>
  <c r="G17" i="12" s="1"/>
  <c r="H17" i="12" s="1"/>
  <c r="I17" i="12" s="1"/>
  <c r="M17" i="12" s="1"/>
  <c r="F37" i="12"/>
  <c r="G37" i="12" s="1"/>
  <c r="H37" i="12" s="1"/>
  <c r="I37" i="12" s="1"/>
  <c r="M37" i="12" s="1"/>
  <c r="F23" i="12"/>
  <c r="G23" i="12"/>
  <c r="H23" i="12" s="1"/>
  <c r="I23" i="12" s="1"/>
  <c r="M23" i="12" s="1"/>
  <c r="F39" i="12"/>
  <c r="G39" i="12"/>
  <c r="H39" i="12" s="1"/>
  <c r="I39" i="12" s="1"/>
  <c r="M39" i="12" s="1"/>
  <c r="F12" i="12"/>
  <c r="G12" i="12" s="1"/>
  <c r="H12" i="12" s="1"/>
  <c r="I12" i="12" s="1"/>
  <c r="M12" i="12" s="1"/>
  <c r="N29" i="12"/>
  <c r="D21" i="11" s="1"/>
  <c r="E21" i="11" s="1"/>
  <c r="L18" i="12"/>
  <c r="K18" i="12"/>
  <c r="J18" i="12"/>
  <c r="N18" i="12"/>
  <c r="D10" i="11" s="1"/>
  <c r="E10" i="11" s="1"/>
  <c r="F40" i="12"/>
  <c r="G40" i="12" s="1"/>
  <c r="H40" i="12" s="1"/>
  <c r="I40" i="12" s="1"/>
  <c r="M40" i="12" s="1"/>
  <c r="F34" i="12"/>
  <c r="G34" i="12"/>
  <c r="H34" i="12" s="1"/>
  <c r="I34" i="12" s="1"/>
  <c r="M34" i="12" s="1"/>
  <c r="C29" i="2"/>
  <c r="B36" i="3"/>
  <c r="B115" i="3"/>
  <c r="B116" i="3" s="1"/>
  <c r="C122" i="3" s="1"/>
  <c r="B56" i="3"/>
  <c r="F44" i="12"/>
  <c r="G44" i="12" s="1"/>
  <c r="H44" i="12" s="1"/>
  <c r="I44" i="12" s="1"/>
  <c r="M44" i="12" s="1"/>
  <c r="F27" i="12"/>
  <c r="G27" i="12" s="1"/>
  <c r="H27" i="12" s="1"/>
  <c r="I27" i="12" s="1"/>
  <c r="M27" i="12" s="1"/>
  <c r="F20" i="12"/>
  <c r="G20" i="12"/>
  <c r="H20" i="12" s="1"/>
  <c r="I20" i="12" s="1"/>
  <c r="M20" i="12" s="1"/>
  <c r="F11" i="12"/>
  <c r="G11" i="12" s="1"/>
  <c r="H11" i="12" s="1"/>
  <c r="I11" i="12" s="1"/>
  <c r="M11" i="12" s="1"/>
  <c r="F28" i="12"/>
  <c r="G28" i="12" s="1"/>
  <c r="H28" i="12" s="1"/>
  <c r="I28" i="12" s="1"/>
  <c r="M28" i="12" s="1"/>
  <c r="C31" i="2"/>
  <c r="D30" i="2"/>
  <c r="B37" i="3"/>
  <c r="B57" i="3"/>
  <c r="F21" i="12"/>
  <c r="G21" i="12" s="1"/>
  <c r="H21" i="12" s="1"/>
  <c r="I21" i="12" s="1"/>
  <c r="M21" i="12" s="1"/>
  <c r="F15" i="12"/>
  <c r="G15" i="12"/>
  <c r="H15" i="12" s="1"/>
  <c r="I15" i="12" s="1"/>
  <c r="M15" i="12" s="1"/>
  <c r="F32" i="12"/>
  <c r="G32" i="12" s="1"/>
  <c r="H32" i="12" s="1"/>
  <c r="I32" i="12" s="1"/>
  <c r="M32" i="12" s="1"/>
  <c r="F38" i="12"/>
  <c r="G38" i="12" s="1"/>
  <c r="H38" i="12" s="1"/>
  <c r="I38" i="12" s="1"/>
  <c r="M38" i="12" s="1"/>
  <c r="L43" i="12"/>
  <c r="J43" i="12"/>
  <c r="N43" i="12"/>
  <c r="D35" i="11" s="1"/>
  <c r="E35" i="11" s="1"/>
  <c r="K43" i="12"/>
  <c r="J24" i="12"/>
  <c r="N24" i="12"/>
  <c r="D16" i="11" s="1"/>
  <c r="E16" i="11" s="1"/>
  <c r="L24" i="12"/>
  <c r="K24" i="12"/>
  <c r="F14" i="12"/>
  <c r="G14" i="12"/>
  <c r="H14" i="12" s="1"/>
  <c r="I14" i="12" s="1"/>
  <c r="M14" i="12" s="1"/>
  <c r="C32" i="2"/>
  <c r="B58" i="3"/>
  <c r="B38" i="3"/>
  <c r="F13" i="12"/>
  <c r="G13" i="12" s="1"/>
  <c r="H13" i="12" s="1"/>
  <c r="I13" i="12" s="1"/>
  <c r="M13" i="12" s="1"/>
  <c r="F42" i="12"/>
  <c r="G42" i="12" s="1"/>
  <c r="H42" i="12" s="1"/>
  <c r="I42" i="12" s="1"/>
  <c r="M42" i="12" s="1"/>
  <c r="F41" i="12"/>
  <c r="G41" i="12"/>
  <c r="H41" i="12" s="1"/>
  <c r="I41" i="12" s="1"/>
  <c r="M41" i="12" s="1"/>
  <c r="J30" i="12"/>
  <c r="N30" i="12"/>
  <c r="D22" i="11" s="1"/>
  <c r="E22" i="11" s="1"/>
  <c r="K30" i="12"/>
  <c r="L30" i="12"/>
  <c r="F33" i="12"/>
  <c r="G33" i="12" s="1"/>
  <c r="H33" i="12" s="1"/>
  <c r="I33" i="12" s="1"/>
  <c r="M33" i="12" s="1"/>
  <c r="F45" i="12"/>
  <c r="G45" i="12" s="1"/>
  <c r="H45" i="12" s="1"/>
  <c r="I45" i="12" s="1"/>
  <c r="M45" i="12" s="1"/>
  <c r="F26" i="12"/>
  <c r="G26" i="12" s="1"/>
  <c r="H26" i="12" s="1"/>
  <c r="I26" i="12" s="1"/>
  <c r="M26" i="12" s="1"/>
  <c r="F25" i="12"/>
  <c r="G25" i="12"/>
  <c r="H25" i="12" s="1"/>
  <c r="I25" i="12" s="1"/>
  <c r="M25" i="12" s="1"/>
  <c r="B28" i="3"/>
  <c r="C31" i="3" s="1"/>
  <c r="D69" i="2" s="1"/>
  <c r="B88" i="3"/>
  <c r="C93" i="3" s="1"/>
  <c r="D84" i="2" s="1"/>
  <c r="B46" i="3"/>
  <c r="C51" i="3" s="1"/>
  <c r="D72" i="2" s="1"/>
  <c r="C72" i="2" s="1"/>
  <c r="B79" i="3"/>
  <c r="C85" i="3" s="1"/>
  <c r="D83" i="2" s="1"/>
  <c r="B96" i="3"/>
  <c r="C101" i="3" s="1"/>
  <c r="D86" i="2" s="1"/>
  <c r="B105" i="3"/>
  <c r="B72" i="3"/>
  <c r="C76" i="3" s="1"/>
  <c r="D82" i="2" s="1"/>
  <c r="D24" i="13"/>
  <c r="B39" i="5" l="1"/>
  <c r="C42" i="5" s="1"/>
  <c r="C43" i="5" s="1"/>
  <c r="D71" i="4" s="1"/>
  <c r="C71" i="4" s="1"/>
  <c r="D89" i="4"/>
  <c r="D103" i="4" s="1"/>
  <c r="B38" i="10"/>
  <c r="B58" i="10"/>
  <c r="C32" i="9"/>
  <c r="D31" i="9"/>
  <c r="B88" i="10"/>
  <c r="C93" i="10" s="1"/>
  <c r="D85" i="9" s="1"/>
  <c r="B79" i="10"/>
  <c r="C85" i="10" s="1"/>
  <c r="D84" i="9" s="1"/>
  <c r="B96" i="10"/>
  <c r="C101" i="10" s="1"/>
  <c r="D87" i="9" s="1"/>
  <c r="B46" i="10"/>
  <c r="C51" i="10" s="1"/>
  <c r="D73" i="9" s="1"/>
  <c r="C73" i="9" s="1"/>
  <c r="B28" i="10"/>
  <c r="C31" i="10" s="1"/>
  <c r="D70" i="9" s="1"/>
  <c r="B72" i="10"/>
  <c r="C76" i="10" s="1"/>
  <c r="D83" i="9" s="1"/>
  <c r="B105" i="10"/>
  <c r="C32" i="6"/>
  <c r="B58" i="7"/>
  <c r="B38" i="7"/>
  <c r="B105" i="7"/>
  <c r="B88" i="7"/>
  <c r="C93" i="7" s="1"/>
  <c r="D84" i="6" s="1"/>
  <c r="B72" i="7"/>
  <c r="C76" i="7" s="1"/>
  <c r="D82" i="6" s="1"/>
  <c r="B28" i="7"/>
  <c r="C31" i="7" s="1"/>
  <c r="D69" i="6" s="1"/>
  <c r="B46" i="7"/>
  <c r="C51" i="7" s="1"/>
  <c r="D72" i="6" s="1"/>
  <c r="C72" i="6" s="1"/>
  <c r="B79" i="7"/>
  <c r="C85" i="7" s="1"/>
  <c r="D83" i="6" s="1"/>
  <c r="B96" i="7"/>
  <c r="C101" i="7" s="1"/>
  <c r="D86" i="6" s="1"/>
  <c r="B36" i="7"/>
  <c r="B39" i="7" s="1"/>
  <c r="C42" i="7" s="1"/>
  <c r="C43" i="7" s="1"/>
  <c r="D71" i="6" s="1"/>
  <c r="C71" i="6" s="1"/>
  <c r="B56" i="7"/>
  <c r="C29" i="6"/>
  <c r="B115" i="7"/>
  <c r="B116" i="7" s="1"/>
  <c r="C122" i="7" s="1"/>
  <c r="C31" i="6"/>
  <c r="D30" i="6"/>
  <c r="B57" i="7"/>
  <c r="B37" i="7"/>
  <c r="B59" i="5"/>
  <c r="C62" i="5" s="1"/>
  <c r="C63" i="5" s="1"/>
  <c r="D74" i="4" s="1"/>
  <c r="C74" i="4" s="1"/>
  <c r="B106" i="5"/>
  <c r="B107" i="5"/>
  <c r="C112" i="5" s="1"/>
  <c r="D92" i="4" s="1"/>
  <c r="D96" i="4" s="1"/>
  <c r="D104" i="4" s="1"/>
  <c r="D105" i="4" s="1"/>
  <c r="D107" i="4" s="1"/>
  <c r="C30" i="4"/>
  <c r="D33" i="4"/>
  <c r="D70" i="4"/>
  <c r="C69" i="4"/>
  <c r="K29" i="12"/>
  <c r="B59" i="3"/>
  <c r="C62" i="3" s="1"/>
  <c r="C63" i="3" s="1"/>
  <c r="D74" i="2" s="1"/>
  <c r="C74" i="2" s="1"/>
  <c r="J29" i="12"/>
  <c r="B39" i="3"/>
  <c r="C42" i="3" s="1"/>
  <c r="C43" i="3" s="1"/>
  <c r="D71" i="2" s="1"/>
  <c r="C71" i="2" s="1"/>
  <c r="N10" i="12"/>
  <c r="E2" i="11" s="1"/>
  <c r="L10" i="12"/>
  <c r="K10" i="12"/>
  <c r="J10" i="12"/>
  <c r="L27" i="12"/>
  <c r="K27" i="12"/>
  <c r="N27" i="12"/>
  <c r="D19" i="11" s="1"/>
  <c r="E19" i="11" s="1"/>
  <c r="J27" i="12"/>
  <c r="L12" i="12"/>
  <c r="K12" i="12"/>
  <c r="N12" i="12"/>
  <c r="D4" i="11" s="1"/>
  <c r="E4" i="11" s="1"/>
  <c r="J12" i="12"/>
  <c r="J45" i="12"/>
  <c r="N45" i="12"/>
  <c r="D37" i="11" s="1"/>
  <c r="E37" i="11" s="1"/>
  <c r="K45" i="12"/>
  <c r="L45" i="12"/>
  <c r="K17" i="12"/>
  <c r="L17" i="12"/>
  <c r="J17" i="12"/>
  <c r="N17" i="12"/>
  <c r="D9" i="11" s="1"/>
  <c r="E9" i="11" s="1"/>
  <c r="L13" i="12"/>
  <c r="N13" i="12"/>
  <c r="D5" i="11" s="1"/>
  <c r="E5" i="11" s="1"/>
  <c r="K13" i="12"/>
  <c r="J13" i="12"/>
  <c r="N28" i="12"/>
  <c r="D20" i="11" s="1"/>
  <c r="E20" i="11" s="1"/>
  <c r="K28" i="12"/>
  <c r="L28" i="12"/>
  <c r="J28" i="12"/>
  <c r="K40" i="12"/>
  <c r="N40" i="12"/>
  <c r="D32" i="11" s="1"/>
  <c r="E32" i="11" s="1"/>
  <c r="J40" i="12"/>
  <c r="L40" i="12"/>
  <c r="L42" i="12"/>
  <c r="K42" i="12"/>
  <c r="J42" i="12"/>
  <c r="N42" i="12"/>
  <c r="D34" i="11" s="1"/>
  <c r="E34" i="11" s="1"/>
  <c r="K26" i="12"/>
  <c r="L26" i="12"/>
  <c r="N26" i="12"/>
  <c r="D18" i="11" s="1"/>
  <c r="E18" i="11" s="1"/>
  <c r="J26" i="12"/>
  <c r="N38" i="12"/>
  <c r="D30" i="11" s="1"/>
  <c r="E30" i="11" s="1"/>
  <c r="L38" i="12"/>
  <c r="K38" i="12"/>
  <c r="J38" i="12"/>
  <c r="D70" i="2"/>
  <c r="C69" i="2"/>
  <c r="J25" i="12"/>
  <c r="L25" i="12"/>
  <c r="N25" i="12"/>
  <c r="D17" i="11" s="1"/>
  <c r="E17" i="11" s="1"/>
  <c r="K25" i="12"/>
  <c r="L41" i="12"/>
  <c r="N41" i="12"/>
  <c r="D33" i="11" s="1"/>
  <c r="E33" i="11" s="1"/>
  <c r="J41" i="12"/>
  <c r="K41" i="12"/>
  <c r="J11" i="12"/>
  <c r="K11" i="12"/>
  <c r="L11" i="12"/>
  <c r="N11" i="12"/>
  <c r="D3" i="11" s="1"/>
  <c r="E3" i="11" s="1"/>
  <c r="L15" i="12"/>
  <c r="K15" i="12"/>
  <c r="N15" i="12"/>
  <c r="D7" i="11" s="1"/>
  <c r="E7" i="11" s="1"/>
  <c r="J15" i="12"/>
  <c r="N34" i="12"/>
  <c r="D26" i="11" s="1"/>
  <c r="E26" i="11" s="1"/>
  <c r="J34" i="12"/>
  <c r="L34" i="12"/>
  <c r="K34" i="12"/>
  <c r="J14" i="12"/>
  <c r="L14" i="12"/>
  <c r="K14" i="12"/>
  <c r="N14" i="12"/>
  <c r="D6" i="11" s="1"/>
  <c r="E6" i="11" s="1"/>
  <c r="K21" i="12"/>
  <c r="L21" i="12"/>
  <c r="J21" i="12"/>
  <c r="N21" i="12"/>
  <c r="D13" i="11" s="1"/>
  <c r="E13" i="11" s="1"/>
  <c r="K19" i="12"/>
  <c r="N19" i="12"/>
  <c r="D11" i="11" s="1"/>
  <c r="E11" i="11" s="1"/>
  <c r="J19" i="12"/>
  <c r="L19" i="12"/>
  <c r="B106" i="3"/>
  <c r="B107" i="3" s="1"/>
  <c r="C112" i="3" s="1"/>
  <c r="D92" i="2" s="1"/>
  <c r="D96" i="2" s="1"/>
  <c r="D104" i="2" s="1"/>
  <c r="J33" i="12"/>
  <c r="N33" i="12"/>
  <c r="D25" i="11" s="1"/>
  <c r="E25" i="11" s="1"/>
  <c r="L33" i="12"/>
  <c r="K33" i="12"/>
  <c r="J32" i="12"/>
  <c r="K32" i="12"/>
  <c r="L32" i="12"/>
  <c r="N32" i="12"/>
  <c r="D24" i="11" s="1"/>
  <c r="E24" i="11" s="1"/>
  <c r="L20" i="12"/>
  <c r="J20" i="12"/>
  <c r="K20" i="12"/>
  <c r="N20" i="12"/>
  <c r="D12" i="11" s="1"/>
  <c r="E12" i="11" s="1"/>
  <c r="K39" i="12"/>
  <c r="N39" i="12"/>
  <c r="D31" i="11" s="1"/>
  <c r="E31" i="11" s="1"/>
  <c r="J39" i="12"/>
  <c r="L39" i="12"/>
  <c r="D89" i="2"/>
  <c r="D103" i="2" s="1"/>
  <c r="L23" i="12"/>
  <c r="J23" i="12"/>
  <c r="K23" i="12"/>
  <c r="N23" i="12"/>
  <c r="D15" i="11" s="1"/>
  <c r="E15" i="11" s="1"/>
  <c r="D33" i="2"/>
  <c r="C30" i="2"/>
  <c r="K44" i="12"/>
  <c r="L44" i="12"/>
  <c r="J44" i="12"/>
  <c r="N44" i="12"/>
  <c r="D36" i="11" s="1"/>
  <c r="E36" i="11" s="1"/>
  <c r="N37" i="12"/>
  <c r="D29" i="11" s="1"/>
  <c r="E29" i="11" s="1"/>
  <c r="L37" i="12"/>
  <c r="K37" i="12"/>
  <c r="J37" i="12"/>
  <c r="B7" i="14"/>
  <c r="D142" i="13"/>
  <c r="D30" i="13"/>
  <c r="C30" i="13" s="1"/>
  <c r="D32" i="13"/>
  <c r="D33" i="13"/>
  <c r="C33" i="13" s="1"/>
  <c r="D90" i="9" l="1"/>
  <c r="D104" i="9" s="1"/>
  <c r="D75" i="4"/>
  <c r="D143" i="4" s="1"/>
  <c r="B106" i="10"/>
  <c r="B107" i="10"/>
  <c r="C112" i="10" s="1"/>
  <c r="D93" i="9" s="1"/>
  <c r="D97" i="9" s="1"/>
  <c r="D105" i="9" s="1"/>
  <c r="D106" i="9" s="1"/>
  <c r="D108" i="9" s="1"/>
  <c r="C70" i="9"/>
  <c r="D71" i="9"/>
  <c r="B37" i="10"/>
  <c r="B39" i="10" s="1"/>
  <c r="C42" i="10" s="1"/>
  <c r="C43" i="10" s="1"/>
  <c r="D72" i="9" s="1"/>
  <c r="C72" i="9" s="1"/>
  <c r="C31" i="9"/>
  <c r="D34" i="9"/>
  <c r="B57" i="10"/>
  <c r="B59" i="10" s="1"/>
  <c r="C62" i="10" s="1"/>
  <c r="C63" i="10" s="1"/>
  <c r="D75" i="9" s="1"/>
  <c r="C75" i="9" s="1"/>
  <c r="B59" i="7"/>
  <c r="C62" i="7" s="1"/>
  <c r="C63" i="7" s="1"/>
  <c r="D74" i="6" s="1"/>
  <c r="C74" i="6" s="1"/>
  <c r="D89" i="6"/>
  <c r="D103" i="6" s="1"/>
  <c r="B106" i="7"/>
  <c r="B107" i="7" s="1"/>
  <c r="C112" i="7" s="1"/>
  <c r="D92" i="6" s="1"/>
  <c r="D96" i="6" s="1"/>
  <c r="D104" i="6" s="1"/>
  <c r="D70" i="6"/>
  <c r="C69" i="6"/>
  <c r="C30" i="6"/>
  <c r="D33" i="6"/>
  <c r="D144" i="4"/>
  <c r="D61" i="4"/>
  <c r="D40" i="4"/>
  <c r="D44" i="4"/>
  <c r="D41" i="4"/>
  <c r="D43" i="4"/>
  <c r="D42" i="4"/>
  <c r="D37" i="4"/>
  <c r="D39" i="4"/>
  <c r="D38" i="4"/>
  <c r="D75" i="2"/>
  <c r="D143" i="2" s="1"/>
  <c r="E38" i="11"/>
  <c r="H18" i="1" s="1"/>
  <c r="I18" i="1" s="1"/>
  <c r="D61" i="2"/>
  <c r="D37" i="2"/>
  <c r="D44" i="2"/>
  <c r="D43" i="2"/>
  <c r="D41" i="2"/>
  <c r="D39" i="2"/>
  <c r="D40" i="2"/>
  <c r="D42" i="2"/>
  <c r="D38" i="2"/>
  <c r="D105" i="2"/>
  <c r="D107" i="2" s="1"/>
  <c r="B79" i="14"/>
  <c r="C85" i="14" s="1"/>
  <c r="D84" i="13" s="1"/>
  <c r="B88" i="14"/>
  <c r="C93" i="14" s="1"/>
  <c r="D85" i="13" s="1"/>
  <c r="B72" i="14"/>
  <c r="C76" i="14" s="1"/>
  <c r="D83" i="13" s="1"/>
  <c r="B28" i="14"/>
  <c r="C31" i="14" s="1"/>
  <c r="D70" i="13" s="1"/>
  <c r="B96" i="14"/>
  <c r="C101" i="14" s="1"/>
  <c r="D87" i="13" s="1"/>
  <c r="B105" i="14"/>
  <c r="B46" i="14"/>
  <c r="C51" i="14" s="1"/>
  <c r="D73" i="13" s="1"/>
  <c r="C73" i="13" s="1"/>
  <c r="B58" i="14"/>
  <c r="D31" i="13"/>
  <c r="B38" i="14"/>
  <c r="C32" i="13"/>
  <c r="D75" i="6" l="1"/>
  <c r="D143" i="6" s="1"/>
  <c r="D105" i="6"/>
  <c r="D107" i="6" s="1"/>
  <c r="D144" i="6" s="1"/>
  <c r="D76" i="9"/>
  <c r="D144" i="9" s="1"/>
  <c r="D62" i="9"/>
  <c r="D39" i="9"/>
  <c r="D40" i="9"/>
  <c r="D42" i="9"/>
  <c r="D43" i="9"/>
  <c r="D38" i="9"/>
  <c r="D45" i="9"/>
  <c r="D41" i="9"/>
  <c r="D44" i="9"/>
  <c r="D145" i="9"/>
  <c r="D61" i="6"/>
  <c r="D40" i="6"/>
  <c r="D42" i="6"/>
  <c r="D39" i="6"/>
  <c r="D43" i="6"/>
  <c r="D37" i="6"/>
  <c r="D38" i="6"/>
  <c r="D44" i="6"/>
  <c r="D41" i="6"/>
  <c r="D45" i="4"/>
  <c r="D62" i="4" s="1"/>
  <c r="D64" i="4" s="1"/>
  <c r="D144" i="2"/>
  <c r="D45" i="2"/>
  <c r="D62" i="2" s="1"/>
  <c r="D64" i="2" s="1"/>
  <c r="D90" i="13"/>
  <c r="D104" i="13" s="1"/>
  <c r="C70" i="13"/>
  <c r="D71" i="13"/>
  <c r="B106" i="14"/>
  <c r="B107" i="14" s="1"/>
  <c r="C112" i="14" s="1"/>
  <c r="D93" i="13" s="1"/>
  <c r="D97" i="13" s="1"/>
  <c r="D105" i="13" s="1"/>
  <c r="B57" i="14"/>
  <c r="B59" i="14" s="1"/>
  <c r="C62" i="14" s="1"/>
  <c r="C63" i="14" s="1"/>
  <c r="D75" i="13" s="1"/>
  <c r="C75" i="13" s="1"/>
  <c r="D34" i="13"/>
  <c r="B37" i="14"/>
  <c r="B39" i="14" s="1"/>
  <c r="C42" i="14" s="1"/>
  <c r="C43" i="14" s="1"/>
  <c r="D72" i="13" s="1"/>
  <c r="C72" i="13" s="1"/>
  <c r="C31" i="13"/>
  <c r="D46" i="9" l="1"/>
  <c r="D63" i="9" s="1"/>
  <c r="D65" i="9" s="1"/>
  <c r="D45" i="6"/>
  <c r="D62" i="6" s="1"/>
  <c r="D64" i="6" s="1"/>
  <c r="D142" i="4"/>
  <c r="D146" i="4" s="1"/>
  <c r="D125" i="4"/>
  <c r="D126" i="4" s="1"/>
  <c r="D127" i="4" s="1"/>
  <c r="D128" i="4" s="1"/>
  <c r="D142" i="2"/>
  <c r="D146" i="2" s="1"/>
  <c r="D125" i="2"/>
  <c r="D126" i="2" s="1"/>
  <c r="D127" i="2" s="1"/>
  <c r="D128" i="2" s="1"/>
  <c r="D106" i="13"/>
  <c r="D108" i="13" s="1"/>
  <c r="D145" i="13" s="1"/>
  <c r="D62" i="13"/>
  <c r="D39" i="13"/>
  <c r="D44" i="13"/>
  <c r="D40" i="13"/>
  <c r="D38" i="13"/>
  <c r="D43" i="13"/>
  <c r="D42" i="13"/>
  <c r="D45" i="13"/>
  <c r="D41" i="13"/>
  <c r="D76" i="13"/>
  <c r="D144" i="13" s="1"/>
  <c r="D143" i="9" l="1"/>
  <c r="D147" i="9" s="1"/>
  <c r="D126" i="9"/>
  <c r="D127" i="9" s="1"/>
  <c r="D128" i="9" s="1"/>
  <c r="D129" i="9" s="1"/>
  <c r="D142" i="6"/>
  <c r="D146" i="6" s="1"/>
  <c r="D125" i="6"/>
  <c r="D126" i="6" s="1"/>
  <c r="D127" i="6" s="1"/>
  <c r="D128" i="6" s="1"/>
  <c r="D131" i="4"/>
  <c r="D132" i="4"/>
  <c r="D136" i="4"/>
  <c r="D131" i="2"/>
  <c r="D136" i="2"/>
  <c r="D132" i="2"/>
  <c r="D46" i="13"/>
  <c r="D63" i="13" s="1"/>
  <c r="D65" i="13" s="1"/>
  <c r="D132" i="9" l="1"/>
  <c r="D133" i="9"/>
  <c r="D137" i="9"/>
  <c r="D136" i="6"/>
  <c r="D132" i="6"/>
  <c r="D131" i="6"/>
  <c r="D138" i="4"/>
  <c r="D147" i="4" s="1"/>
  <c r="D149" i="4" s="1"/>
  <c r="G13" i="1" s="1"/>
  <c r="H13" i="1" s="1"/>
  <c r="I13" i="1" s="1"/>
  <c r="D138" i="2"/>
  <c r="D147" i="2" s="1"/>
  <c r="D149" i="2" s="1"/>
  <c r="G12" i="1" s="1"/>
  <c r="H12" i="1" s="1"/>
  <c r="I12" i="1" s="1"/>
  <c r="D143" i="13"/>
  <c r="D147" i="13" s="1"/>
  <c r="D126" i="13"/>
  <c r="D127" i="13" s="1"/>
  <c r="D128" i="13" s="1"/>
  <c r="D129" i="13" s="1"/>
  <c r="D139" i="9" l="1"/>
  <c r="D148" i="9" s="1"/>
  <c r="D150" i="9" s="1"/>
  <c r="G15" i="1" s="1"/>
  <c r="H15" i="1" s="1"/>
  <c r="I15" i="1" s="1"/>
  <c r="D138" i="6"/>
  <c r="D147" i="6" s="1"/>
  <c r="D149" i="6" s="1"/>
  <c r="G14" i="1" s="1"/>
  <c r="H14" i="1" s="1"/>
  <c r="I14" i="1" s="1"/>
  <c r="D137" i="13"/>
  <c r="D133" i="13"/>
  <c r="D132" i="13"/>
  <c r="D139" i="13" l="1"/>
  <c r="D148" i="13" s="1"/>
  <c r="D150" i="13" s="1"/>
  <c r="G16" i="1" s="1"/>
  <c r="H16" i="1" s="1"/>
  <c r="I16" i="1" s="1"/>
  <c r="I17" i="1" s="1"/>
  <c r="G22" i="1" s="1"/>
  <c r="H27" i="15" s="1"/>
  <c r="H17" i="1" l="1"/>
  <c r="G21" i="1" s="1"/>
  <c r="G27" i="15" s="1"/>
</calcChain>
</file>

<file path=xl/sharedStrings.xml><?xml version="1.0" encoding="utf-8"?>
<sst xmlns="http://schemas.openxmlformats.org/spreadsheetml/2006/main" count="1914" uniqueCount="348">
  <si>
    <t>Processo Administrativo nº.</t>
  </si>
  <si>
    <t>Licitação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</si>
  <si>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</si>
  <si>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</si>
  <si>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</si>
  <si>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</si>
  <si>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</si>
  <si>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</si>
  <si>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</si>
  <si>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</si>
  <si>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</si>
  <si>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</si>
  <si>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</si>
  <si>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CATSER</t>
  </si>
  <si>
    <t>CATEGORIA / CARGO</t>
  </si>
  <si>
    <t>CBO</t>
  </si>
  <si>
    <t>PISO SALARIAL</t>
  </si>
  <si>
    <t>Custos com mão de obra</t>
  </si>
  <si>
    <t>Item</t>
  </si>
  <si>
    <t>QTD</t>
  </si>
  <si>
    <t>Valor mensal total estimado para o contrato</t>
  </si>
  <si>
    <t>Valor total estimado para o contrato</t>
  </si>
  <si>
    <t>6230-20</t>
  </si>
  <si>
    <t>Auxiliar de Biotério - Tratador Animal</t>
  </si>
  <si>
    <t>Encarregado</t>
  </si>
  <si>
    <t>4101-05</t>
  </si>
  <si>
    <t>Auxiliar de Biotério - Tratador Animal - Seg a Sab - insalubridade 20%</t>
  </si>
  <si>
    <t>Auxiliar de Biotério - Tratador Animal - Seg a Sex - insalubridade 20%</t>
  </si>
  <si>
    <t>Encarregado Seg a Sex - insalubridade 20%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</si>
  <si>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</si>
  <si>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</si>
  <si>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</si>
  <si>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</si>
  <si>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</si>
  <si>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</si>
  <si>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>Trabalhadores nas Empresas de Asseio e Conservação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</si>
  <si>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</si>
  <si>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</si>
  <si>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</si>
  <si>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</si>
  <si>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</si>
  <si>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</si>
  <si>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</si>
  <si>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</si>
  <si>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</si>
  <si>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</si>
  <si>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</si>
  <si>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</si>
  <si>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</si>
  <si>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</si>
  <si>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</si>
  <si>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</si>
  <si>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</si>
  <si>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</si>
  <si>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</si>
  <si>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</si>
  <si>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</si>
  <si>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</si>
  <si>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</si>
  <si>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</si>
  <si>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</si>
  <si>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</si>
  <si>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</si>
  <si>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</si>
  <si>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</si>
  <si>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</si>
  <si>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</si>
  <si>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</si>
  <si>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</si>
  <si>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</si>
  <si>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</si>
  <si>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</si>
  <si>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</si>
  <si>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</si>
  <si>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</si>
  <si>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</si>
  <si>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</si>
  <si>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</si>
  <si>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</si>
  <si>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</si>
  <si>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</si>
  <si>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</si>
  <si>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</si>
  <si>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</si>
  <si>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</si>
  <si>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A.1</t>
  </si>
  <si>
    <t>Crédito PIS/COFINS</t>
  </si>
  <si>
    <t>Auxílio-Refeição/Alimentação</t>
  </si>
  <si>
    <t>Assistência Médica e Familiar</t>
  </si>
  <si>
    <t>C.1</t>
  </si>
  <si>
    <t>D.1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</si>
  <si>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</si>
  <si>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</si>
  <si>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</si>
  <si>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</si>
  <si>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</si>
  <si>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</si>
  <si>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</si>
  <si>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</si>
  <si>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</si>
  <si>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</si>
  <si>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</si>
  <si>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</si>
  <si>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</si>
  <si>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</si>
  <si>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</si>
  <si>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</si>
  <si>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</si>
  <si>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</si>
  <si>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</si>
  <si>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</si>
  <si>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</si>
  <si>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</si>
  <si>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</si>
  <si>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</si>
  <si>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</si>
  <si>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</si>
  <si>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</si>
  <si>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</si>
  <si>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</si>
  <si>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</si>
  <si>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</si>
  <si>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</si>
  <si>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</si>
  <si>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</si>
  <si>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</si>
  <si>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</si>
  <si>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</si>
  <si>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</si>
  <si>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</si>
  <si>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</si>
  <si>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</si>
  <si>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</si>
  <si>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</si>
  <si>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</si>
  <si>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</si>
  <si>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</si>
  <si>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</si>
  <si>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</si>
  <si>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</si>
  <si>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</si>
  <si>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</si>
  <si>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</si>
  <si>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</si>
  <si>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</si>
  <si>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</si>
  <si>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</si>
  <si>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</si>
  <si>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</si>
  <si>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</si>
  <si>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</si>
  <si>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</si>
  <si>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</si>
  <si>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</si>
  <si>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</si>
  <si>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</si>
  <si>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</si>
  <si>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</si>
  <si>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9"/>
        <color theme="1"/>
        <rFont val="Spranq eco sans"/>
        <family val="2"/>
      </rPr>
      <t>(2)</t>
    </r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</si>
  <si>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</si>
  <si>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</si>
  <si>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</si>
  <si>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</si>
  <si>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</si>
  <si>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</si>
  <si>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</si>
  <si>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</si>
  <si>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</si>
  <si>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</si>
  <si>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</si>
  <si>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</si>
  <si>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</si>
  <si>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</si>
  <si>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</si>
  <si>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</si>
  <si>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</si>
  <si>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</si>
  <si>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</si>
  <si>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</si>
  <si>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</si>
  <si>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</si>
  <si>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</si>
  <si>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</si>
  <si>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</si>
  <si>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</si>
  <si>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</si>
  <si>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</si>
  <si>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</si>
  <si>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</si>
  <si>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</si>
  <si>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</si>
  <si>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</si>
  <si>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</si>
  <si>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</si>
  <si>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</si>
  <si>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</si>
  <si>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</si>
  <si>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</si>
  <si>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</si>
  <si>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</si>
  <si>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</si>
  <si>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</si>
  <si>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</si>
  <si>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</si>
  <si>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</si>
  <si>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</si>
  <si>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</si>
  <si>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</si>
  <si>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</si>
  <si>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</si>
  <si>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</si>
  <si>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</si>
  <si>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</si>
  <si>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</si>
  <si>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</si>
  <si>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</si>
  <si>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</si>
  <si>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</si>
  <si>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</si>
  <si>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</si>
  <si>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</si>
  <si>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</si>
  <si>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</si>
  <si>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</si>
  <si>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Total de contratações CAGED período Jul 2019 a Dez 2019 - 73 contratações - 65 ( 89,04%) masculinas e 8 (10,96%) femininas - Consulta realizada em 30/12/2020</t>
  </si>
  <si>
    <t>Valor Total</t>
  </si>
  <si>
    <t>Auxiliar de Biotério - Tratador Animal - Seg a Sex - insalubridade 40%</t>
  </si>
  <si>
    <t>MEMORIAL DE CÁLCULO  - TRATADOR DE ANIMAIS / AUXILIAR DE BIOTÉRIO  SEG A SEX - 40% INSALUBRIDADE</t>
  </si>
  <si>
    <t>MEMORIAL DE CÁLCULO  - TRATADOR DE ANIMAIS / AUXILIAR DE BIOTÉRIO  SEG A SAB - 20% Insalubridade</t>
  </si>
  <si>
    <t>MEMORIAL DE CÁLCULO  - TRATADOR DE ANIMAIS / AUXILIAR DE BIOTÉRIO  SEG A SEX - 20% Insalubridade</t>
  </si>
  <si>
    <t>UNIFORME PARA O AUXILIAR DE BIOTÉRIO / TRATADOR DE ANIMAIS E ENCARREGADO</t>
  </si>
  <si>
    <t>Tipo / Especificações</t>
  </si>
  <si>
    <t>Peso por Uniforme (KG)</t>
  </si>
  <si>
    <t>Qtd disponível por Dia</t>
  </si>
  <si>
    <t>Qtd por Mês</t>
  </si>
  <si>
    <t>Kg por mês</t>
  </si>
  <si>
    <t>Custo por Kg</t>
  </si>
  <si>
    <t>Custo Mensal</t>
  </si>
  <si>
    <t>Calça comprida na cor Azul, em Brim, com cordame e elástico e Camisa de malha ou brim manga comprida com  logo da Empresa a esquerda - "A SERVIÇO DA UFRJ" nas costas - Conjunto lavado - com entrega diária de uma muda de roupa ajustada e compatível com o corpo do funcionário (Tam P/M/G/GG)</t>
  </si>
  <si>
    <t>Qtd Anual</t>
  </si>
  <si>
    <t>Qtd Semestral</t>
  </si>
  <si>
    <t>Custo  Unitário</t>
  </si>
  <si>
    <t>Custo Anual</t>
  </si>
  <si>
    <t>Óculos de segurança com lentes de cristal ou policarbono incolor por ano</t>
  </si>
  <si>
    <t>Bota de PVC com forro, com cano de aproximadamente 225mm, branca com solado antiderrapante para uso em Calçados de Segurança em Impermeáveis - Construídos materiais Elastoméricos e Poliméricos (borracha / PU / PVC). Conforme NBR 12594/1992 - EN 345/1992 /EN 347/1992 /BS 5145/1989</t>
  </si>
  <si>
    <t>Botina com solado poliuretano masculino/feminino. Descrição: extra macio, couro especial, sola antiderrapante, palmilha anatômica, sub-palmilha em E.V.A. sem cadarço na cor preta. Conforme regulamentação NBR 12594/1992</t>
  </si>
  <si>
    <t>Máscara cirúrgica descartável - duas por dia</t>
  </si>
  <si>
    <t>Sapatilha descartável em tnt - dois pares por dia</t>
  </si>
  <si>
    <t>Touca descartável em tnt - dois  por dia</t>
  </si>
  <si>
    <t>Luvas de procedimento cirúrgico - cinco pares por dia</t>
  </si>
  <si>
    <t>Avantal em PVC</t>
  </si>
  <si>
    <t>Macacao descartável de manga longa em tnt - um por dia</t>
  </si>
  <si>
    <t>Luva de Latex forrada de algodão flocado - grande resistencia a rasgos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</si>
  <si>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</si>
  <si>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Total mensal com uniforme</t>
  </si>
  <si>
    <t>UNIFORME PARA O SUPERVISOR DE NÍVEL SUPERIOR</t>
  </si>
  <si>
    <t>Calça comprida na cor Azul, em Brim, com cordame e elástico.</t>
  </si>
  <si>
    <t>Camiseta de malha meia manga em algodão Logo da Empresa a esquerda - "A SERVIÇO DA UFRJ" nas costas</t>
  </si>
  <si>
    <t>Sapato tipo 747vulcabrás</t>
  </si>
  <si>
    <t xml:space="preserve">Jaleco em brim azul marinho, 100% algodão  contendo a inscrição “A serviço da UFRJ” </t>
  </si>
  <si>
    <t>Tratatador de Animais - Auxiliar de Biotério   44h Seg a Sex - 40% Insalubridade</t>
  </si>
  <si>
    <t>Tratatador de Animais - Auxiliar de Biotério   44h Seg a Sab - 20% Insalubridade</t>
  </si>
  <si>
    <t>Piso da Categoria</t>
  </si>
  <si>
    <t>MEMORIAL DE CÁLCULO  - ENCARGADO SEG A SEX - 20% INSALUBRIDADE</t>
  </si>
  <si>
    <t>ENCARREGADO   44h Seg a Sex - 20% Insalubridade</t>
  </si>
  <si>
    <t>Insumo</t>
  </si>
  <si>
    <t>Quantidade</t>
  </si>
  <si>
    <t>Unidade</t>
  </si>
  <si>
    <t>Kg</t>
  </si>
  <si>
    <t>ml</t>
  </si>
  <si>
    <t>Valor Unitário</t>
  </si>
  <si>
    <t>Marcas Pré-Aprovadas</t>
  </si>
  <si>
    <t>MAÇÃ</t>
  </si>
  <si>
    <t>BANANA</t>
  </si>
  <si>
    <t>LARANJA</t>
  </si>
  <si>
    <t>TOMATE</t>
  </si>
  <si>
    <t>MILHO</t>
  </si>
  <si>
    <t>COCO VERDE</t>
  </si>
  <si>
    <t>COUVE MANTEIGA</t>
  </si>
  <si>
    <t>BETERRABA</t>
  </si>
  <si>
    <t>CENOURA</t>
  </si>
  <si>
    <t>OVO</t>
  </si>
  <si>
    <t>MANGA</t>
  </si>
  <si>
    <t>UVA</t>
  </si>
  <si>
    <t>MAMÃO</t>
  </si>
  <si>
    <t>PEPINO</t>
  </si>
  <si>
    <t>GOIABA</t>
  </si>
  <si>
    <t>MELANCIA</t>
  </si>
  <si>
    <t>MARACUJÁ</t>
  </si>
  <si>
    <t>MELÃO</t>
  </si>
  <si>
    <t>PÊSSEGO</t>
  </si>
  <si>
    <t>BATATA DOCE</t>
  </si>
  <si>
    <t>TANGERINA</t>
  </si>
  <si>
    <t>VAGEM</t>
  </si>
  <si>
    <t>BERINJELA</t>
  </si>
  <si>
    <t>CAQUI</t>
  </si>
  <si>
    <t>COUVE FLOR</t>
  </si>
  <si>
    <t>RUCULA</t>
  </si>
  <si>
    <t>COUVE</t>
  </si>
  <si>
    <t>CHICORIA</t>
  </si>
  <si>
    <t>ESPINAFRE</t>
  </si>
  <si>
    <t>FENO</t>
  </si>
  <si>
    <t>RAÇÃO PARA COELHOS</t>
  </si>
  <si>
    <t>RAÇÃO PARA PRIMATAS</t>
  </si>
  <si>
    <t>SANGUE DE COELHO</t>
  </si>
  <si>
    <t>PRODUTO
COM
FORNECIMENTO MENSAL</t>
  </si>
  <si>
    <t>ITEM</t>
  </si>
  <si>
    <t>UND</t>
  </si>
  <si>
    <t>Valor s/ Tributos</t>
  </si>
  <si>
    <t>Valor Unitário s/ tributos e pós-crédito PIS/COFINS</t>
  </si>
  <si>
    <t>Subtotal</t>
  </si>
  <si>
    <t>Valor Unitário incluindo tributos</t>
  </si>
  <si>
    <t>Valor Mensal do Insumo</t>
  </si>
  <si>
    <t xml:space="preserve">Valor Do Mensal do Posto </t>
  </si>
  <si>
    <t xml:space="preserve">Valor Total Mensal </t>
  </si>
  <si>
    <t>Valor Total Anual</t>
  </si>
  <si>
    <t xml:space="preserve">Custo variável com insumos </t>
  </si>
  <si>
    <t>MEMORIAL DE CÁLCULO  - TÉCNICO DE NIVEL SUPERIOR - 20% INSALUBRIDADE</t>
  </si>
  <si>
    <t>Total de contratações CAGED período Jul 2019 a Dez 2019 - 77 contratações - 23 ( 29,87%) masculinas e 54 (70,13%) femininas - Consulta realizada em 30/12/2020 - utilizando o CBO de Biólogo pra a estimativa</t>
  </si>
  <si>
    <t>Und</t>
  </si>
  <si>
    <t>Dz</t>
  </si>
  <si>
    <t>FORRAÇÃO MARAVALHA IRRADIADA</t>
  </si>
  <si>
    <t>FORRAÇÃO FLOCOS IRRADIADO</t>
  </si>
  <si>
    <t>NUVILAB</t>
  </si>
  <si>
    <t>23079.023189/2019-19</t>
  </si>
  <si>
    <t>Total de contratações CAGED período OUT 2020 a MAR 2021 - 86 contratações - 68 ( 79,07%) masculinas e 18 (20,93%) femininas - Consulta realizada em 30/12/2020</t>
  </si>
  <si>
    <t>Benefício Social Familiar  - Cláusula Vigésima Nona da CCT</t>
  </si>
  <si>
    <t>Contribuição Negocial Patronal - Cláusula Sexagésima Primeira  da CCT</t>
  </si>
  <si>
    <t>2233-05</t>
  </si>
  <si>
    <t>Técnico de Nivel Superior ( Médico Veterinário )</t>
  </si>
  <si>
    <t>Técnico de Nível Superior  - Supervisor - Médico Veterinário</t>
  </si>
  <si>
    <t>TÉCNICO DE NÍVEL SUPERIOR  30h Seg a Sex - 20% Insalubridade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</si>
  <si>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</si>
  <si>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</si>
  <si>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</si>
  <si>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</si>
  <si>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</si>
  <si>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</si>
  <si>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</si>
  <si>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</si>
  <si>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</si>
  <si>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</si>
  <si>
    <t>##### A T E N Ç Ã O #######    Os valores dos insumos devem ser Lançados na Planilha INSUMOS COTAÇÃO - NESTA PLANILHA SOMENTE ALTERAR A MARCA DAS RAÇÕES APROVADAS PELO CAMBE-CCS</t>
  </si>
  <si>
    <t>SERVIÇO</t>
  </si>
  <si>
    <t>UND DE MEDIDA</t>
  </si>
  <si>
    <t>Prestação do Serviço de Biotério com disponibilização de mão de obra e entrega variável de insumos</t>
  </si>
  <si>
    <t>MÊS</t>
  </si>
  <si>
    <t>RAÇÃO PARA ROEDORES IRRADIADA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</si>
</sst>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 &quot;#,##0.00_);\(&quot;R$ &quot;#,##0.00\)"/>
    <numFmt numFmtId="165" formatCode="#,##0_ ;\-#,##0\ "/>
    <numFmt numFmtId="166" formatCode="_(&quot;R$ &quot;* #,##0.00_);_(&quot;R$ &quot;* \(#,##0.00\);_(&quot;R$ &quot;* &quot;-&quot;??_);_(@_)"/>
    <numFmt numFmtId="167" formatCode="0_ ;\-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pranq eco sans"/>
      <family val="2"/>
    </font>
    <font>
      <sz val="10"/>
      <color theme="1"/>
      <name val="Spranq eco sans"/>
      <family val="2"/>
    </font>
    <font>
      <sz val="8"/>
      <name val="Spranq eco sans"/>
      <family val="2"/>
    </font>
    <font>
      <sz val="12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1"/>
      <name val="Spranq eco sans"/>
      <family val="2"/>
    </font>
    <font>
      <b/>
      <sz val="8"/>
      <color theme="0"/>
      <name val="Spranq eco sans"/>
      <family val="2"/>
    </font>
    <font>
      <vertAlign val="superscript"/>
      <sz val="9"/>
      <color theme="1"/>
      <name val="Spranq eco sans"/>
      <family val="2"/>
    </font>
    <font>
      <b/>
      <sz val="9"/>
      <color theme="1"/>
      <name val="Spranq eco sans"/>
      <family val="2"/>
    </font>
    <font>
      <sz val="9"/>
      <color theme="1"/>
      <name val="Spranq eco sans"/>
      <family val="2"/>
    </font>
    <font>
      <sz val="9"/>
      <color rgb="FFFF0000"/>
      <name val="Spranq eco sans"/>
      <family val="2"/>
    </font>
    <font>
      <i/>
      <sz val="9"/>
      <color theme="1"/>
      <name val="Spranq eco sans"/>
      <family val="2"/>
    </font>
    <font>
      <sz val="9"/>
      <name val="Spranq eco sans"/>
      <family val="2"/>
    </font>
    <font>
      <b/>
      <sz val="9"/>
      <color theme="0"/>
      <name val="Spranq eco sans"/>
      <family val="2"/>
    </font>
    <font>
      <sz val="9"/>
      <color theme="0"/>
      <name val="Spranq eco sans"/>
      <family val="2"/>
    </font>
    <font>
      <b/>
      <sz val="8"/>
      <color rgb="FFFF0000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8"/>
      <color rgb="FF000000"/>
      <name val="Spranq eco sans"/>
      <family val="2"/>
    </font>
    <font>
      <sz val="8"/>
      <color rgb="FFFF0000"/>
      <name val="Spranq eco sans"/>
      <family val="2"/>
    </font>
    <font>
      <b/>
      <sz val="12"/>
      <color rgb="FFFF0000"/>
      <name val="Spranq eco sans"/>
      <family val="2"/>
    </font>
    <font>
      <b/>
      <sz val="9"/>
      <name val="Spranq eco sans"/>
      <family val="2"/>
    </font>
    <font>
      <b/>
      <sz val="10"/>
      <color theme="1"/>
      <name val="Spranq eco sans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2">
    <xf numFmtId="0" fontId="0" fillId="0" borderId="0" xfId="0"/>
    <xf numFmtId="0" fontId="2" fillId="0" borderId="0" xfId="0" applyFont="1"/>
    <xf numFmtId="0" fontId="3" fillId="0" borderId="0" xfId="0" applyFont="1"/>
    <xf numFmtId="3" fontId="2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/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2" borderId="1" xfId="0" applyFont="1" applyFill="1" applyBorder="1"/>
    <xf numFmtId="0" fontId="8" fillId="0" borderId="0" xfId="0" applyFont="1"/>
    <xf numFmtId="0" fontId="9" fillId="2" borderId="1" xfId="0" applyFont="1" applyFill="1" applyBorder="1"/>
    <xf numFmtId="0" fontId="8" fillId="0" borderId="0" xfId="0" applyFont="1" applyFill="1" applyBorder="1"/>
    <xf numFmtId="8" fontId="8" fillId="2" borderId="1" xfId="0" applyNumberFormat="1" applyFont="1" applyFill="1" applyBorder="1" applyAlignment="1">
      <alignment horizontal="right" vertical="center" wrapText="1"/>
    </xf>
    <xf numFmtId="8" fontId="9" fillId="2" borderId="1" xfId="1" applyNumberFormat="1" applyFont="1" applyFill="1" applyBorder="1" applyAlignment="1">
      <alignment horizontal="right" vertical="center" wrapText="1"/>
    </xf>
    <xf numFmtId="8" fontId="10" fillId="4" borderId="1" xfId="0" applyNumberFormat="1" applyFont="1" applyFill="1" applyBorder="1"/>
    <xf numFmtId="8" fontId="10" fillId="4" borderId="1" xfId="1" applyNumberFormat="1" applyFont="1" applyFill="1" applyBorder="1"/>
    <xf numFmtId="8" fontId="8" fillId="2" borderId="5" xfId="0" applyNumberFormat="1" applyFont="1" applyFill="1" applyBorder="1" applyAlignment="1">
      <alignment horizontal="right" vertical="center" wrapText="1"/>
    </xf>
    <xf numFmtId="0" fontId="12" fillId="0" borderId="0" xfId="0" applyFont="1" applyFill="1" applyBorder="1" applyAlignment="1"/>
    <xf numFmtId="0" fontId="13" fillId="0" borderId="0" xfId="0" applyFont="1"/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right" vertical="center"/>
    </xf>
    <xf numFmtId="0" fontId="13" fillId="5" borderId="2" xfId="0" applyFont="1" applyFill="1" applyBorder="1" applyAlignment="1">
      <alignment vertical="center"/>
    </xf>
    <xf numFmtId="0" fontId="12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44" fontId="13" fillId="0" borderId="1" xfId="1" applyNumberFormat="1" applyFont="1" applyBorder="1" applyAlignment="1">
      <alignment horizontal="right" vertical="center"/>
    </xf>
    <xf numFmtId="0" fontId="13" fillId="0" borderId="2" xfId="0" applyFont="1" applyBorder="1" applyAlignment="1">
      <alignment vertical="center"/>
    </xf>
    <xf numFmtId="9" fontId="13" fillId="0" borderId="1" xfId="2" applyFont="1" applyBorder="1" applyAlignment="1">
      <alignment vertical="center"/>
    </xf>
    <xf numFmtId="44" fontId="13" fillId="0" borderId="0" xfId="0" applyNumberFormat="1" applyFont="1"/>
    <xf numFmtId="44" fontId="13" fillId="0" borderId="1" xfId="1" applyNumberFormat="1" applyFont="1" applyFill="1" applyBorder="1" applyAlignment="1">
      <alignment horizontal="right" vertical="center"/>
    </xf>
    <xf numFmtId="44" fontId="13" fillId="0" borderId="1" xfId="1" applyNumberFormat="1" applyFont="1" applyBorder="1"/>
    <xf numFmtId="39" fontId="13" fillId="0" borderId="0" xfId="1" quotePrefix="1" applyNumberFormat="1" applyFont="1" applyBorder="1"/>
    <xf numFmtId="44" fontId="12" fillId="5" borderId="1" xfId="1" applyNumberFormat="1" applyFont="1" applyFill="1" applyBorder="1"/>
    <xf numFmtId="0" fontId="12" fillId="5" borderId="9" xfId="0" applyFont="1" applyFill="1" applyBorder="1"/>
    <xf numFmtId="0" fontId="12" fillId="5" borderId="1" xfId="0" applyFont="1" applyFill="1" applyBorder="1" applyAlignment="1">
      <alignment vertical="center"/>
    </xf>
    <xf numFmtId="0" fontId="12" fillId="5" borderId="8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3" fillId="0" borderId="1" xfId="0" applyFont="1" applyBorder="1"/>
    <xf numFmtId="10" fontId="13" fillId="0" borderId="1" xfId="2" applyNumberFormat="1" applyFont="1" applyFill="1" applyBorder="1"/>
    <xf numFmtId="0" fontId="15" fillId="7" borderId="1" xfId="0" applyFont="1" applyFill="1" applyBorder="1" applyAlignment="1">
      <alignment horizontal="left" vertical="center"/>
    </xf>
    <xf numFmtId="0" fontId="13" fillId="7" borderId="1" xfId="0" applyFont="1" applyFill="1" applyBorder="1"/>
    <xf numFmtId="10" fontId="13" fillId="7" borderId="1" xfId="2" applyNumberFormat="1" applyFont="1" applyFill="1" applyBorder="1"/>
    <xf numFmtId="44" fontId="13" fillId="7" borderId="1" xfId="1" applyNumberFormat="1" applyFont="1" applyFill="1" applyBorder="1"/>
    <xf numFmtId="0" fontId="15" fillId="0" borderId="1" xfId="0" applyFont="1" applyBorder="1"/>
    <xf numFmtId="10" fontId="15" fillId="0" borderId="1" xfId="2" applyNumberFormat="1" applyFont="1" applyFill="1" applyBorder="1"/>
    <xf numFmtId="44" fontId="15" fillId="0" borderId="1" xfId="1" applyNumberFormat="1" applyFont="1" applyBorder="1"/>
    <xf numFmtId="0" fontId="12" fillId="5" borderId="9" xfId="0" applyFont="1" applyFill="1" applyBorder="1" applyAlignment="1">
      <alignment vertical="center"/>
    </xf>
    <xf numFmtId="10" fontId="13" fillId="0" borderId="1" xfId="2" applyNumberFormat="1" applyFont="1" applyBorder="1"/>
    <xf numFmtId="44" fontId="13" fillId="0" borderId="1" xfId="0" applyNumberFormat="1" applyFont="1" applyBorder="1"/>
    <xf numFmtId="0" fontId="12" fillId="5" borderId="2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left" vertical="center"/>
    </xf>
    <xf numFmtId="10" fontId="12" fillId="5" borderId="1" xfId="2" applyNumberFormat="1" applyFont="1" applyFill="1" applyBorder="1" applyAlignment="1">
      <alignment horizontal="left" vertical="center"/>
    </xf>
    <xf numFmtId="44" fontId="12" fillId="5" borderId="1" xfId="1" applyNumberFormat="1" applyFont="1" applyFill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5" xfId="0" applyFont="1" applyBorder="1" applyAlignment="1">
      <alignment horizontal="left" vertical="center"/>
    </xf>
    <xf numFmtId="10" fontId="13" fillId="8" borderId="1" xfId="2" applyNumberFormat="1" applyFont="1" applyFill="1" applyBorder="1"/>
    <xf numFmtId="0" fontId="13" fillId="0" borderId="6" xfId="0" applyFont="1" applyFill="1" applyBorder="1" applyAlignment="1">
      <alignment horizontal="left" vertical="center"/>
    </xf>
    <xf numFmtId="0" fontId="13" fillId="0" borderId="1" xfId="0" applyFont="1" applyFill="1" applyBorder="1"/>
    <xf numFmtId="8" fontId="13" fillId="0" borderId="1" xfId="0" applyNumberFormat="1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 applyBorder="1"/>
    <xf numFmtId="10" fontId="13" fillId="0" borderId="0" xfId="2" applyNumberFormat="1" applyFont="1" applyFill="1" applyBorder="1"/>
    <xf numFmtId="0" fontId="13" fillId="9" borderId="1" xfId="0" applyFont="1" applyFill="1" applyBorder="1"/>
    <xf numFmtId="0" fontId="13" fillId="9" borderId="1" xfId="0" applyFont="1" applyFill="1" applyBorder="1" applyAlignment="1">
      <alignment wrapText="1"/>
    </xf>
    <xf numFmtId="164" fontId="16" fillId="0" borderId="0" xfId="0" applyNumberFormat="1" applyFont="1" applyBorder="1" applyAlignment="1">
      <alignment vertical="center" wrapText="1"/>
    </xf>
    <xf numFmtId="10" fontId="12" fillId="5" borderId="1" xfId="2" applyNumberFormat="1" applyFont="1" applyFill="1" applyBorder="1" applyAlignment="1">
      <alignment vertical="center"/>
    </xf>
    <xf numFmtId="8" fontId="12" fillId="5" borderId="1" xfId="1" applyNumberFormat="1" applyFont="1" applyFill="1" applyBorder="1"/>
    <xf numFmtId="0" fontId="12" fillId="6" borderId="1" xfId="0" applyFont="1" applyFill="1" applyBorder="1"/>
    <xf numFmtId="0" fontId="12" fillId="6" borderId="1" xfId="0" applyFont="1" applyFill="1" applyBorder="1" applyAlignment="1">
      <alignment horizontal="center" vertical="center"/>
    </xf>
    <xf numFmtId="8" fontId="13" fillId="0" borderId="1" xfId="0" applyNumberFormat="1" applyFont="1" applyBorder="1"/>
    <xf numFmtId="44" fontId="12" fillId="6" borderId="1" xfId="1" applyNumberFormat="1" applyFont="1" applyFill="1" applyBorder="1" applyAlignment="1">
      <alignment horizontal="center" vertical="center"/>
    </xf>
    <xf numFmtId="0" fontId="12" fillId="5" borderId="1" xfId="0" applyFont="1" applyFill="1" applyBorder="1"/>
    <xf numFmtId="44" fontId="13" fillId="0" borderId="1" xfId="0" applyNumberFormat="1" applyFont="1" applyFill="1" applyBorder="1"/>
    <xf numFmtId="0" fontId="13" fillId="8" borderId="1" xfId="0" applyFont="1" applyFill="1" applyBorder="1"/>
    <xf numFmtId="0" fontId="13" fillId="0" borderId="1" xfId="0" applyFont="1" applyBorder="1" applyAlignment="1">
      <alignment wrapText="1"/>
    </xf>
    <xf numFmtId="0" fontId="13" fillId="0" borderId="1" xfId="0" applyFont="1" applyFill="1" applyBorder="1" applyAlignment="1">
      <alignment horizontal="left" vertical="center"/>
    </xf>
    <xf numFmtId="44" fontId="13" fillId="8" borderId="1" xfId="1" applyNumberFormat="1" applyFont="1" applyFill="1" applyBorder="1"/>
    <xf numFmtId="44" fontId="12" fillId="5" borderId="1" xfId="0" applyNumberFormat="1" applyFont="1" applyFill="1" applyBorder="1"/>
    <xf numFmtId="44" fontId="13" fillId="0" borderId="1" xfId="1" applyNumberFormat="1" applyFont="1" applyFill="1" applyBorder="1"/>
    <xf numFmtId="10" fontId="13" fillId="0" borderId="0" xfId="2" applyNumberFormat="1" applyFont="1"/>
    <xf numFmtId="44" fontId="13" fillId="0" borderId="1" xfId="1" applyNumberFormat="1" applyFont="1" applyFill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6" borderId="1" xfId="0" applyFont="1" applyFill="1" applyBorder="1" applyAlignment="1">
      <alignment horizontal="left"/>
    </xf>
    <xf numFmtId="0" fontId="13" fillId="10" borderId="1" xfId="0" applyFont="1" applyFill="1" applyBorder="1"/>
    <xf numFmtId="44" fontId="12" fillId="10" borderId="1" xfId="1" applyNumberFormat="1" applyFont="1" applyFill="1" applyBorder="1"/>
    <xf numFmtId="0" fontId="12" fillId="6" borderId="1" xfId="0" applyFont="1" applyFill="1" applyBorder="1" applyAlignment="1">
      <alignment horizontal="left"/>
    </xf>
    <xf numFmtId="44" fontId="12" fillId="6" borderId="1" xfId="0" applyNumberFormat="1" applyFont="1" applyFill="1" applyBorder="1"/>
    <xf numFmtId="0" fontId="12" fillId="5" borderId="4" xfId="0" applyFont="1" applyFill="1" applyBorder="1" applyAlignment="1">
      <alignment horizontal="center" vertical="center"/>
    </xf>
    <xf numFmtId="44" fontId="12" fillId="10" borderId="1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10" fontId="16" fillId="0" borderId="0" xfId="0" applyNumberFormat="1" applyFont="1" applyBorder="1" applyAlignment="1">
      <alignment horizontal="center" vertical="center" wrapText="1"/>
    </xf>
    <xf numFmtId="10" fontId="12" fillId="5" borderId="4" xfId="0" applyNumberFormat="1" applyFont="1" applyFill="1" applyBorder="1" applyAlignment="1">
      <alignment vertical="center"/>
    </xf>
    <xf numFmtId="44" fontId="12" fillId="0" borderId="1" xfId="1" applyNumberFormat="1" applyFont="1" applyBorder="1"/>
    <xf numFmtId="44" fontId="17" fillId="12" borderId="1" xfId="0" applyNumberFormat="1" applyFont="1" applyFill="1" applyBorder="1"/>
    <xf numFmtId="0" fontId="13" fillId="0" borderId="11" xfId="0" applyFont="1" applyBorder="1" applyAlignment="1"/>
    <xf numFmtId="0" fontId="13" fillId="0" borderId="0" xfId="0" applyFont="1" applyBorder="1" applyAlignment="1"/>
    <xf numFmtId="39" fontId="13" fillId="0" borderId="1" xfId="1" applyNumberFormat="1" applyFont="1" applyBorder="1"/>
    <xf numFmtId="39" fontId="13" fillId="0" borderId="1" xfId="0" applyNumberFormat="1" applyFont="1" applyBorder="1"/>
    <xf numFmtId="44" fontId="13" fillId="9" borderId="1" xfId="1" applyNumberFormat="1" applyFont="1" applyFill="1" applyBorder="1"/>
    <xf numFmtId="44" fontId="12" fillId="6" borderId="1" xfId="1" applyNumberFormat="1" applyFont="1" applyFill="1" applyBorder="1"/>
    <xf numFmtId="0" fontId="15" fillId="0" borderId="1" xfId="0" applyFont="1" applyFill="1" applyBorder="1"/>
    <xf numFmtId="44" fontId="15" fillId="0" borderId="1" xfId="0" applyNumberFormat="1" applyFont="1" applyBorder="1"/>
    <xf numFmtId="165" fontId="13" fillId="0" borderId="1" xfId="0" applyNumberFormat="1" applyFont="1" applyBorder="1"/>
    <xf numFmtId="0" fontId="13" fillId="0" borderId="0" xfId="0" applyFont="1" applyAlignment="1">
      <alignment vertical="top" wrapText="1"/>
    </xf>
    <xf numFmtId="9" fontId="13" fillId="0" borderId="0" xfId="2" applyFont="1"/>
    <xf numFmtId="44" fontId="13" fillId="9" borderId="1" xfId="0" applyNumberFormat="1" applyFont="1" applyFill="1" applyBorder="1"/>
    <xf numFmtId="10" fontId="13" fillId="9" borderId="1" xfId="2" applyNumberFormat="1" applyFont="1" applyFill="1" applyBorder="1"/>
    <xf numFmtId="0" fontId="13" fillId="9" borderId="1" xfId="0" applyFont="1" applyFill="1" applyBorder="1" applyAlignment="1">
      <alignment horizontal="left" wrapText="1"/>
    </xf>
    <xf numFmtId="0" fontId="9" fillId="0" borderId="0" xfId="0" applyFont="1" applyFill="1" applyBorder="1"/>
    <xf numFmtId="0" fontId="18" fillId="13" borderId="1" xfId="0" applyFont="1" applyFill="1" applyBorder="1" applyAlignment="1">
      <alignment horizontal="left" vertical="center"/>
    </xf>
    <xf numFmtId="0" fontId="18" fillId="13" borderId="1" xfId="0" applyFont="1" applyFill="1" applyBorder="1" applyAlignment="1">
      <alignment vertical="center"/>
    </xf>
    <xf numFmtId="0" fontId="18" fillId="14" borderId="1" xfId="0" applyFont="1" applyFill="1" applyBorder="1" applyAlignment="1">
      <alignment horizontal="left" vertical="center"/>
    </xf>
    <xf numFmtId="0" fontId="18" fillId="14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/>
    <xf numFmtId="0" fontId="18" fillId="15" borderId="1" xfId="0" applyFont="1" applyFill="1" applyBorder="1" applyAlignment="1">
      <alignment horizontal="left" vertical="center"/>
    </xf>
    <xf numFmtId="0" fontId="18" fillId="15" borderId="1" xfId="0" applyFont="1" applyFill="1" applyBorder="1" applyAlignment="1">
      <alignment vertical="center"/>
    </xf>
    <xf numFmtId="0" fontId="13" fillId="0" borderId="0" xfId="0" applyFont="1" applyAlignment="1">
      <alignment wrapText="1"/>
    </xf>
    <xf numFmtId="0" fontId="8" fillId="0" borderId="19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4" fontId="8" fillId="0" borderId="1" xfId="1" applyFont="1" applyFill="1" applyBorder="1" applyAlignment="1">
      <alignment horizontal="center" vertical="top" wrapText="1"/>
    </xf>
    <xf numFmtId="44" fontId="8" fillId="0" borderId="20" xfId="1" applyFont="1" applyFill="1" applyBorder="1" applyAlignment="1">
      <alignment horizontal="center" vertical="top" wrapText="1"/>
    </xf>
    <xf numFmtId="0" fontId="8" fillId="0" borderId="19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right" wrapText="1"/>
    </xf>
    <xf numFmtId="3" fontId="8" fillId="0" borderId="1" xfId="1" applyNumberFormat="1" applyFont="1" applyBorder="1"/>
    <xf numFmtId="44" fontId="8" fillId="0" borderId="1" xfId="1" applyFont="1" applyBorder="1"/>
    <xf numFmtId="44" fontId="8" fillId="0" borderId="20" xfId="1" applyFont="1" applyBorder="1"/>
    <xf numFmtId="0" fontId="8" fillId="0" borderId="21" xfId="0" applyFont="1" applyBorder="1"/>
    <xf numFmtId="0" fontId="8" fillId="0" borderId="0" xfId="0" applyFont="1" applyBorder="1"/>
    <xf numFmtId="44" fontId="8" fillId="0" borderId="0" xfId="1" applyFont="1" applyBorder="1"/>
    <xf numFmtId="44" fontId="8" fillId="0" borderId="22" xfId="1" applyFont="1" applyBorder="1"/>
    <xf numFmtId="0" fontId="8" fillId="0" borderId="1" xfId="0" applyFont="1" applyBorder="1" applyAlignment="1">
      <alignment horizontal="right" wrapText="1"/>
    </xf>
    <xf numFmtId="0" fontId="8" fillId="0" borderId="19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23" xfId="0" applyFont="1" applyBorder="1"/>
    <xf numFmtId="0" fontId="8" fillId="0" borderId="24" xfId="0" applyFont="1" applyBorder="1"/>
    <xf numFmtId="44" fontId="9" fillId="0" borderId="25" xfId="1" applyFont="1" applyBorder="1"/>
    <xf numFmtId="44" fontId="9" fillId="0" borderId="26" xfId="1" applyFont="1" applyBorder="1"/>
    <xf numFmtId="44" fontId="9" fillId="0" borderId="27" xfId="1" applyFont="1" applyBorder="1"/>
    <xf numFmtId="44" fontId="8" fillId="0" borderId="0" xfId="1" applyFont="1"/>
    <xf numFmtId="0" fontId="8" fillId="0" borderId="31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44" fontId="8" fillId="0" borderId="32" xfId="1" applyFont="1" applyFill="1" applyBorder="1" applyAlignment="1">
      <alignment horizontal="center" vertical="top" wrapText="1"/>
    </xf>
    <xf numFmtId="44" fontId="8" fillId="0" borderId="33" xfId="1" applyFont="1" applyFill="1" applyBorder="1" applyAlignment="1">
      <alignment horizontal="center" vertical="top" wrapText="1"/>
    </xf>
    <xf numFmtId="0" fontId="8" fillId="0" borderId="34" xfId="0" applyFont="1" applyBorder="1" applyAlignment="1">
      <alignment vertical="top" wrapText="1"/>
    </xf>
    <xf numFmtId="0" fontId="8" fillId="0" borderId="35" xfId="0" applyFont="1" applyBorder="1" applyAlignment="1">
      <alignment horizontal="right" wrapText="1"/>
    </xf>
    <xf numFmtId="44" fontId="8" fillId="0" borderId="35" xfId="1" applyFont="1" applyBorder="1"/>
    <xf numFmtId="44" fontId="8" fillId="0" borderId="36" xfId="1" applyFont="1" applyBorder="1"/>
    <xf numFmtId="44" fontId="9" fillId="0" borderId="23" xfId="1" applyFont="1" applyBorder="1"/>
    <xf numFmtId="44" fontId="8" fillId="0" borderId="24" xfId="1" applyFont="1" applyBorder="1"/>
    <xf numFmtId="44" fontId="9" fillId="0" borderId="37" xfId="1" applyFont="1" applyBorder="1"/>
    <xf numFmtId="0" fontId="18" fillId="16" borderId="1" xfId="0" applyFont="1" applyFill="1" applyBorder="1" applyAlignment="1">
      <alignment horizontal="left" vertical="center"/>
    </xf>
    <xf numFmtId="0" fontId="18" fillId="16" borderId="1" xfId="0" applyFont="1" applyFill="1" applyBorder="1" applyAlignment="1">
      <alignment vertical="center"/>
    </xf>
    <xf numFmtId="0" fontId="18" fillId="16" borderId="2" xfId="0" applyFont="1" applyFill="1" applyBorder="1" applyAlignment="1"/>
    <xf numFmtId="8" fontId="18" fillId="16" borderId="4" xfId="0" applyNumberFormat="1" applyFont="1" applyFill="1" applyBorder="1" applyAlignment="1">
      <alignment horizontal="right" vertical="center" wrapText="1"/>
    </xf>
    <xf numFmtId="0" fontId="18" fillId="16" borderId="2" xfId="0" applyFont="1" applyFill="1" applyBorder="1"/>
    <xf numFmtId="0" fontId="0" fillId="0" borderId="1" xfId="0" applyBorder="1"/>
    <xf numFmtId="10" fontId="8" fillId="0" borderId="1" xfId="2" applyNumberFormat="1" applyFont="1" applyBorder="1"/>
    <xf numFmtId="166" fontId="8" fillId="0" borderId="1" xfId="0" applyNumberFormat="1" applyFont="1" applyBorder="1"/>
    <xf numFmtId="3" fontId="6" fillId="17" borderId="1" xfId="0" applyNumberFormat="1" applyFont="1" applyFill="1" applyBorder="1" applyAlignment="1">
      <alignment horizontal="center" vertical="center" wrapText="1"/>
    </xf>
    <xf numFmtId="44" fontId="4" fillId="17" borderId="11" xfId="1" applyFont="1" applyFill="1" applyBorder="1" applyAlignment="1">
      <alignment vertical="center" wrapText="1"/>
    </xf>
    <xf numFmtId="0" fontId="8" fillId="17" borderId="1" xfId="0" applyFont="1" applyFill="1" applyBorder="1"/>
    <xf numFmtId="44" fontId="4" fillId="17" borderId="15" xfId="1" applyFont="1" applyFill="1" applyBorder="1" applyAlignment="1">
      <alignment vertical="center" wrapText="1"/>
    </xf>
    <xf numFmtId="10" fontId="8" fillId="17" borderId="1" xfId="0" applyNumberFormat="1" applyFont="1" applyFill="1" applyBorder="1"/>
    <xf numFmtId="3" fontId="4" fillId="17" borderId="1" xfId="0" applyNumberFormat="1" applyFont="1" applyFill="1" applyBorder="1" applyAlignment="1">
      <alignment horizontal="center" vertical="center" wrapText="1"/>
    </xf>
    <xf numFmtId="44" fontId="4" fillId="17" borderId="2" xfId="1" applyFont="1" applyFill="1" applyBorder="1" applyAlignment="1">
      <alignment horizontal="center" vertical="center" wrapText="1"/>
    </xf>
    <xf numFmtId="0" fontId="4" fillId="17" borderId="1" xfId="0" applyFont="1" applyFill="1" applyBorder="1" applyAlignment="1">
      <alignment horizontal="center" vertical="center" wrapText="1"/>
    </xf>
    <xf numFmtId="166" fontId="9" fillId="17" borderId="1" xfId="0" applyNumberFormat="1" applyFont="1" applyFill="1" applyBorder="1"/>
    <xf numFmtId="8" fontId="8" fillId="0" borderId="0" xfId="0" applyNumberFormat="1" applyFont="1" applyFill="1" applyBorder="1" applyAlignment="1">
      <alignment horizontal="right" vertical="center" wrapText="1"/>
    </xf>
    <xf numFmtId="8" fontId="9" fillId="3" borderId="1" xfId="0" applyNumberFormat="1" applyFont="1" applyFill="1" applyBorder="1" applyAlignment="1"/>
    <xf numFmtId="8" fontId="9" fillId="3" borderId="1" xfId="0" applyNumberFormat="1" applyFont="1" applyFill="1" applyBorder="1"/>
    <xf numFmtId="0" fontId="18" fillId="16" borderId="1" xfId="0" applyFont="1" applyFill="1" applyBorder="1" applyAlignment="1">
      <alignment horizontal="left"/>
    </xf>
    <xf numFmtId="0" fontId="13" fillId="18" borderId="1" xfId="0" applyFont="1" applyFill="1" applyBorder="1" applyAlignment="1">
      <alignment horizontal="left" vertical="center"/>
    </xf>
    <xf numFmtId="0" fontId="13" fillId="18" borderId="1" xfId="0" applyFont="1" applyFill="1" applyBorder="1" applyAlignment="1">
      <alignment vertical="center"/>
    </xf>
    <xf numFmtId="7" fontId="8" fillId="2" borderId="5" xfId="0" applyNumberFormat="1" applyFont="1" applyFill="1" applyBorder="1" applyAlignment="1">
      <alignment horizontal="right" vertical="center" wrapText="1"/>
    </xf>
    <xf numFmtId="7" fontId="9" fillId="2" borderId="1" xfId="1" applyNumberFormat="1" applyFont="1" applyFill="1" applyBorder="1" applyAlignment="1">
      <alignment horizontal="right" vertical="center" wrapText="1"/>
    </xf>
    <xf numFmtId="0" fontId="19" fillId="0" borderId="0" xfId="0" applyFont="1"/>
    <xf numFmtId="7" fontId="19" fillId="0" borderId="0" xfId="1" applyNumberFormat="1" applyFont="1"/>
    <xf numFmtId="8" fontId="9" fillId="0" borderId="0" xfId="0" applyNumberFormat="1" applyFont="1"/>
    <xf numFmtId="0" fontId="3" fillId="0" borderId="0" xfId="0" applyFont="1" applyAlignment="1">
      <alignment wrapText="1"/>
    </xf>
    <xf numFmtId="0" fontId="13" fillId="9" borderId="1" xfId="0" applyFont="1" applyFill="1" applyBorder="1" applyAlignment="1">
      <alignment vertical="center"/>
    </xf>
    <xf numFmtId="44" fontId="13" fillId="9" borderId="1" xfId="1" applyFont="1" applyFill="1" applyBorder="1" applyAlignment="1">
      <alignment horizontal="right" vertical="center"/>
    </xf>
    <xf numFmtId="44" fontId="16" fillId="9" borderId="1" xfId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22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4" fillId="0" borderId="0" xfId="0" applyFont="1" applyFill="1" applyBorder="1" applyAlignment="1" applyProtection="1">
      <alignment vertical="center" wrapText="1"/>
      <protection locked="0"/>
    </xf>
    <xf numFmtId="0" fontId="23" fillId="9" borderId="1" xfId="0" applyFont="1" applyFill="1" applyBorder="1" applyAlignment="1">
      <alignment horizontal="left" vertical="center" wrapText="1"/>
    </xf>
    <xf numFmtId="8" fontId="4" fillId="9" borderId="1" xfId="1" applyNumberFormat="1" applyFont="1" applyFill="1" applyBorder="1" applyAlignment="1">
      <alignment horizontal="right" vertical="center" wrapText="1"/>
    </xf>
    <xf numFmtId="44" fontId="8" fillId="9" borderId="1" xfId="1" applyFont="1" applyFill="1" applyBorder="1"/>
    <xf numFmtId="44" fontId="8" fillId="9" borderId="35" xfId="1" applyFont="1" applyFill="1" applyBorder="1"/>
    <xf numFmtId="0" fontId="3" fillId="0" borderId="0" xfId="0" applyFont="1" applyAlignment="1">
      <alignment horizontal="center" vertical="center"/>
    </xf>
    <xf numFmtId="8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right"/>
    </xf>
    <xf numFmtId="3" fontId="3" fillId="0" borderId="1" xfId="0" applyNumberFormat="1" applyFont="1" applyBorder="1"/>
    <xf numFmtId="8" fontId="3" fillId="0" borderId="1" xfId="0" applyNumberFormat="1" applyFont="1" applyBorder="1"/>
    <xf numFmtId="0" fontId="3" fillId="0" borderId="1" xfId="0" applyFont="1" applyBorder="1" applyProtection="1">
      <protection locked="0"/>
    </xf>
    <xf numFmtId="8" fontId="3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44" fontId="25" fillId="2" borderId="1" xfId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/>
    </xf>
    <xf numFmtId="0" fontId="16" fillId="2" borderId="4" xfId="0" applyFont="1" applyFill="1" applyBorder="1" applyAlignment="1">
      <alignment vertical="center" wrapText="1"/>
    </xf>
    <xf numFmtId="167" fontId="25" fillId="2" borderId="1" xfId="1" applyNumberFormat="1" applyFont="1" applyFill="1" applyBorder="1"/>
    <xf numFmtId="8" fontId="12" fillId="2" borderId="1" xfId="0" applyNumberFormat="1" applyFont="1" applyFill="1" applyBorder="1"/>
    <xf numFmtId="0" fontId="8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8" fontId="3" fillId="10" borderId="1" xfId="0" applyNumberFormat="1" applyFont="1" applyFill="1" applyBorder="1"/>
    <xf numFmtId="8" fontId="26" fillId="10" borderId="1" xfId="0" applyNumberFormat="1" applyFont="1" applyFill="1" applyBorder="1"/>
    <xf numFmtId="0" fontId="1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left"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6" fillId="9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 applyProtection="1">
      <alignment horizontal="left" vertical="center" wrapText="1"/>
      <protection locked="0"/>
    </xf>
    <xf numFmtId="0" fontId="4" fillId="9" borderId="9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3" fontId="6" fillId="0" borderId="2" xfId="0" applyNumberFormat="1" applyFont="1" applyBorder="1" applyAlignment="1">
      <alignment horizontal="center" vertical="top" wrapText="1"/>
    </xf>
    <xf numFmtId="3" fontId="6" fillId="0" borderId="4" xfId="0" applyNumberFormat="1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/>
    </xf>
    <xf numFmtId="0" fontId="10" fillId="4" borderId="4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textRotation="90" wrapText="1"/>
    </xf>
    <xf numFmtId="0" fontId="24" fillId="0" borderId="13" xfId="0" applyFont="1" applyBorder="1" applyAlignment="1">
      <alignment horizontal="center" vertical="center" textRotation="90" wrapText="1"/>
    </xf>
    <xf numFmtId="3" fontId="4" fillId="17" borderId="12" xfId="0" applyNumberFormat="1" applyFont="1" applyFill="1" applyBorder="1" applyAlignment="1">
      <alignment horizontal="center" vertical="center" wrapText="1"/>
    </xf>
    <xf numFmtId="3" fontId="4" fillId="17" borderId="7" xfId="0" applyNumberFormat="1" applyFont="1" applyFill="1" applyBorder="1" applyAlignment="1">
      <alignment horizontal="center" vertical="center" wrapText="1"/>
    </xf>
    <xf numFmtId="0" fontId="8" fillId="17" borderId="1" xfId="0" applyFont="1" applyFill="1" applyBorder="1" applyAlignment="1">
      <alignment horizontal="center"/>
    </xf>
    <xf numFmtId="0" fontId="17" fillId="12" borderId="0" xfId="0" applyFont="1" applyFill="1" applyAlignment="1">
      <alignment horizontal="left"/>
    </xf>
    <xf numFmtId="0" fontId="12" fillId="10" borderId="2" xfId="0" applyFont="1" applyFill="1" applyBorder="1" applyAlignment="1">
      <alignment horizontal="left" vertical="center"/>
    </xf>
    <xf numFmtId="0" fontId="12" fillId="10" borderId="3" xfId="0" applyFont="1" applyFill="1" applyBorder="1" applyAlignment="1">
      <alignment horizontal="left" vertical="center"/>
    </xf>
    <xf numFmtId="0" fontId="12" fillId="10" borderId="4" xfId="0" applyFont="1" applyFill="1" applyBorder="1" applyAlignment="1">
      <alignment horizontal="left" vertical="center"/>
    </xf>
    <xf numFmtId="0" fontId="12" fillId="10" borderId="2" xfId="0" applyFont="1" applyFill="1" applyBorder="1" applyAlignment="1">
      <alignment horizontal="left" vertical="center" wrapText="1"/>
    </xf>
    <xf numFmtId="0" fontId="12" fillId="10" borderId="3" xfId="0" applyFont="1" applyFill="1" applyBorder="1" applyAlignment="1">
      <alignment horizontal="left" vertical="center" wrapText="1"/>
    </xf>
    <xf numFmtId="0" fontId="12" fillId="10" borderId="4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0" fontId="12" fillId="11" borderId="0" xfId="0" applyFont="1" applyFill="1" applyAlignment="1">
      <alignment horizontal="center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2" fillId="6" borderId="2" xfId="0" applyFont="1" applyFill="1" applyBorder="1" applyAlignment="1">
      <alignment horizontal="left" vertical="center"/>
    </xf>
    <xf numFmtId="0" fontId="12" fillId="6" borderId="3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2" fillId="10" borderId="2" xfId="0" applyFont="1" applyFill="1" applyBorder="1" applyAlignment="1">
      <alignment horizontal="left"/>
    </xf>
    <xf numFmtId="0" fontId="12" fillId="10" borderId="4" xfId="0" applyFont="1" applyFill="1" applyBorder="1" applyAlignment="1">
      <alignment horizontal="left"/>
    </xf>
    <xf numFmtId="0" fontId="12" fillId="6" borderId="1" xfId="0" applyFont="1" applyFill="1" applyBorder="1" applyAlignment="1">
      <alignment horizontal="left"/>
    </xf>
    <xf numFmtId="0" fontId="12" fillId="5" borderId="4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2" fillId="5" borderId="1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/>
    </xf>
    <xf numFmtId="0" fontId="13" fillId="0" borderId="4" xfId="0" applyFont="1" applyFill="1" applyBorder="1" applyAlignment="1">
      <alignment horizontal="left"/>
    </xf>
    <xf numFmtId="0" fontId="12" fillId="6" borderId="1" xfId="0" applyFont="1" applyFill="1" applyBorder="1" applyAlignment="1">
      <alignment horizontal="left" vertical="center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/>
    </xf>
    <xf numFmtId="17" fontId="18" fillId="13" borderId="2" xfId="0" applyNumberFormat="1" applyFont="1" applyFill="1" applyBorder="1" applyAlignment="1">
      <alignment horizontal="right" vertical="center"/>
    </xf>
    <xf numFmtId="0" fontId="18" fillId="13" borderId="4" xfId="0" applyFont="1" applyFill="1" applyBorder="1" applyAlignment="1">
      <alignment horizontal="right" vertical="center"/>
    </xf>
    <xf numFmtId="0" fontId="13" fillId="0" borderId="2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8" fillId="13" borderId="2" xfId="0" applyFont="1" applyFill="1" applyBorder="1" applyAlignment="1">
      <alignment horizontal="right" vertical="center" wrapText="1"/>
    </xf>
    <xf numFmtId="0" fontId="18" fillId="13" borderId="4" xfId="0" applyFont="1" applyFill="1" applyBorder="1" applyAlignment="1">
      <alignment horizontal="right" vertical="center" wrapText="1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7" fillId="13" borderId="2" xfId="0" applyFont="1" applyFill="1" applyBorder="1" applyAlignment="1">
      <alignment horizontal="center" vertical="center" wrapText="1"/>
    </xf>
    <xf numFmtId="0" fontId="17" fillId="13" borderId="4" xfId="0" applyFont="1" applyFill="1" applyBorder="1" applyAlignment="1">
      <alignment horizontal="center" vertical="center" wrapText="1"/>
    </xf>
    <xf numFmtId="0" fontId="18" fillId="13" borderId="2" xfId="0" applyFont="1" applyFill="1" applyBorder="1" applyAlignment="1">
      <alignment horizontal="right" vertical="center"/>
    </xf>
    <xf numFmtId="8" fontId="18" fillId="13" borderId="1" xfId="1" applyNumberFormat="1" applyFont="1" applyFill="1" applyBorder="1" applyAlignment="1">
      <alignment horizontal="right" vertical="center"/>
    </xf>
    <xf numFmtId="44" fontId="18" fillId="13" borderId="1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2" fillId="6" borderId="2" xfId="0" applyFont="1" applyFill="1" applyBorder="1" applyAlignment="1">
      <alignment horizontal="left"/>
    </xf>
    <xf numFmtId="0" fontId="12" fillId="6" borderId="4" xfId="0" applyFont="1" applyFill="1" applyBorder="1" applyAlignment="1">
      <alignment horizontal="left"/>
    </xf>
    <xf numFmtId="0" fontId="12" fillId="6" borderId="2" xfId="0" applyFont="1" applyFill="1" applyBorder="1" applyAlignment="1">
      <alignment horizontal="center" wrapText="1"/>
    </xf>
    <xf numFmtId="0" fontId="12" fillId="6" borderId="3" xfId="0" applyFont="1" applyFill="1" applyBorder="1" applyAlignment="1">
      <alignment horizontal="center" wrapText="1"/>
    </xf>
    <xf numFmtId="0" fontId="12" fillId="6" borderId="4" xfId="0" applyFont="1" applyFill="1" applyBorder="1" applyAlignment="1">
      <alignment horizontal="center" wrapText="1"/>
    </xf>
    <xf numFmtId="0" fontId="12" fillId="6" borderId="2" xfId="0" applyFont="1" applyFill="1" applyBorder="1" applyAlignment="1">
      <alignment horizontal="left" wrapText="1"/>
    </xf>
    <xf numFmtId="0" fontId="12" fillId="6" borderId="3" xfId="0" applyFont="1" applyFill="1" applyBorder="1" applyAlignment="1">
      <alignment horizontal="left" wrapText="1"/>
    </xf>
    <xf numFmtId="0" fontId="12" fillId="6" borderId="4" xfId="0" applyFont="1" applyFill="1" applyBorder="1" applyAlignment="1">
      <alignment horizontal="left" wrapText="1"/>
    </xf>
    <xf numFmtId="0" fontId="12" fillId="6" borderId="3" xfId="0" applyFont="1" applyFill="1" applyBorder="1" applyAlignment="1">
      <alignment horizontal="left"/>
    </xf>
    <xf numFmtId="0" fontId="13" fillId="0" borderId="12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7" fillId="13" borderId="0" xfId="0" applyFont="1" applyFill="1" applyAlignment="1">
      <alignment horizontal="center" wrapText="1"/>
    </xf>
    <xf numFmtId="0" fontId="12" fillId="6" borderId="2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17" fontId="18" fillId="14" borderId="2" xfId="0" applyNumberFormat="1" applyFont="1" applyFill="1" applyBorder="1" applyAlignment="1">
      <alignment horizontal="right" vertical="center"/>
    </xf>
    <xf numFmtId="0" fontId="18" fillId="14" borderId="4" xfId="0" applyFont="1" applyFill="1" applyBorder="1" applyAlignment="1">
      <alignment horizontal="right" vertical="center"/>
    </xf>
    <xf numFmtId="0" fontId="18" fillId="14" borderId="2" xfId="0" applyFont="1" applyFill="1" applyBorder="1" applyAlignment="1">
      <alignment horizontal="left" vertical="center" wrapText="1"/>
    </xf>
    <xf numFmtId="0" fontId="18" fillId="14" borderId="4" xfId="0" applyFont="1" applyFill="1" applyBorder="1" applyAlignment="1">
      <alignment horizontal="left" vertical="center" wrapText="1"/>
    </xf>
    <xf numFmtId="0" fontId="17" fillId="14" borderId="2" xfId="0" applyFont="1" applyFill="1" applyBorder="1" applyAlignment="1">
      <alignment horizontal="center" vertical="center" wrapText="1"/>
    </xf>
    <xf numFmtId="0" fontId="17" fillId="14" borderId="4" xfId="0" applyFont="1" applyFill="1" applyBorder="1" applyAlignment="1">
      <alignment horizontal="center" vertical="center" wrapText="1"/>
    </xf>
    <xf numFmtId="0" fontId="18" fillId="14" borderId="2" xfId="0" applyFont="1" applyFill="1" applyBorder="1" applyAlignment="1">
      <alignment horizontal="right" vertical="center"/>
    </xf>
    <xf numFmtId="8" fontId="18" fillId="14" borderId="1" xfId="1" applyNumberFormat="1" applyFont="1" applyFill="1" applyBorder="1" applyAlignment="1">
      <alignment horizontal="right" vertical="center"/>
    </xf>
    <xf numFmtId="44" fontId="18" fillId="14" borderId="1" xfId="1" applyNumberFormat="1" applyFont="1" applyFill="1" applyBorder="1" applyAlignment="1">
      <alignment horizontal="right" vertical="center"/>
    </xf>
    <xf numFmtId="0" fontId="17" fillId="14" borderId="0" xfId="0" applyFont="1" applyFill="1" applyAlignment="1">
      <alignment horizontal="center" wrapText="1"/>
    </xf>
    <xf numFmtId="17" fontId="18" fillId="15" borderId="2" xfId="0" applyNumberFormat="1" applyFont="1" applyFill="1" applyBorder="1" applyAlignment="1">
      <alignment horizontal="right" vertical="center"/>
    </xf>
    <xf numFmtId="0" fontId="18" fillId="15" borderId="4" xfId="0" applyFont="1" applyFill="1" applyBorder="1" applyAlignment="1">
      <alignment horizontal="right" vertical="center"/>
    </xf>
    <xf numFmtId="0" fontId="18" fillId="15" borderId="2" xfId="0" applyFont="1" applyFill="1" applyBorder="1" applyAlignment="1">
      <alignment horizontal="right" vertical="center" wrapText="1"/>
    </xf>
    <xf numFmtId="0" fontId="18" fillId="15" borderId="4" xfId="0" applyFont="1" applyFill="1" applyBorder="1" applyAlignment="1">
      <alignment horizontal="right" vertical="center" wrapText="1"/>
    </xf>
    <xf numFmtId="0" fontId="17" fillId="15" borderId="2" xfId="0" applyFont="1" applyFill="1" applyBorder="1" applyAlignment="1">
      <alignment horizontal="center" vertical="center" wrapText="1"/>
    </xf>
    <xf numFmtId="0" fontId="17" fillId="15" borderId="4" xfId="0" applyFont="1" applyFill="1" applyBorder="1" applyAlignment="1">
      <alignment horizontal="center" vertical="center" wrapText="1"/>
    </xf>
    <xf numFmtId="0" fontId="18" fillId="15" borderId="2" xfId="0" applyFont="1" applyFill="1" applyBorder="1" applyAlignment="1">
      <alignment horizontal="right" vertical="center"/>
    </xf>
    <xf numFmtId="8" fontId="18" fillId="15" borderId="1" xfId="1" applyNumberFormat="1" applyFont="1" applyFill="1" applyBorder="1" applyAlignment="1">
      <alignment horizontal="right" vertical="center"/>
    </xf>
    <xf numFmtId="44" fontId="18" fillId="15" borderId="1" xfId="1" applyNumberFormat="1" applyFont="1" applyFill="1" applyBorder="1" applyAlignment="1">
      <alignment horizontal="right" vertical="center"/>
    </xf>
    <xf numFmtId="0" fontId="17" fillId="15" borderId="0" xfId="0" applyFont="1" applyFill="1" applyAlignment="1">
      <alignment horizontal="center" wrapText="1"/>
    </xf>
    <xf numFmtId="17" fontId="18" fillId="16" borderId="1" xfId="0" applyNumberFormat="1" applyFont="1" applyFill="1" applyBorder="1" applyAlignment="1">
      <alignment horizontal="right" vertical="center"/>
    </xf>
    <xf numFmtId="0" fontId="18" fillId="16" borderId="1" xfId="0" applyFont="1" applyFill="1" applyBorder="1" applyAlignment="1">
      <alignment horizontal="right" vertical="center"/>
    </xf>
    <xf numFmtId="8" fontId="18" fillId="16" borderId="1" xfId="1" applyNumberFormat="1" applyFont="1" applyFill="1" applyBorder="1" applyAlignment="1">
      <alignment horizontal="right" vertical="center"/>
    </xf>
    <xf numFmtId="44" fontId="18" fillId="16" borderId="1" xfId="1" applyNumberFormat="1" applyFont="1" applyFill="1" applyBorder="1" applyAlignment="1">
      <alignment horizontal="right" vertical="center"/>
    </xf>
    <xf numFmtId="0" fontId="17" fillId="16" borderId="1" xfId="0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right" vertical="center" wrapText="1"/>
    </xf>
    <xf numFmtId="0" fontId="17" fillId="16" borderId="0" xfId="0" applyFont="1" applyFill="1" applyAlignment="1">
      <alignment horizontal="center" vertical="center" wrapText="1"/>
    </xf>
    <xf numFmtId="0" fontId="13" fillId="18" borderId="1" xfId="0" applyFont="1" applyFill="1" applyBorder="1" applyAlignment="1">
      <alignment horizontal="right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3" fillId="18" borderId="2" xfId="0" applyFont="1" applyFill="1" applyBorder="1" applyAlignment="1">
      <alignment horizontal="center" vertical="center" wrapText="1"/>
    </xf>
    <xf numFmtId="0" fontId="13" fillId="18" borderId="4" xfId="0" applyFont="1" applyFill="1" applyBorder="1" applyAlignment="1">
      <alignment horizontal="center" vertical="center" wrapText="1"/>
    </xf>
    <xf numFmtId="8" fontId="13" fillId="18" borderId="1" xfId="1" applyNumberFormat="1" applyFont="1" applyFill="1" applyBorder="1" applyAlignment="1">
      <alignment horizontal="right" vertical="center"/>
    </xf>
    <xf numFmtId="44" fontId="13" fillId="18" borderId="1" xfId="1" applyNumberFormat="1" applyFont="1" applyFill="1" applyBorder="1" applyAlignment="1">
      <alignment horizontal="right" vertical="center"/>
    </xf>
    <xf numFmtId="17" fontId="13" fillId="18" borderId="1" xfId="0" applyNumberFormat="1" applyFont="1" applyFill="1" applyBorder="1" applyAlignment="1">
      <alignment horizontal="right" vertical="center"/>
    </xf>
    <xf numFmtId="0" fontId="13" fillId="18" borderId="1" xfId="0" applyFont="1" applyFill="1" applyBorder="1" applyAlignment="1">
      <alignment horizontal="right" vertical="center"/>
    </xf>
    <xf numFmtId="8" fontId="13" fillId="18" borderId="1" xfId="0" applyNumberFormat="1" applyFont="1" applyFill="1" applyBorder="1" applyAlignment="1">
      <alignment horizontal="right" vertical="center"/>
    </xf>
    <xf numFmtId="0" fontId="12" fillId="18" borderId="0" xfId="0" applyFont="1" applyFill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9" workbookViewId="0">
      <selection activeCell="A16" sqref="A16"/>
    </sheetView>
  </sheetViews>
  <sheetFormatPr defaultRowHeight="15" x14ac:dyDescent="0.25"/>
  <cols>
    <col min="4" max="4" width="41.28515625" customWidth="1"/>
    <col min="7" max="8" width="18.7109375" customWidth="1"/>
  </cols>
  <sheetData>
    <row r="1" spans="1:9" s="2" customFormat="1" ht="12.75" x14ac:dyDescent="0.2">
      <c r="A1" s="245" t="s">
        <v>0</v>
      </c>
      <c r="B1" s="245"/>
      <c r="C1" s="245"/>
      <c r="D1" s="245"/>
      <c r="E1" s="246" t="s">
        <v>324</v>
      </c>
      <c r="F1" s="246"/>
      <c r="G1" s="246"/>
    </row>
    <row r="2" spans="1:9" s="2" customFormat="1" ht="12.75" x14ac:dyDescent="0.2">
      <c r="A2" s="245" t="s">
        <v>1</v>
      </c>
      <c r="B2" s="245"/>
      <c r="C2" s="245"/>
      <c r="D2" s="245"/>
      <c r="E2" s="246"/>
      <c r="F2" s="246"/>
      <c r="G2" s="246"/>
    </row>
    <row r="3" spans="1:9" s="2" customFormat="1" ht="12.75" x14ac:dyDescent="0.2">
      <c r="A3" s="247" t="s">
        <v>2</v>
      </c>
      <c r="B3" s="247"/>
      <c r="C3" s="247"/>
      <c r="D3" s="247"/>
      <c r="E3" s="247"/>
      <c r="F3" s="247"/>
      <c r="G3" s="247"/>
      <c r="I3" s="12"/>
    </row>
    <row r="4" spans="1:9" s="2" customFormat="1" x14ac:dyDescent="0.25">
      <c r="A4" s="1"/>
      <c r="B4" s="1"/>
      <c r="C4" s="3"/>
      <c r="D4" s="1"/>
      <c r="E4" s="1"/>
      <c r="F4" s="1"/>
      <c r="G4" s="1"/>
    </row>
    <row r="5" spans="1:9" s="1" customFormat="1" ht="18" x14ac:dyDescent="0.25">
      <c r="A5" s="248" t="s">
        <v>332</v>
      </c>
      <c r="B5" s="248"/>
      <c r="C5" s="248"/>
      <c r="D5" s="248"/>
      <c r="E5" s="248"/>
      <c r="F5" s="248"/>
      <c r="G5" s="248"/>
      <c r="H5" s="248"/>
    </row>
    <row r="6" spans="1:9" s="1" customFormat="1" x14ac:dyDescent="0.25">
      <c r="A6" s="243" t="s">
        <v>333</v>
      </c>
      <c r="B6" s="243"/>
      <c r="C6" s="243"/>
      <c r="D6" s="243"/>
      <c r="E6" s="243"/>
      <c r="F6" s="243"/>
      <c r="G6" s="243"/>
      <c r="H6" s="195"/>
    </row>
    <row r="7" spans="1:9" s="1" customFormat="1" ht="29.25" customHeight="1" x14ac:dyDescent="0.25">
      <c r="A7" s="243" t="s">
        <v>334</v>
      </c>
      <c r="B7" s="243"/>
      <c r="C7" s="243"/>
      <c r="D7" s="200"/>
      <c r="E7" s="244" t="s">
        <v>335</v>
      </c>
      <c r="F7" s="244"/>
      <c r="G7" s="244"/>
      <c r="H7" s="196"/>
    </row>
    <row r="8" spans="1:9" s="1" customFormat="1" x14ac:dyDescent="0.25">
      <c r="A8" s="243" t="s">
        <v>336</v>
      </c>
      <c r="B8" s="243"/>
      <c r="C8" s="243"/>
      <c r="D8" s="243"/>
      <c r="E8" s="243"/>
      <c r="F8" s="243"/>
      <c r="G8" s="243"/>
      <c r="H8" s="195"/>
    </row>
    <row r="9" spans="1:9" s="1" customFormat="1" x14ac:dyDescent="0.25">
      <c r="A9" s="243" t="s">
        <v>337</v>
      </c>
      <c r="B9" s="243"/>
      <c r="C9" s="243"/>
      <c r="D9" s="243"/>
      <c r="E9" s="243"/>
      <c r="F9" s="243"/>
      <c r="G9" s="243"/>
      <c r="H9" s="195"/>
    </row>
    <row r="10" spans="1:9" s="1" customFormat="1" x14ac:dyDescent="0.25">
      <c r="A10" s="243" t="s">
        <v>338</v>
      </c>
      <c r="B10" s="243"/>
      <c r="C10" s="243"/>
      <c r="D10" s="243"/>
      <c r="E10" s="243"/>
      <c r="F10" s="243"/>
      <c r="G10" s="243"/>
      <c r="H10" s="195"/>
    </row>
    <row r="11" spans="1:9" s="1" customFormat="1" x14ac:dyDescent="0.25">
      <c r="A11" s="197"/>
      <c r="B11" s="197"/>
      <c r="C11" s="197"/>
      <c r="D11" s="197"/>
      <c r="E11" s="197"/>
      <c r="F11" s="197"/>
      <c r="G11" s="197"/>
      <c r="H11" s="198"/>
    </row>
    <row r="12" spans="1:9" s="1" customFormat="1" x14ac:dyDescent="0.25">
      <c r="A12" s="234" t="s">
        <v>339</v>
      </c>
      <c r="B12" s="234"/>
      <c r="C12" s="234"/>
      <c r="D12" s="234"/>
      <c r="E12" s="234"/>
      <c r="F12" s="234"/>
      <c r="G12" s="234"/>
      <c r="H12" s="199"/>
    </row>
    <row r="13" spans="1:9" s="1" customFormat="1" x14ac:dyDescent="0.25">
      <c r="A13" s="234" t="s">
        <v>340</v>
      </c>
      <c r="B13" s="234"/>
      <c r="C13" s="234"/>
      <c r="D13" s="234"/>
      <c r="E13" s="234"/>
      <c r="F13" s="234"/>
      <c r="G13" s="234"/>
      <c r="H13" s="199"/>
    </row>
    <row r="14" spans="1:9" s="1" customFormat="1" x14ac:dyDescent="0.25">
      <c r="A14" s="235" t="s">
        <v>341</v>
      </c>
      <c r="B14" s="235"/>
      <c r="C14" s="235"/>
      <c r="D14" s="199"/>
      <c r="E14" s="199"/>
      <c r="F14" s="199"/>
      <c r="G14" s="199"/>
      <c r="H14" s="199"/>
    </row>
    <row r="15" spans="1:9" s="2" customFormat="1" x14ac:dyDescent="0.25">
      <c r="A15" s="1"/>
      <c r="B15" s="1"/>
      <c r="C15" s="3"/>
      <c r="D15" s="1"/>
      <c r="E15" s="1"/>
      <c r="F15" s="1"/>
      <c r="G15" s="1"/>
    </row>
    <row r="16" spans="1:9" s="2" customFormat="1" x14ac:dyDescent="0.25">
      <c r="A16" s="1"/>
      <c r="B16" s="1"/>
      <c r="C16" s="3"/>
      <c r="D16" s="1"/>
      <c r="E16" s="1"/>
      <c r="F16" s="1"/>
      <c r="G16" s="1"/>
    </row>
    <row r="17" spans="1:9" s="2" customFormat="1" x14ac:dyDescent="0.25">
      <c r="A17" s="1"/>
      <c r="B17" s="1"/>
      <c r="C17" s="3"/>
      <c r="D17" s="1"/>
      <c r="E17" s="1"/>
      <c r="F17" s="1"/>
      <c r="G17" s="1"/>
    </row>
    <row r="18" spans="1:9" s="2" customFormat="1" x14ac:dyDescent="0.25">
      <c r="A18" s="1"/>
      <c r="B18" s="1"/>
      <c r="C18" s="3"/>
      <c r="D18" s="1"/>
      <c r="E18" s="1"/>
      <c r="F18" s="1"/>
      <c r="G18" s="1"/>
    </row>
    <row r="19" spans="1:9" s="2" customFormat="1" ht="12.75" x14ac:dyDescent="0.2">
      <c r="A19" s="236" t="s">
        <v>3</v>
      </c>
      <c r="B19" s="236"/>
      <c r="C19" s="236"/>
      <c r="D19" s="236"/>
      <c r="E19" s="236"/>
      <c r="F19" s="236"/>
      <c r="G19" s="236"/>
    </row>
    <row r="20" spans="1:9" s="2" customFormat="1" ht="12.75" x14ac:dyDescent="0.2">
      <c r="A20" s="231" t="s">
        <v>4</v>
      </c>
      <c r="B20" s="231"/>
      <c r="C20" s="237" t="s">
        <v>5</v>
      </c>
      <c r="D20" s="238"/>
      <c r="E20" s="238"/>
      <c r="F20" s="238"/>
      <c r="G20" s="239"/>
    </row>
    <row r="21" spans="1:9" s="2" customFormat="1" ht="12.75" x14ac:dyDescent="0.2">
      <c r="A21" s="240" t="s">
        <v>6</v>
      </c>
      <c r="B21" s="240"/>
      <c r="C21" s="241" t="s">
        <v>7</v>
      </c>
      <c r="D21" s="242"/>
      <c r="E21" s="231" t="s">
        <v>8</v>
      </c>
      <c r="F21" s="231"/>
      <c r="G21" s="231"/>
    </row>
    <row r="22" spans="1:9" s="2" customFormat="1" ht="148.5" customHeight="1" x14ac:dyDescent="0.2">
      <c r="A22" s="225" t="s">
        <v>9</v>
      </c>
      <c r="B22" s="225"/>
      <c r="C22" s="226" t="s">
        <v>10</v>
      </c>
      <c r="D22" s="227"/>
      <c r="E22" s="228"/>
      <c r="F22" s="229"/>
      <c r="G22" s="230"/>
      <c r="I22" s="187"/>
    </row>
    <row r="23" spans="1:9" s="2" customFormat="1" ht="12.75" x14ac:dyDescent="0.2">
      <c r="A23" s="231" t="s">
        <v>11</v>
      </c>
      <c r="B23" s="231"/>
      <c r="C23" s="232" t="s">
        <v>12</v>
      </c>
      <c r="D23" s="232"/>
      <c r="E23" s="232"/>
      <c r="F23" s="232"/>
      <c r="G23" s="211">
        <v>12</v>
      </c>
    </row>
    <row r="26" spans="1:9" ht="24" x14ac:dyDescent="0.25">
      <c r="A26" s="212" t="s">
        <v>18</v>
      </c>
      <c r="B26" s="213" t="s">
        <v>13</v>
      </c>
      <c r="C26" s="233" t="s">
        <v>343</v>
      </c>
      <c r="D26" s="233"/>
      <c r="E26" s="214" t="s">
        <v>344</v>
      </c>
      <c r="F26" s="214" t="s">
        <v>19</v>
      </c>
      <c r="G26" s="215" t="s">
        <v>314</v>
      </c>
      <c r="H26" s="215" t="s">
        <v>315</v>
      </c>
    </row>
    <row r="27" spans="1:9" ht="27" customHeight="1" x14ac:dyDescent="0.25">
      <c r="A27" s="216">
        <v>1</v>
      </c>
      <c r="B27" s="217">
        <v>5380</v>
      </c>
      <c r="C27" s="224" t="s">
        <v>345</v>
      </c>
      <c r="D27" s="224"/>
      <c r="E27" s="214" t="s">
        <v>346</v>
      </c>
      <c r="F27" s="218">
        <v>12</v>
      </c>
      <c r="G27" s="219">
        <f>+Resumo!G21</f>
        <v>0</v>
      </c>
      <c r="H27" s="219">
        <f>+Resumo!G22</f>
        <v>0</v>
      </c>
    </row>
  </sheetData>
  <mergeCells count="27">
    <mergeCell ref="A6:G6"/>
    <mergeCell ref="A1:D1"/>
    <mergeCell ref="E1:G2"/>
    <mergeCell ref="A2:D2"/>
    <mergeCell ref="A3:G3"/>
    <mergeCell ref="A5:H5"/>
    <mergeCell ref="A21:B21"/>
    <mergeCell ref="C21:D21"/>
    <mergeCell ref="E21:G21"/>
    <mergeCell ref="A7:C7"/>
    <mergeCell ref="E7:G7"/>
    <mergeCell ref="A8:G8"/>
    <mergeCell ref="A9:G9"/>
    <mergeCell ref="A10:G10"/>
    <mergeCell ref="A12:G12"/>
    <mergeCell ref="A13:G13"/>
    <mergeCell ref="A14:C14"/>
    <mergeCell ref="A19:G19"/>
    <mergeCell ref="A20:B20"/>
    <mergeCell ref="C20:G20"/>
    <mergeCell ref="C27:D27"/>
    <mergeCell ref="A22:B22"/>
    <mergeCell ref="C22:D22"/>
    <mergeCell ref="E22:G22"/>
    <mergeCell ref="A23:B23"/>
    <mergeCell ref="C23:F23"/>
    <mergeCell ref="C26:D26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164"/>
  <sheetViews>
    <sheetView workbookViewId="0">
      <selection activeCell="D32" sqref="D32"/>
    </sheetView>
  </sheetViews>
  <sheetFormatPr defaultColWidth="9.140625" defaultRowHeight="12" x14ac:dyDescent="0.2"/>
  <cols>
    <col min="1" max="1" width="6.42578125" style="21" customWidth="1"/>
    <col min="2" max="2" width="57.7109375" style="21" customWidth="1"/>
    <col min="3" max="3" width="10.7109375" style="21" bestFit="1" customWidth="1"/>
    <col min="4" max="4" width="17.85546875" style="21" customWidth="1"/>
    <col min="5" max="5" width="13.42578125" style="21" bestFit="1" customWidth="1"/>
    <col min="6" max="16384" width="9.140625" style="21"/>
  </cols>
  <sheetData>
    <row r="1" spans="1:6" x14ac:dyDescent="0.2">
      <c r="A1" s="314" t="s">
        <v>29</v>
      </c>
      <c r="B1" s="315"/>
      <c r="C1" s="315"/>
      <c r="D1" s="316"/>
      <c r="E1" s="20"/>
      <c r="F1" s="20"/>
    </row>
    <row r="3" spans="1:6" x14ac:dyDescent="0.2">
      <c r="A3" s="281" t="s">
        <v>30</v>
      </c>
      <c r="B3" s="282"/>
      <c r="C3" s="282"/>
      <c r="D3" s="293"/>
    </row>
    <row r="4" spans="1:6" s="22" customFormat="1" ht="51" customHeight="1" x14ac:dyDescent="0.25">
      <c r="A4" s="122">
        <v>1</v>
      </c>
      <c r="B4" s="123" t="s">
        <v>31</v>
      </c>
      <c r="C4" s="359" t="s">
        <v>260</v>
      </c>
      <c r="D4" s="360"/>
    </row>
    <row r="5" spans="1:6" s="22" customFormat="1" x14ac:dyDescent="0.25">
      <c r="A5" s="122">
        <v>2</v>
      </c>
      <c r="B5" s="123" t="s">
        <v>32</v>
      </c>
      <c r="C5" s="361" t="str">
        <f>+Resumo!F6</f>
        <v>6230-20</v>
      </c>
      <c r="D5" s="356"/>
    </row>
    <row r="6" spans="1:6" s="22" customFormat="1" x14ac:dyDescent="0.25">
      <c r="A6" s="122">
        <v>3</v>
      </c>
      <c r="B6" s="123" t="s">
        <v>33</v>
      </c>
      <c r="C6" s="362">
        <f>+Resumo!G6</f>
        <v>0</v>
      </c>
      <c r="D6" s="363"/>
    </row>
    <row r="7" spans="1:6" s="22" customFormat="1" ht="42.75" customHeight="1" x14ac:dyDescent="0.25">
      <c r="A7" s="122">
        <v>4</v>
      </c>
      <c r="B7" s="123" t="s">
        <v>34</v>
      </c>
      <c r="C7" s="357" t="s">
        <v>35</v>
      </c>
      <c r="D7" s="358"/>
    </row>
    <row r="8" spans="1:6" s="22" customFormat="1" x14ac:dyDescent="0.25">
      <c r="A8" s="122">
        <v>5</v>
      </c>
      <c r="B8" s="123" t="s">
        <v>36</v>
      </c>
      <c r="C8" s="355">
        <v>43524</v>
      </c>
      <c r="D8" s="356"/>
    </row>
    <row r="9" spans="1:6" x14ac:dyDescent="0.2">
      <c r="A9" s="119"/>
      <c r="B9" s="121"/>
      <c r="C9" s="119"/>
      <c r="D9" s="120"/>
    </row>
    <row r="10" spans="1:6" x14ac:dyDescent="0.2">
      <c r="A10" s="286" t="s">
        <v>37</v>
      </c>
      <c r="B10" s="287"/>
      <c r="C10" s="287"/>
      <c r="D10" s="287"/>
    </row>
    <row r="11" spans="1:6" x14ac:dyDescent="0.2">
      <c r="A11" s="23">
        <v>1</v>
      </c>
      <c r="B11" s="24" t="s">
        <v>38</v>
      </c>
      <c r="C11" s="25" t="s">
        <v>39</v>
      </c>
      <c r="D11" s="26" t="s">
        <v>40</v>
      </c>
    </row>
    <row r="12" spans="1:6" x14ac:dyDescent="0.2">
      <c r="A12" s="27" t="s">
        <v>4</v>
      </c>
      <c r="B12" s="294" t="s">
        <v>41</v>
      </c>
      <c r="C12" s="294"/>
      <c r="D12" s="29">
        <f>+C6</f>
        <v>0</v>
      </c>
    </row>
    <row r="13" spans="1:6" x14ac:dyDescent="0.2">
      <c r="A13" s="27" t="s">
        <v>6</v>
      </c>
      <c r="B13" s="30" t="s">
        <v>42</v>
      </c>
      <c r="C13" s="31"/>
      <c r="D13" s="29"/>
      <c r="E13" s="32"/>
    </row>
    <row r="14" spans="1:6" x14ac:dyDescent="0.2">
      <c r="A14" s="27" t="s">
        <v>9</v>
      </c>
      <c r="B14" s="30" t="s">
        <v>43</v>
      </c>
      <c r="C14" s="31">
        <v>0.4</v>
      </c>
      <c r="D14" s="29">
        <f>+C14*D12</f>
        <v>0</v>
      </c>
    </row>
    <row r="15" spans="1:6" x14ac:dyDescent="0.2">
      <c r="A15" s="27" t="s">
        <v>11</v>
      </c>
      <c r="B15" s="294" t="s">
        <v>44</v>
      </c>
      <c r="C15" s="294"/>
      <c r="D15" s="29"/>
    </row>
    <row r="16" spans="1:6" x14ac:dyDescent="0.2">
      <c r="A16" s="27" t="s">
        <v>45</v>
      </c>
      <c r="B16" s="294" t="s">
        <v>46</v>
      </c>
      <c r="C16" s="294"/>
      <c r="D16" s="29"/>
    </row>
    <row r="17" spans="1:6" x14ac:dyDescent="0.2">
      <c r="A17" s="27" t="s">
        <v>47</v>
      </c>
      <c r="B17" s="310" t="s">
        <v>48</v>
      </c>
      <c r="C17" s="311"/>
      <c r="D17" s="29"/>
    </row>
    <row r="18" spans="1:6" x14ac:dyDescent="0.2">
      <c r="A18" s="27" t="s">
        <v>49</v>
      </c>
      <c r="B18" s="294" t="s">
        <v>50</v>
      </c>
      <c r="C18" s="294"/>
      <c r="D18" s="29"/>
    </row>
    <row r="19" spans="1:6" x14ac:dyDescent="0.2">
      <c r="A19" s="27" t="s">
        <v>51</v>
      </c>
      <c r="B19" s="310" t="s">
        <v>52</v>
      </c>
      <c r="C19" s="311"/>
      <c r="D19" s="33"/>
    </row>
    <row r="20" spans="1:6" x14ac:dyDescent="0.2">
      <c r="A20" s="27" t="s">
        <v>53</v>
      </c>
      <c r="B20" s="30" t="s">
        <v>54</v>
      </c>
      <c r="C20" s="31"/>
      <c r="D20" s="29"/>
    </row>
    <row r="21" spans="1:6" x14ac:dyDescent="0.2">
      <c r="A21" s="27" t="s">
        <v>55</v>
      </c>
      <c r="B21" s="294" t="s">
        <v>56</v>
      </c>
      <c r="C21" s="294"/>
      <c r="D21" s="34"/>
      <c r="F21" s="35"/>
    </row>
    <row r="22" spans="1:6" x14ac:dyDescent="0.2">
      <c r="A22" s="27" t="s">
        <v>57</v>
      </c>
      <c r="B22" s="294" t="s">
        <v>58</v>
      </c>
      <c r="C22" s="294"/>
      <c r="D22" s="34"/>
    </row>
    <row r="23" spans="1:6" x14ac:dyDescent="0.2">
      <c r="A23" s="295" t="s">
        <v>59</v>
      </c>
      <c r="B23" s="295"/>
      <c r="C23" s="295"/>
      <c r="D23" s="36">
        <f>SUM(D12:D22)</f>
        <v>0</v>
      </c>
    </row>
    <row r="25" spans="1:6" x14ac:dyDescent="0.2">
      <c r="A25" s="286" t="s">
        <v>60</v>
      </c>
      <c r="B25" s="287"/>
      <c r="C25" s="287"/>
      <c r="D25" s="287"/>
    </row>
    <row r="27" spans="1:6" x14ac:dyDescent="0.2">
      <c r="A27" s="286" t="s">
        <v>61</v>
      </c>
      <c r="B27" s="287"/>
      <c r="C27" s="287"/>
      <c r="D27" s="287"/>
    </row>
    <row r="28" spans="1:6" x14ac:dyDescent="0.2">
      <c r="A28" s="37" t="s">
        <v>62</v>
      </c>
      <c r="B28" s="38" t="s">
        <v>63</v>
      </c>
      <c r="C28" s="39" t="s">
        <v>39</v>
      </c>
      <c r="D28" s="40" t="s">
        <v>40</v>
      </c>
    </row>
    <row r="29" spans="1:6" x14ac:dyDescent="0.2">
      <c r="A29" s="27" t="s">
        <v>4</v>
      </c>
      <c r="B29" s="41" t="s">
        <v>64</v>
      </c>
      <c r="C29" s="42" t="e">
        <f>ROUND(+D29/$D$23,4)</f>
        <v>#DIV/0!</v>
      </c>
      <c r="D29" s="34">
        <f>ROUND(+D23/12,2)</f>
        <v>0</v>
      </c>
    </row>
    <row r="30" spans="1:6" x14ac:dyDescent="0.2">
      <c r="A30" s="43" t="s">
        <v>6</v>
      </c>
      <c r="B30" s="44" t="s">
        <v>65</v>
      </c>
      <c r="C30" s="45" t="e">
        <f>ROUND(+D30/$D$23,4)</f>
        <v>#DIV/0!</v>
      </c>
      <c r="D30" s="46">
        <f>+D31+D32</f>
        <v>0</v>
      </c>
    </row>
    <row r="31" spans="1:6" x14ac:dyDescent="0.2">
      <c r="A31" s="27" t="s">
        <v>66</v>
      </c>
      <c r="B31" s="47" t="s">
        <v>67</v>
      </c>
      <c r="C31" s="48" t="e">
        <f>ROUND(+D31/$D$23,4)</f>
        <v>#DIV/0!</v>
      </c>
      <c r="D31" s="49">
        <f>ROUND(+D23/12,2)</f>
        <v>0</v>
      </c>
    </row>
    <row r="32" spans="1:6" x14ac:dyDescent="0.2">
      <c r="A32" s="27" t="s">
        <v>68</v>
      </c>
      <c r="B32" s="47" t="s">
        <v>69</v>
      </c>
      <c r="C32" s="48" t="e">
        <f>ROUND(+D32/$D$23,4)</f>
        <v>#DIV/0!</v>
      </c>
      <c r="D32" s="49">
        <f>ROUND(+(D23*1/3)/12,2)</f>
        <v>0</v>
      </c>
    </row>
    <row r="33" spans="1:4" x14ac:dyDescent="0.2">
      <c r="A33" s="295" t="s">
        <v>59</v>
      </c>
      <c r="B33" s="295"/>
      <c r="C33" s="295"/>
      <c r="D33" s="36">
        <f>+D30+D29</f>
        <v>0</v>
      </c>
    </row>
    <row r="35" spans="1:4" ht="23.25" customHeight="1" x14ac:dyDescent="0.2">
      <c r="A35" s="305" t="s">
        <v>70</v>
      </c>
      <c r="B35" s="306"/>
      <c r="C35" s="306"/>
      <c r="D35" s="306"/>
    </row>
    <row r="36" spans="1:4" x14ac:dyDescent="0.2">
      <c r="A36" s="37" t="s">
        <v>71</v>
      </c>
      <c r="B36" s="50" t="s">
        <v>72</v>
      </c>
      <c r="C36" s="39" t="s">
        <v>39</v>
      </c>
      <c r="D36" s="40" t="s">
        <v>40</v>
      </c>
    </row>
    <row r="37" spans="1:4" x14ac:dyDescent="0.2">
      <c r="A37" s="27" t="s">
        <v>4</v>
      </c>
      <c r="B37" s="41" t="s">
        <v>73</v>
      </c>
      <c r="C37" s="51">
        <v>0.2</v>
      </c>
      <c r="D37" s="52">
        <f>ROUND(C37*($D$23+$D$33),2)</f>
        <v>0</v>
      </c>
    </row>
    <row r="38" spans="1:4" x14ac:dyDescent="0.2">
      <c r="A38" s="27" t="s">
        <v>6</v>
      </c>
      <c r="B38" s="41" t="s">
        <v>74</v>
      </c>
      <c r="C38" s="51">
        <v>2.5000000000000001E-2</v>
      </c>
      <c r="D38" s="52">
        <f>ROUND(C38*($D$23+$D$33),2)</f>
        <v>0</v>
      </c>
    </row>
    <row r="39" spans="1:4" x14ac:dyDescent="0.2">
      <c r="A39" s="27" t="s">
        <v>9</v>
      </c>
      <c r="B39" s="41" t="s">
        <v>75</v>
      </c>
      <c r="C39" s="51">
        <f>3%</f>
        <v>0.03</v>
      </c>
      <c r="D39" s="52">
        <f t="shared" ref="D39:D43" si="0">ROUND(C39*($D$23+$D$33),2)</f>
        <v>0</v>
      </c>
    </row>
    <row r="40" spans="1:4" x14ac:dyDescent="0.2">
      <c r="A40" s="27" t="s">
        <v>11</v>
      </c>
      <c r="B40" s="41" t="s">
        <v>76</v>
      </c>
      <c r="C40" s="51">
        <v>1.4999999999999999E-2</v>
      </c>
      <c r="D40" s="52">
        <f t="shared" si="0"/>
        <v>0</v>
      </c>
    </row>
    <row r="41" spans="1:4" x14ac:dyDescent="0.2">
      <c r="A41" s="27" t="s">
        <v>45</v>
      </c>
      <c r="B41" s="41" t="s">
        <v>77</v>
      </c>
      <c r="C41" s="51">
        <v>0.01</v>
      </c>
      <c r="D41" s="52">
        <f t="shared" si="0"/>
        <v>0</v>
      </c>
    </row>
    <row r="42" spans="1:4" x14ac:dyDescent="0.2">
      <c r="A42" s="27" t="s">
        <v>47</v>
      </c>
      <c r="B42" s="41" t="s">
        <v>78</v>
      </c>
      <c r="C42" s="51">
        <v>6.0000000000000001E-3</v>
      </c>
      <c r="D42" s="52">
        <f t="shared" si="0"/>
        <v>0</v>
      </c>
    </row>
    <row r="43" spans="1:4" x14ac:dyDescent="0.2">
      <c r="A43" s="27" t="s">
        <v>49</v>
      </c>
      <c r="B43" s="41" t="s">
        <v>79</v>
      </c>
      <c r="C43" s="51">
        <v>2E-3</v>
      </c>
      <c r="D43" s="52">
        <f t="shared" si="0"/>
        <v>0</v>
      </c>
    </row>
    <row r="44" spans="1:4" x14ac:dyDescent="0.2">
      <c r="A44" s="27" t="s">
        <v>51</v>
      </c>
      <c r="B44" s="41" t="s">
        <v>80</v>
      </c>
      <c r="C44" s="51">
        <v>0.08</v>
      </c>
      <c r="D44" s="52">
        <f>ROUND(C44*($D$23+$D$33),2)</f>
        <v>0</v>
      </c>
    </row>
    <row r="45" spans="1:4" x14ac:dyDescent="0.2">
      <c r="A45" s="53" t="s">
        <v>59</v>
      </c>
      <c r="B45" s="54"/>
      <c r="C45" s="55">
        <f>SUM(C37:C44)</f>
        <v>0.36800000000000005</v>
      </c>
      <c r="D45" s="56">
        <f>SUM(D37:D44)</f>
        <v>0</v>
      </c>
    </row>
    <row r="46" spans="1:4" x14ac:dyDescent="0.2">
      <c r="A46" s="57"/>
      <c r="B46" s="57"/>
      <c r="C46" s="57"/>
      <c r="D46" s="57"/>
    </row>
    <row r="47" spans="1:4" x14ac:dyDescent="0.2">
      <c r="A47" s="305" t="s">
        <v>81</v>
      </c>
      <c r="B47" s="306"/>
      <c r="C47" s="306"/>
      <c r="D47" s="306"/>
    </row>
    <row r="48" spans="1:4" x14ac:dyDescent="0.2">
      <c r="A48" s="37" t="s">
        <v>82</v>
      </c>
      <c r="B48" s="50" t="s">
        <v>83</v>
      </c>
      <c r="C48" s="39"/>
      <c r="D48" s="40" t="s">
        <v>40</v>
      </c>
    </row>
    <row r="49" spans="1:6" x14ac:dyDescent="0.2">
      <c r="A49" s="58" t="s">
        <v>4</v>
      </c>
      <c r="B49" s="41" t="s">
        <v>84</v>
      </c>
      <c r="C49" s="59"/>
      <c r="D49" s="52">
        <f>+'Men Cal Aux Bioterio seg sex 40'!C16</f>
        <v>0</v>
      </c>
    </row>
    <row r="50" spans="1:6" s="63" customFormat="1" x14ac:dyDescent="0.2">
      <c r="A50" s="60" t="s">
        <v>85</v>
      </c>
      <c r="B50" s="61" t="s">
        <v>86</v>
      </c>
      <c r="C50" s="42">
        <f>+$C$131+$C$132</f>
        <v>9.2499999999999999E-2</v>
      </c>
      <c r="D50" s="62">
        <f>+(C50*D49)*-1</f>
        <v>0</v>
      </c>
      <c r="F50" s="64"/>
    </row>
    <row r="51" spans="1:6" x14ac:dyDescent="0.2">
      <c r="A51" s="58" t="s">
        <v>6</v>
      </c>
      <c r="B51" s="41" t="s">
        <v>87</v>
      </c>
      <c r="C51" s="59"/>
      <c r="D51" s="52">
        <f>+'Men Cal Aux Bioterio seg sex 40'!C25</f>
        <v>0</v>
      </c>
      <c r="F51" s="65"/>
    </row>
    <row r="52" spans="1:6" s="63" customFormat="1" x14ac:dyDescent="0.2">
      <c r="A52" s="60" t="s">
        <v>66</v>
      </c>
      <c r="B52" s="61" t="s">
        <v>86</v>
      </c>
      <c r="C52" s="42">
        <f>+$C$131+$C$132</f>
        <v>9.2499999999999999E-2</v>
      </c>
      <c r="D52" s="62">
        <f>+(C52*D51)*-1</f>
        <v>0</v>
      </c>
      <c r="F52" s="66"/>
    </row>
    <row r="53" spans="1:6" x14ac:dyDescent="0.2">
      <c r="A53" s="67" t="s">
        <v>9</v>
      </c>
      <c r="B53" s="67" t="s">
        <v>88</v>
      </c>
      <c r="C53" s="59"/>
      <c r="D53" s="189"/>
      <c r="F53" s="65"/>
    </row>
    <row r="54" spans="1:6" x14ac:dyDescent="0.2">
      <c r="A54" s="67" t="s">
        <v>11</v>
      </c>
      <c r="B54" s="67" t="s">
        <v>326</v>
      </c>
      <c r="C54" s="59"/>
      <c r="D54" s="189"/>
      <c r="F54" s="65"/>
    </row>
    <row r="55" spans="1:6" ht="24" x14ac:dyDescent="0.2">
      <c r="A55" s="67" t="s">
        <v>45</v>
      </c>
      <c r="B55" s="68" t="s">
        <v>327</v>
      </c>
      <c r="C55" s="59"/>
      <c r="D55" s="190"/>
      <c r="F55" s="69"/>
    </row>
    <row r="56" spans="1:6" x14ac:dyDescent="0.2">
      <c r="A56" s="67" t="s">
        <v>47</v>
      </c>
      <c r="B56" s="188" t="s">
        <v>91</v>
      </c>
      <c r="C56" s="59"/>
      <c r="D56" s="110"/>
    </row>
    <row r="57" spans="1:6" x14ac:dyDescent="0.2">
      <c r="A57" s="281" t="s">
        <v>59</v>
      </c>
      <c r="B57" s="293"/>
      <c r="C57" s="70"/>
      <c r="D57" s="71">
        <f>SUM(D49:D56)</f>
        <v>0</v>
      </c>
    </row>
    <row r="59" spans="1:6" x14ac:dyDescent="0.2">
      <c r="A59" s="286" t="s">
        <v>92</v>
      </c>
      <c r="B59" s="287"/>
      <c r="C59" s="287"/>
      <c r="D59" s="287"/>
    </row>
    <row r="60" spans="1:6" x14ac:dyDescent="0.2">
      <c r="A60" s="72">
        <v>2</v>
      </c>
      <c r="B60" s="304" t="s">
        <v>93</v>
      </c>
      <c r="C60" s="304"/>
      <c r="D60" s="73" t="s">
        <v>40</v>
      </c>
    </row>
    <row r="61" spans="1:6" x14ac:dyDescent="0.2">
      <c r="A61" s="61" t="s">
        <v>62</v>
      </c>
      <c r="B61" s="307" t="s">
        <v>63</v>
      </c>
      <c r="C61" s="307"/>
      <c r="D61" s="52">
        <f>+D33</f>
        <v>0</v>
      </c>
    </row>
    <row r="62" spans="1:6" x14ac:dyDescent="0.2">
      <c r="A62" s="61" t="s">
        <v>71</v>
      </c>
      <c r="B62" s="307" t="s">
        <v>72</v>
      </c>
      <c r="C62" s="307"/>
      <c r="D62" s="52">
        <f>+D45</f>
        <v>0</v>
      </c>
    </row>
    <row r="63" spans="1:6" x14ac:dyDescent="0.2">
      <c r="A63" s="61" t="s">
        <v>82</v>
      </c>
      <c r="B63" s="307" t="s">
        <v>83</v>
      </c>
      <c r="C63" s="307"/>
      <c r="D63" s="74">
        <f>+D57</f>
        <v>0</v>
      </c>
    </row>
    <row r="64" spans="1:6" x14ac:dyDescent="0.2">
      <c r="A64" s="304" t="s">
        <v>59</v>
      </c>
      <c r="B64" s="304"/>
      <c r="C64" s="304"/>
      <c r="D64" s="75">
        <f>SUM(D61:D63)</f>
        <v>0</v>
      </c>
    </row>
    <row r="66" spans="1:4" x14ac:dyDescent="0.2">
      <c r="A66" s="286" t="s">
        <v>94</v>
      </c>
      <c r="B66" s="287"/>
      <c r="C66" s="287"/>
      <c r="D66" s="287"/>
    </row>
    <row r="68" spans="1:4" x14ac:dyDescent="0.2">
      <c r="A68" s="76">
        <v>3</v>
      </c>
      <c r="B68" s="38" t="s">
        <v>95</v>
      </c>
      <c r="C68" s="25" t="s">
        <v>39</v>
      </c>
      <c r="D68" s="25" t="s">
        <v>40</v>
      </c>
    </row>
    <row r="69" spans="1:4" x14ac:dyDescent="0.2">
      <c r="A69" s="27" t="s">
        <v>4</v>
      </c>
      <c r="B69" s="61" t="s">
        <v>96</v>
      </c>
      <c r="C69" s="42" t="e">
        <f>+D69/$D$23</f>
        <v>#DIV/0!</v>
      </c>
      <c r="D69" s="77">
        <f>+'Men Cal Aux Bioterio seg sex 40'!C31</f>
        <v>0</v>
      </c>
    </row>
    <row r="70" spans="1:4" x14ac:dyDescent="0.2">
      <c r="A70" s="27" t="s">
        <v>6</v>
      </c>
      <c r="B70" s="41" t="s">
        <v>97</v>
      </c>
      <c r="C70" s="78"/>
      <c r="D70" s="34">
        <f>ROUND(+D69*$C$44,2)</f>
        <v>0</v>
      </c>
    </row>
    <row r="71" spans="1:4" ht="24" x14ac:dyDescent="0.2">
      <c r="A71" s="27" t="s">
        <v>9</v>
      </c>
      <c r="B71" s="79" t="s">
        <v>98</v>
      </c>
      <c r="C71" s="51" t="e">
        <f>+D71/$D$23</f>
        <v>#DIV/0!</v>
      </c>
      <c r="D71" s="34">
        <f>+'Men Cal Aux Bioterio seg sex 40'!C43</f>
        <v>0</v>
      </c>
    </row>
    <row r="72" spans="1:4" x14ac:dyDescent="0.2">
      <c r="A72" s="80" t="s">
        <v>11</v>
      </c>
      <c r="B72" s="41" t="s">
        <v>99</v>
      </c>
      <c r="C72" s="51" t="e">
        <f>+D72/$D$23</f>
        <v>#DIV/0!</v>
      </c>
      <c r="D72" s="34">
        <f>+'Men Cal Aux Bioterio seg sex 40'!C51</f>
        <v>0</v>
      </c>
    </row>
    <row r="73" spans="1:4" ht="24" x14ac:dyDescent="0.2">
      <c r="A73" s="80" t="s">
        <v>45</v>
      </c>
      <c r="B73" s="79" t="s">
        <v>100</v>
      </c>
      <c r="C73" s="78"/>
      <c r="D73" s="81"/>
    </row>
    <row r="74" spans="1:4" ht="24" x14ac:dyDescent="0.2">
      <c r="A74" s="80" t="s">
        <v>47</v>
      </c>
      <c r="B74" s="79" t="s">
        <v>101</v>
      </c>
      <c r="C74" s="51" t="e">
        <f>+D74/$D$23</f>
        <v>#DIV/0!</v>
      </c>
      <c r="D74" s="52">
        <f>+'Men Cal Aux Bioterio seg sex 40'!C63</f>
        <v>0</v>
      </c>
    </row>
    <row r="75" spans="1:4" x14ac:dyDescent="0.2">
      <c r="A75" s="281" t="s">
        <v>59</v>
      </c>
      <c r="B75" s="282"/>
      <c r="C75" s="293"/>
      <c r="D75" s="82">
        <f>SUM(D69:D74)</f>
        <v>0</v>
      </c>
    </row>
    <row r="77" spans="1:4" x14ac:dyDescent="0.2">
      <c r="A77" s="286" t="s">
        <v>102</v>
      </c>
      <c r="B77" s="287"/>
      <c r="C77" s="287"/>
      <c r="D77" s="287"/>
    </row>
    <row r="79" spans="1:4" x14ac:dyDescent="0.2">
      <c r="A79" s="301" t="s">
        <v>103</v>
      </c>
      <c r="B79" s="301"/>
      <c r="C79" s="301"/>
      <c r="D79" s="301"/>
    </row>
    <row r="80" spans="1:4" x14ac:dyDescent="0.2">
      <c r="A80" s="76" t="s">
        <v>104</v>
      </c>
      <c r="B80" s="281" t="s">
        <v>105</v>
      </c>
      <c r="C80" s="293"/>
      <c r="D80" s="25" t="s">
        <v>40</v>
      </c>
    </row>
    <row r="81" spans="1:4" x14ac:dyDescent="0.2">
      <c r="A81" s="41" t="s">
        <v>4</v>
      </c>
      <c r="B81" s="288" t="s">
        <v>106</v>
      </c>
      <c r="C81" s="289"/>
      <c r="D81" s="34"/>
    </row>
    <row r="82" spans="1:4" x14ac:dyDescent="0.2">
      <c r="A82" s="61" t="s">
        <v>6</v>
      </c>
      <c r="B82" s="302" t="s">
        <v>105</v>
      </c>
      <c r="C82" s="303"/>
      <c r="D82" s="83">
        <f>+'Men Cal Aux Bioterio seg sex 40'!C76</f>
        <v>0</v>
      </c>
    </row>
    <row r="83" spans="1:4" s="63" customFormat="1" x14ac:dyDescent="0.2">
      <c r="A83" s="61" t="s">
        <v>9</v>
      </c>
      <c r="B83" s="302" t="s">
        <v>107</v>
      </c>
      <c r="C83" s="303"/>
      <c r="D83" s="83">
        <f>+'Men Cal Aux Bioterio seg sex 40'!C85</f>
        <v>0</v>
      </c>
    </row>
    <row r="84" spans="1:4" s="63" customFormat="1" x14ac:dyDescent="0.2">
      <c r="A84" s="61" t="s">
        <v>11</v>
      </c>
      <c r="B84" s="302" t="s">
        <v>108</v>
      </c>
      <c r="C84" s="303"/>
      <c r="D84" s="83">
        <f>+'Men Cal Aux Bioterio seg sex 40'!C93</f>
        <v>0</v>
      </c>
    </row>
    <row r="85" spans="1:4" s="63" customFormat="1" ht="13.5" x14ac:dyDescent="0.2">
      <c r="A85" s="61" t="s">
        <v>45</v>
      </c>
      <c r="B85" s="302" t="s">
        <v>109</v>
      </c>
      <c r="C85" s="303"/>
      <c r="D85" s="83"/>
    </row>
    <row r="86" spans="1:4" s="63" customFormat="1" x14ac:dyDescent="0.2">
      <c r="A86" s="61" t="s">
        <v>47</v>
      </c>
      <c r="B86" s="302" t="s">
        <v>110</v>
      </c>
      <c r="C86" s="303"/>
      <c r="D86" s="83">
        <f>+'Men Cal Aux Bioterio seg sex 40'!C101</f>
        <v>0</v>
      </c>
    </row>
    <row r="87" spans="1:4" x14ac:dyDescent="0.2">
      <c r="A87" s="41" t="s">
        <v>49</v>
      </c>
      <c r="B87" s="288" t="s">
        <v>58</v>
      </c>
      <c r="C87" s="289"/>
      <c r="D87" s="34"/>
    </row>
    <row r="88" spans="1:4" x14ac:dyDescent="0.2">
      <c r="A88" s="41" t="s">
        <v>51</v>
      </c>
      <c r="B88" s="288" t="s">
        <v>111</v>
      </c>
      <c r="C88" s="289"/>
      <c r="D88" s="81"/>
    </row>
    <row r="89" spans="1:4" x14ac:dyDescent="0.2">
      <c r="A89" s="295" t="s">
        <v>59</v>
      </c>
      <c r="B89" s="295"/>
      <c r="C89" s="295"/>
      <c r="D89" s="36">
        <f>SUM(D81:D88)</f>
        <v>0</v>
      </c>
    </row>
    <row r="90" spans="1:4" x14ac:dyDescent="0.2">
      <c r="D90" s="84"/>
    </row>
    <row r="91" spans="1:4" x14ac:dyDescent="0.2">
      <c r="A91" s="76" t="s">
        <v>112</v>
      </c>
      <c r="B91" s="281" t="s">
        <v>113</v>
      </c>
      <c r="C91" s="293"/>
      <c r="D91" s="25" t="s">
        <v>40</v>
      </c>
    </row>
    <row r="92" spans="1:4" s="63" customFormat="1" x14ac:dyDescent="0.2">
      <c r="A92" s="61" t="s">
        <v>4</v>
      </c>
      <c r="B92" s="296" t="s">
        <v>114</v>
      </c>
      <c r="C92" s="297"/>
      <c r="D92" s="83">
        <f>+'Men Cal Aux Bioterio seg sex 40'!C112</f>
        <v>0</v>
      </c>
    </row>
    <row r="93" spans="1:4" s="63" customFormat="1" ht="28.5" customHeight="1" x14ac:dyDescent="0.2">
      <c r="A93" s="61" t="s">
        <v>6</v>
      </c>
      <c r="B93" s="298" t="s">
        <v>115</v>
      </c>
      <c r="C93" s="299"/>
      <c r="D93" s="81"/>
    </row>
    <row r="94" spans="1:4" s="63" customFormat="1" ht="31.5" customHeight="1" x14ac:dyDescent="0.2">
      <c r="A94" s="61" t="s">
        <v>9</v>
      </c>
      <c r="B94" s="298" t="s">
        <v>116</v>
      </c>
      <c r="C94" s="299"/>
      <c r="D94" s="81"/>
    </row>
    <row r="95" spans="1:4" x14ac:dyDescent="0.2">
      <c r="A95" s="41" t="s">
        <v>11</v>
      </c>
      <c r="B95" s="288" t="s">
        <v>58</v>
      </c>
      <c r="C95" s="289"/>
      <c r="D95" s="34"/>
    </row>
    <row r="96" spans="1:4" x14ac:dyDescent="0.2">
      <c r="A96" s="295" t="s">
        <v>59</v>
      </c>
      <c r="B96" s="295"/>
      <c r="C96" s="295"/>
      <c r="D96" s="36">
        <f>SUM(D92:D95)</f>
        <v>0</v>
      </c>
    </row>
    <row r="97" spans="1:4" x14ac:dyDescent="0.2">
      <c r="D97" s="84"/>
    </row>
    <row r="98" spans="1:4" x14ac:dyDescent="0.2">
      <c r="A98" s="76" t="s">
        <v>117</v>
      </c>
      <c r="B98" s="295" t="s">
        <v>118</v>
      </c>
      <c r="C98" s="295"/>
      <c r="D98" s="25" t="s">
        <v>40</v>
      </c>
    </row>
    <row r="99" spans="1:4" s="86" customFormat="1" x14ac:dyDescent="0.25">
      <c r="A99" s="80" t="s">
        <v>4</v>
      </c>
      <c r="B99" s="300" t="s">
        <v>158</v>
      </c>
      <c r="C99" s="300"/>
      <c r="D99" s="85"/>
    </row>
    <row r="100" spans="1:4" x14ac:dyDescent="0.2">
      <c r="A100" s="295" t="s">
        <v>59</v>
      </c>
      <c r="B100" s="295"/>
      <c r="C100" s="295"/>
      <c r="D100" s="36">
        <f>SUM(D99:D99)</f>
        <v>0</v>
      </c>
    </row>
    <row r="102" spans="1:4" x14ac:dyDescent="0.2">
      <c r="A102" s="87" t="s">
        <v>119</v>
      </c>
      <c r="B102" s="87"/>
      <c r="C102" s="87"/>
      <c r="D102" s="87"/>
    </row>
    <row r="103" spans="1:4" x14ac:dyDescent="0.2">
      <c r="A103" s="41" t="s">
        <v>104</v>
      </c>
      <c r="B103" s="288" t="s">
        <v>105</v>
      </c>
      <c r="C103" s="289"/>
      <c r="D103" s="52">
        <f>+D89</f>
        <v>0</v>
      </c>
    </row>
    <row r="104" spans="1:4" x14ac:dyDescent="0.2">
      <c r="A104" s="41" t="s">
        <v>112</v>
      </c>
      <c r="B104" s="288" t="s">
        <v>113</v>
      </c>
      <c r="C104" s="289"/>
      <c r="D104" s="52">
        <f>+D96</f>
        <v>0</v>
      </c>
    </row>
    <row r="105" spans="1:4" x14ac:dyDescent="0.2">
      <c r="A105" s="88"/>
      <c r="B105" s="290" t="s">
        <v>120</v>
      </c>
      <c r="C105" s="291"/>
      <c r="D105" s="89">
        <f>+D104+D103</f>
        <v>0</v>
      </c>
    </row>
    <row r="106" spans="1:4" x14ac:dyDescent="0.2">
      <c r="A106" s="41" t="s">
        <v>117</v>
      </c>
      <c r="B106" s="288" t="s">
        <v>118</v>
      </c>
      <c r="C106" s="289"/>
      <c r="D106" s="52">
        <f>+D100</f>
        <v>0</v>
      </c>
    </row>
    <row r="107" spans="1:4" x14ac:dyDescent="0.2">
      <c r="A107" s="292" t="s">
        <v>59</v>
      </c>
      <c r="B107" s="292"/>
      <c r="C107" s="292"/>
      <c r="D107" s="91">
        <f>+D106+D105</f>
        <v>0</v>
      </c>
    </row>
    <row r="109" spans="1:4" x14ac:dyDescent="0.2">
      <c r="A109" s="286" t="s">
        <v>121</v>
      </c>
      <c r="B109" s="287"/>
      <c r="C109" s="287"/>
      <c r="D109" s="287"/>
    </row>
    <row r="111" spans="1:4" x14ac:dyDescent="0.2">
      <c r="A111" s="76">
        <v>5</v>
      </c>
      <c r="B111" s="281" t="s">
        <v>122</v>
      </c>
      <c r="C111" s="293"/>
      <c r="D111" s="25" t="s">
        <v>40</v>
      </c>
    </row>
    <row r="112" spans="1:4" x14ac:dyDescent="0.2">
      <c r="A112" s="41" t="s">
        <v>4</v>
      </c>
      <c r="B112" s="294" t="s">
        <v>123</v>
      </c>
      <c r="C112" s="294"/>
      <c r="D112" s="34">
        <f>+Uniformes!G20</f>
        <v>0</v>
      </c>
    </row>
    <row r="113" spans="1:4" x14ac:dyDescent="0.2">
      <c r="A113" s="41" t="s">
        <v>85</v>
      </c>
      <c r="B113" s="61" t="s">
        <v>86</v>
      </c>
      <c r="C113" s="42">
        <f>+$C$131+$C$132</f>
        <v>9.2499999999999999E-2</v>
      </c>
      <c r="D113" s="62">
        <f>+(C113*D112)*-1</f>
        <v>0</v>
      </c>
    </row>
    <row r="114" spans="1:4" x14ac:dyDescent="0.2">
      <c r="A114" s="41" t="s">
        <v>6</v>
      </c>
      <c r="B114" s="294" t="s">
        <v>124</v>
      </c>
      <c r="C114" s="294"/>
      <c r="D114" s="34"/>
    </row>
    <row r="115" spans="1:4" x14ac:dyDescent="0.2">
      <c r="A115" s="41" t="s">
        <v>66</v>
      </c>
      <c r="B115" s="61" t="s">
        <v>86</v>
      </c>
      <c r="C115" s="42">
        <f>+$C$131+$C$132</f>
        <v>9.2499999999999999E-2</v>
      </c>
      <c r="D115" s="62">
        <f>+(C115*D114)*-1</f>
        <v>0</v>
      </c>
    </row>
    <row r="116" spans="1:4" x14ac:dyDescent="0.2">
      <c r="A116" s="41" t="s">
        <v>9</v>
      </c>
      <c r="B116" s="294" t="s">
        <v>125</v>
      </c>
      <c r="C116" s="294"/>
      <c r="D116" s="34"/>
    </row>
    <row r="117" spans="1:4" x14ac:dyDescent="0.2">
      <c r="A117" s="41" t="s">
        <v>89</v>
      </c>
      <c r="B117" s="61" t="s">
        <v>86</v>
      </c>
      <c r="C117" s="42">
        <f>+$C$131+$C$132</f>
        <v>9.2499999999999999E-2</v>
      </c>
      <c r="D117" s="62">
        <f>+(C117*D116)*-1</f>
        <v>0</v>
      </c>
    </row>
    <row r="118" spans="1:4" x14ac:dyDescent="0.2">
      <c r="A118" s="41" t="s">
        <v>11</v>
      </c>
      <c r="B118" s="294" t="s">
        <v>58</v>
      </c>
      <c r="C118" s="294"/>
      <c r="D118" s="34"/>
    </row>
    <row r="119" spans="1:4" x14ac:dyDescent="0.2">
      <c r="A119" s="41" t="s">
        <v>90</v>
      </c>
      <c r="B119" s="61" t="s">
        <v>86</v>
      </c>
      <c r="C119" s="42">
        <f>+$C$131+$C$132</f>
        <v>9.2499999999999999E-2</v>
      </c>
      <c r="D119" s="62">
        <f>+(C119*D118)*-1</f>
        <v>0</v>
      </c>
    </row>
    <row r="120" spans="1:4" x14ac:dyDescent="0.2">
      <c r="A120" s="295" t="s">
        <v>59</v>
      </c>
      <c r="B120" s="295"/>
      <c r="C120" s="295"/>
      <c r="D120" s="36">
        <f>SUM(D112:D118)</f>
        <v>0</v>
      </c>
    </row>
    <row r="122" spans="1:4" x14ac:dyDescent="0.2">
      <c r="A122" s="286" t="s">
        <v>126</v>
      </c>
      <c r="B122" s="287"/>
      <c r="C122" s="287"/>
      <c r="D122" s="287"/>
    </row>
    <row r="124" spans="1:4" x14ac:dyDescent="0.2">
      <c r="A124" s="76">
        <v>6</v>
      </c>
      <c r="B124" s="38" t="s">
        <v>127</v>
      </c>
      <c r="C124" s="92" t="s">
        <v>39</v>
      </c>
      <c r="D124" s="25" t="s">
        <v>40</v>
      </c>
    </row>
    <row r="125" spans="1:4" x14ac:dyDescent="0.2">
      <c r="A125" s="67" t="s">
        <v>4</v>
      </c>
      <c r="B125" s="67" t="s">
        <v>128</v>
      </c>
      <c r="C125" s="111">
        <v>0.03</v>
      </c>
      <c r="D125" s="110">
        <f>($D$120+$D$107+$D$75+$D$64+$D$23)*C125</f>
        <v>0</v>
      </c>
    </row>
    <row r="126" spans="1:4" x14ac:dyDescent="0.2">
      <c r="A126" s="67" t="s">
        <v>6</v>
      </c>
      <c r="B126" s="67" t="s">
        <v>129</v>
      </c>
      <c r="C126" s="111">
        <v>0.03</v>
      </c>
      <c r="D126" s="110">
        <f>($D$120+$D$107+$D$75+$D$64+$D$23+D125)*C126</f>
        <v>0</v>
      </c>
    </row>
    <row r="127" spans="1:4" s="94" customFormat="1" x14ac:dyDescent="0.25">
      <c r="A127" s="275" t="s">
        <v>130</v>
      </c>
      <c r="B127" s="276"/>
      <c r="C127" s="277"/>
      <c r="D127" s="93">
        <f>++D126+D125+D120+D107+D75+D64+D23</f>
        <v>0</v>
      </c>
    </row>
    <row r="128" spans="1:4" s="94" customFormat="1" ht="33" customHeight="1" x14ac:dyDescent="0.25">
      <c r="A128" s="278" t="s">
        <v>131</v>
      </c>
      <c r="B128" s="279"/>
      <c r="C128" s="280"/>
      <c r="D128" s="93">
        <f>ROUND(D127/(1-(C131+C132+C134+C136+C137)),2)</f>
        <v>0</v>
      </c>
    </row>
    <row r="129" spans="1:7" x14ac:dyDescent="0.2">
      <c r="A129" s="41" t="s">
        <v>9</v>
      </c>
      <c r="B129" s="41" t="s">
        <v>132</v>
      </c>
      <c r="C129" s="51"/>
      <c r="D129" s="41"/>
    </row>
    <row r="130" spans="1:7" x14ac:dyDescent="0.2">
      <c r="A130" s="41" t="s">
        <v>89</v>
      </c>
      <c r="B130" s="41" t="s">
        <v>133</v>
      </c>
      <c r="C130" s="51"/>
      <c r="D130" s="41"/>
    </row>
    <row r="131" spans="1:7" x14ac:dyDescent="0.2">
      <c r="A131" s="67" t="s">
        <v>134</v>
      </c>
      <c r="B131" s="67" t="s">
        <v>135</v>
      </c>
      <c r="C131" s="111">
        <v>1.6500000000000001E-2</v>
      </c>
      <c r="D131" s="110">
        <f>ROUND(C131*$D$128,2)</f>
        <v>0</v>
      </c>
      <c r="G131" s="95"/>
    </row>
    <row r="132" spans="1:7" x14ac:dyDescent="0.2">
      <c r="A132" s="67" t="s">
        <v>136</v>
      </c>
      <c r="B132" s="67" t="s">
        <v>137</v>
      </c>
      <c r="C132" s="111">
        <v>7.5999999999999998E-2</v>
      </c>
      <c r="D132" s="110">
        <f>ROUND(C132*$D$128,2)</f>
        <v>0</v>
      </c>
      <c r="G132" s="95"/>
    </row>
    <row r="133" spans="1:7" x14ac:dyDescent="0.2">
      <c r="A133" s="41" t="s">
        <v>138</v>
      </c>
      <c r="B133" s="41" t="s">
        <v>139</v>
      </c>
      <c r="C133" s="51"/>
      <c r="D133" s="52"/>
      <c r="G133" s="95"/>
    </row>
    <row r="134" spans="1:7" x14ac:dyDescent="0.2">
      <c r="A134" s="41" t="s">
        <v>140</v>
      </c>
      <c r="B134" s="41" t="s">
        <v>141</v>
      </c>
      <c r="C134" s="51"/>
      <c r="D134" s="41"/>
      <c r="G134" s="95"/>
    </row>
    <row r="135" spans="1:7" x14ac:dyDescent="0.2">
      <c r="A135" s="41" t="s">
        <v>142</v>
      </c>
      <c r="B135" s="41" t="s">
        <v>143</v>
      </c>
      <c r="C135" s="51"/>
      <c r="D135" s="41"/>
    </row>
    <row r="136" spans="1:7" x14ac:dyDescent="0.2">
      <c r="A136" s="67" t="s">
        <v>144</v>
      </c>
      <c r="B136" s="67" t="s">
        <v>145</v>
      </c>
      <c r="C136" s="111">
        <v>0.05</v>
      </c>
      <c r="D136" s="110">
        <f>ROUND(C136*$D$128,2)</f>
        <v>0</v>
      </c>
    </row>
    <row r="137" spans="1:7" x14ac:dyDescent="0.2">
      <c r="A137" s="41" t="s">
        <v>146</v>
      </c>
      <c r="B137" s="41" t="s">
        <v>147</v>
      </c>
      <c r="C137" s="51"/>
      <c r="D137" s="41"/>
    </row>
    <row r="138" spans="1:7" x14ac:dyDescent="0.2">
      <c r="A138" s="281" t="s">
        <v>59</v>
      </c>
      <c r="B138" s="282"/>
      <c r="C138" s="96">
        <f>+C137+C136+C134+C132+C131+C126+C125</f>
        <v>0.20250000000000001</v>
      </c>
      <c r="D138" s="36">
        <f>+D136+D134+D132+D131+D126+D125</f>
        <v>0</v>
      </c>
    </row>
    <row r="140" spans="1:7" x14ac:dyDescent="0.2">
      <c r="A140" s="283" t="s">
        <v>148</v>
      </c>
      <c r="B140" s="283"/>
      <c r="C140" s="283"/>
      <c r="D140" s="283"/>
    </row>
    <row r="141" spans="1:7" x14ac:dyDescent="0.2">
      <c r="A141" s="41" t="s">
        <v>4</v>
      </c>
      <c r="B141" s="284" t="s">
        <v>149</v>
      </c>
      <c r="C141" s="284"/>
      <c r="D141" s="34">
        <f>+D23</f>
        <v>0</v>
      </c>
    </row>
    <row r="142" spans="1:7" x14ac:dyDescent="0.2">
      <c r="A142" s="41" t="s">
        <v>150</v>
      </c>
      <c r="B142" s="284" t="s">
        <v>151</v>
      </c>
      <c r="C142" s="284"/>
      <c r="D142" s="34">
        <f>+D64</f>
        <v>0</v>
      </c>
    </row>
    <row r="143" spans="1:7" x14ac:dyDescent="0.2">
      <c r="A143" s="41" t="s">
        <v>9</v>
      </c>
      <c r="B143" s="284" t="s">
        <v>152</v>
      </c>
      <c r="C143" s="284"/>
      <c r="D143" s="34">
        <f>+D75</f>
        <v>0</v>
      </c>
    </row>
    <row r="144" spans="1:7" x14ac:dyDescent="0.2">
      <c r="A144" s="41" t="s">
        <v>11</v>
      </c>
      <c r="B144" s="284" t="s">
        <v>153</v>
      </c>
      <c r="C144" s="284"/>
      <c r="D144" s="34">
        <f>+D107</f>
        <v>0</v>
      </c>
    </row>
    <row r="145" spans="1:5" x14ac:dyDescent="0.2">
      <c r="A145" s="41" t="s">
        <v>45</v>
      </c>
      <c r="B145" s="284" t="s">
        <v>154</v>
      </c>
      <c r="C145" s="284"/>
      <c r="D145" s="34">
        <f>+D120</f>
        <v>0</v>
      </c>
    </row>
    <row r="146" spans="1:5" x14ac:dyDescent="0.2">
      <c r="B146" s="285" t="s">
        <v>155</v>
      </c>
      <c r="C146" s="285"/>
      <c r="D146" s="97">
        <f>SUM(D141:D145)</f>
        <v>0</v>
      </c>
    </row>
    <row r="147" spans="1:5" x14ac:dyDescent="0.2">
      <c r="A147" s="41" t="s">
        <v>47</v>
      </c>
      <c r="B147" s="284" t="s">
        <v>156</v>
      </c>
      <c r="C147" s="284"/>
      <c r="D147" s="34">
        <f>+D138</f>
        <v>0</v>
      </c>
    </row>
    <row r="149" spans="1:5" x14ac:dyDescent="0.2">
      <c r="A149" s="274" t="s">
        <v>157</v>
      </c>
      <c r="B149" s="274"/>
      <c r="C149" s="274"/>
      <c r="D149" s="98">
        <f>ROUND(+D147+D146,2)</f>
        <v>0</v>
      </c>
    </row>
    <row r="151" spans="1:5" x14ac:dyDescent="0.2">
      <c r="B151" s="99"/>
      <c r="C151" s="99"/>
      <c r="D151" s="99"/>
    </row>
    <row r="152" spans="1:5" x14ac:dyDescent="0.2">
      <c r="A152" s="100"/>
      <c r="B152" s="100"/>
      <c r="C152" s="100"/>
      <c r="D152" s="100"/>
      <c r="E152" s="100"/>
    </row>
    <row r="153" spans="1:5" x14ac:dyDescent="0.2">
      <c r="A153" s="100"/>
      <c r="B153" s="100"/>
      <c r="C153" s="100"/>
      <c r="D153" s="100"/>
      <c r="E153" s="100"/>
    </row>
    <row r="154" spans="1:5" x14ac:dyDescent="0.2">
      <c r="A154" s="100"/>
      <c r="B154" s="100"/>
      <c r="C154" s="100"/>
      <c r="D154" s="100"/>
      <c r="E154" s="100"/>
    </row>
    <row r="155" spans="1:5" x14ac:dyDescent="0.2">
      <c r="A155" s="100"/>
      <c r="B155" s="100"/>
      <c r="C155" s="100"/>
      <c r="D155" s="100"/>
      <c r="E155" s="100"/>
    </row>
    <row r="156" spans="1:5" x14ac:dyDescent="0.2">
      <c r="A156" s="100"/>
      <c r="B156" s="100"/>
      <c r="C156" s="100"/>
      <c r="D156" s="100"/>
      <c r="E156" s="100"/>
    </row>
    <row r="157" spans="1:5" x14ac:dyDescent="0.2">
      <c r="A157" s="100"/>
      <c r="B157" s="100"/>
      <c r="C157" s="100"/>
      <c r="D157" s="100"/>
      <c r="E157" s="100"/>
    </row>
    <row r="158" spans="1:5" x14ac:dyDescent="0.2">
      <c r="A158" s="100"/>
      <c r="B158" s="100"/>
      <c r="C158" s="100"/>
      <c r="D158" s="100"/>
      <c r="E158" s="100"/>
    </row>
    <row r="159" spans="1:5" x14ac:dyDescent="0.2">
      <c r="A159" s="100"/>
      <c r="B159" s="100"/>
      <c r="C159" s="100"/>
      <c r="D159" s="100"/>
      <c r="E159" s="100"/>
    </row>
    <row r="160" spans="1:5" x14ac:dyDescent="0.2">
      <c r="A160" s="100"/>
      <c r="B160" s="100"/>
      <c r="C160" s="100"/>
      <c r="D160" s="100"/>
      <c r="E160" s="100"/>
    </row>
    <row r="161" spans="1:5" x14ac:dyDescent="0.2">
      <c r="A161" s="100"/>
      <c r="B161" s="100"/>
      <c r="C161" s="100"/>
      <c r="D161" s="100"/>
      <c r="E161" s="100"/>
    </row>
    <row r="162" spans="1:5" x14ac:dyDescent="0.2">
      <c r="A162" s="100"/>
      <c r="B162" s="100"/>
      <c r="C162" s="100"/>
      <c r="D162" s="100"/>
      <c r="E162" s="100"/>
    </row>
    <row r="163" spans="1:5" x14ac:dyDescent="0.2">
      <c r="A163" s="100"/>
      <c r="B163" s="100"/>
      <c r="C163" s="100"/>
      <c r="D163" s="100"/>
      <c r="E163" s="100"/>
    </row>
    <row r="164" spans="1:5" x14ac:dyDescent="0.2">
      <c r="A164" s="100"/>
      <c r="B164" s="100"/>
      <c r="C164" s="100"/>
      <c r="D164" s="100"/>
      <c r="E164" s="100"/>
    </row>
  </sheetData>
  <mergeCells count="77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4:C64"/>
    <mergeCell ref="A27:D27"/>
    <mergeCell ref="A33:C33"/>
    <mergeCell ref="A35:D35"/>
    <mergeCell ref="A47:D47"/>
    <mergeCell ref="A57:B57"/>
    <mergeCell ref="A59:D59"/>
    <mergeCell ref="B60:C60"/>
    <mergeCell ref="B61:C61"/>
    <mergeCell ref="B62:C62"/>
    <mergeCell ref="B63:C63"/>
    <mergeCell ref="B87:C87"/>
    <mergeCell ref="A66:D66"/>
    <mergeCell ref="A75:C75"/>
    <mergeCell ref="A77:D77"/>
    <mergeCell ref="A79:D79"/>
    <mergeCell ref="B80:C80"/>
    <mergeCell ref="B81:C81"/>
    <mergeCell ref="B82:C82"/>
    <mergeCell ref="B83:C83"/>
    <mergeCell ref="B84:C84"/>
    <mergeCell ref="B85:C85"/>
    <mergeCell ref="B86:C86"/>
    <mergeCell ref="B103:C103"/>
    <mergeCell ref="B88:C88"/>
    <mergeCell ref="A89:C89"/>
    <mergeCell ref="B91:C91"/>
    <mergeCell ref="B92:C92"/>
    <mergeCell ref="B93:C93"/>
    <mergeCell ref="B94:C94"/>
    <mergeCell ref="B95:C95"/>
    <mergeCell ref="A96:C96"/>
    <mergeCell ref="B98:C98"/>
    <mergeCell ref="B99:C99"/>
    <mergeCell ref="A100:C100"/>
    <mergeCell ref="A122:D122"/>
    <mergeCell ref="B104:C104"/>
    <mergeCell ref="B105:C105"/>
    <mergeCell ref="B106:C106"/>
    <mergeCell ref="A107:C107"/>
    <mergeCell ref="A109:D109"/>
    <mergeCell ref="B111:C111"/>
    <mergeCell ref="B112:C112"/>
    <mergeCell ref="B114:C114"/>
    <mergeCell ref="B116:C116"/>
    <mergeCell ref="B118:C118"/>
    <mergeCell ref="A120:C120"/>
    <mergeCell ref="A149:C149"/>
    <mergeCell ref="A127:C127"/>
    <mergeCell ref="A128:C128"/>
    <mergeCell ref="A138:B138"/>
    <mergeCell ref="A140:D140"/>
    <mergeCell ref="B141:C141"/>
    <mergeCell ref="B142:C142"/>
    <mergeCell ref="B143:C143"/>
    <mergeCell ref="B144:C144"/>
    <mergeCell ref="B145:C145"/>
    <mergeCell ref="B146:C146"/>
    <mergeCell ref="B147:C147"/>
  </mergeCells>
  <pageMargins left="1.28" right="0.51181102362204722" top="0.35" bottom="0.51" header="0.31496062992125984" footer="0.31496062992125984"/>
  <pageSetup paperSize="9" scale="80" orientation="portrait" r:id="rId1"/>
  <headerFoot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C126"/>
  <sheetViews>
    <sheetView workbookViewId="0">
      <selection activeCell="B54" sqref="B54"/>
    </sheetView>
  </sheetViews>
  <sheetFormatPr defaultColWidth="9.140625" defaultRowHeight="12" x14ac:dyDescent="0.2"/>
  <cols>
    <col min="1" max="1" width="73.7109375" style="21" customWidth="1"/>
    <col min="2" max="2" width="16.42578125" style="21" bestFit="1" customWidth="1"/>
    <col min="3" max="3" width="13.85546875" style="21" bestFit="1" customWidth="1"/>
    <col min="4" max="4" width="10.7109375" style="21" bestFit="1" customWidth="1"/>
    <col min="5" max="5" width="79" style="21" customWidth="1"/>
    <col min="6" max="16384" width="9.140625" style="21"/>
  </cols>
  <sheetData>
    <row r="1" spans="1:3" ht="24" customHeight="1" x14ac:dyDescent="0.2">
      <c r="A1" s="364" t="s">
        <v>227</v>
      </c>
      <c r="B1" s="364"/>
      <c r="C1" s="364"/>
    </row>
    <row r="3" spans="1:3" x14ac:dyDescent="0.2">
      <c r="A3" s="41" t="s">
        <v>159</v>
      </c>
      <c r="B3" s="41">
        <v>220</v>
      </c>
    </row>
    <row r="4" spans="1:3" x14ac:dyDescent="0.2">
      <c r="A4" s="41" t="s">
        <v>160</v>
      </c>
      <c r="B4" s="41">
        <v>365.25</v>
      </c>
    </row>
    <row r="5" spans="1:3" x14ac:dyDescent="0.2">
      <c r="A5" s="41" t="s">
        <v>161</v>
      </c>
      <c r="B5" s="101">
        <f>(365.25/12)/(7/5)</f>
        <v>21.741071428571431</v>
      </c>
    </row>
    <row r="6" spans="1:3" x14ac:dyDescent="0.2">
      <c r="A6" s="61" t="s">
        <v>41</v>
      </c>
      <c r="B6" s="52">
        <f>+'Aux Bioterio seg sex 40%'!D12</f>
        <v>0</v>
      </c>
    </row>
    <row r="7" spans="1:3" x14ac:dyDescent="0.2">
      <c r="A7" s="61" t="s">
        <v>162</v>
      </c>
      <c r="B7" s="52">
        <f>+'Aux Bioterio seg sex 40%'!D23</f>
        <v>0</v>
      </c>
    </row>
    <row r="9" spans="1:3" x14ac:dyDescent="0.2">
      <c r="A9" s="342" t="s">
        <v>163</v>
      </c>
      <c r="B9" s="343"/>
      <c r="C9" s="344"/>
    </row>
    <row r="10" spans="1:3" x14ac:dyDescent="0.2">
      <c r="A10" s="41" t="s">
        <v>164</v>
      </c>
      <c r="B10" s="41">
        <f>+$B$4</f>
        <v>365.25</v>
      </c>
      <c r="C10" s="78"/>
    </row>
    <row r="11" spans="1:3" x14ac:dyDescent="0.2">
      <c r="A11" s="41" t="s">
        <v>165</v>
      </c>
      <c r="B11" s="61">
        <v>12</v>
      </c>
      <c r="C11" s="78"/>
    </row>
    <row r="12" spans="1:3" x14ac:dyDescent="0.2">
      <c r="A12" s="41" t="s">
        <v>166</v>
      </c>
      <c r="B12" s="51">
        <v>1</v>
      </c>
      <c r="C12" s="78"/>
    </row>
    <row r="13" spans="1:3" x14ac:dyDescent="0.2">
      <c r="A13" s="61" t="s">
        <v>167</v>
      </c>
      <c r="B13" s="102">
        <f>+B5</f>
        <v>21.741071428571431</v>
      </c>
      <c r="C13" s="78"/>
    </row>
    <row r="14" spans="1:3" x14ac:dyDescent="0.2">
      <c r="A14" s="67" t="s">
        <v>168</v>
      </c>
      <c r="B14" s="103"/>
      <c r="C14" s="78"/>
    </row>
    <row r="15" spans="1:3" x14ac:dyDescent="0.2">
      <c r="A15" s="41" t="s">
        <v>169</v>
      </c>
      <c r="B15" s="51">
        <v>0.06</v>
      </c>
      <c r="C15" s="78"/>
    </row>
    <row r="16" spans="1:3" x14ac:dyDescent="0.2">
      <c r="A16" s="323" t="s">
        <v>170</v>
      </c>
      <c r="B16" s="324"/>
      <c r="C16" s="104">
        <f>ROUND((B13*(B14*2)-($B$6*B15)),2)</f>
        <v>0</v>
      </c>
    </row>
    <row r="18" spans="1:3" x14ac:dyDescent="0.2">
      <c r="A18" s="342" t="s">
        <v>171</v>
      </c>
      <c r="B18" s="343"/>
      <c r="C18" s="344"/>
    </row>
    <row r="19" spans="1:3" x14ac:dyDescent="0.2">
      <c r="A19" s="41" t="s">
        <v>164</v>
      </c>
      <c r="B19" s="41">
        <f>+$B$4</f>
        <v>365.25</v>
      </c>
      <c r="C19" s="78"/>
    </row>
    <row r="20" spans="1:3" x14ac:dyDescent="0.2">
      <c r="A20" s="41" t="s">
        <v>165</v>
      </c>
      <c r="B20" s="61">
        <v>12</v>
      </c>
      <c r="C20" s="78"/>
    </row>
    <row r="21" spans="1:3" x14ac:dyDescent="0.2">
      <c r="A21" s="41" t="s">
        <v>166</v>
      </c>
      <c r="B21" s="51">
        <v>1</v>
      </c>
      <c r="C21" s="78"/>
    </row>
    <row r="22" spans="1:3" x14ac:dyDescent="0.2">
      <c r="A22" s="61" t="s">
        <v>167</v>
      </c>
      <c r="B22" s="102">
        <f>+B5</f>
        <v>21.741071428571431</v>
      </c>
      <c r="C22" s="78"/>
    </row>
    <row r="23" spans="1:3" x14ac:dyDescent="0.2">
      <c r="A23" s="67" t="s">
        <v>172</v>
      </c>
      <c r="B23" s="103"/>
      <c r="C23" s="78"/>
    </row>
    <row r="24" spans="1:3" x14ac:dyDescent="0.2">
      <c r="A24" s="41" t="s">
        <v>173</v>
      </c>
      <c r="B24" s="51">
        <v>0.1</v>
      </c>
      <c r="C24" s="78"/>
    </row>
    <row r="25" spans="1:3" x14ac:dyDescent="0.2">
      <c r="A25" s="323" t="s">
        <v>172</v>
      </c>
      <c r="B25" s="324"/>
      <c r="C25" s="104">
        <f>ROUND((B22*(B23)-((B22*B23)*B24)),2)</f>
        <v>0</v>
      </c>
    </row>
    <row r="27" spans="1:3" x14ac:dyDescent="0.2">
      <c r="A27" s="342" t="s">
        <v>174</v>
      </c>
      <c r="B27" s="343"/>
      <c r="C27" s="344"/>
    </row>
    <row r="28" spans="1:3" x14ac:dyDescent="0.2">
      <c r="A28" s="41" t="s">
        <v>175</v>
      </c>
      <c r="B28" s="52">
        <f>+B7</f>
        <v>0</v>
      </c>
      <c r="C28" s="78"/>
    </row>
    <row r="29" spans="1:3" x14ac:dyDescent="0.2">
      <c r="A29" s="41" t="s">
        <v>176</v>
      </c>
      <c r="B29" s="41">
        <v>12</v>
      </c>
      <c r="C29" s="78"/>
    </row>
    <row r="30" spans="1:3" x14ac:dyDescent="0.2">
      <c r="A30" s="67" t="s">
        <v>177</v>
      </c>
      <c r="B30" s="111"/>
      <c r="C30" s="78"/>
    </row>
    <row r="31" spans="1:3" x14ac:dyDescent="0.2">
      <c r="A31" s="323" t="s">
        <v>178</v>
      </c>
      <c r="B31" s="324"/>
      <c r="C31" s="104">
        <f>ROUND(+(B28/B29)*B30,2)</f>
        <v>0</v>
      </c>
    </row>
    <row r="33" spans="1:3" ht="12" customHeight="1" x14ac:dyDescent="0.2">
      <c r="A33" s="325" t="s">
        <v>179</v>
      </c>
      <c r="B33" s="326"/>
      <c r="C33" s="327"/>
    </row>
    <row r="34" spans="1:3" s="63" customFormat="1" x14ac:dyDescent="0.2">
      <c r="A34" s="112" t="s">
        <v>180</v>
      </c>
      <c r="B34" s="111">
        <f>+B30</f>
        <v>0</v>
      </c>
      <c r="C34" s="78"/>
    </row>
    <row r="35" spans="1:3" x14ac:dyDescent="0.2">
      <c r="A35" s="41" t="s">
        <v>181</v>
      </c>
      <c r="B35" s="52">
        <f>+'Aux Bioterio seg sex 40%'!$D$23</f>
        <v>0</v>
      </c>
      <c r="C35" s="78"/>
    </row>
    <row r="36" spans="1:3" x14ac:dyDescent="0.2">
      <c r="A36" s="41" t="s">
        <v>64</v>
      </c>
      <c r="B36" s="52">
        <f>+'Aux Bioterio seg sex 40%'!$D$29</f>
        <v>0</v>
      </c>
      <c r="C36" s="78"/>
    </row>
    <row r="37" spans="1:3" x14ac:dyDescent="0.2">
      <c r="A37" s="41" t="s">
        <v>67</v>
      </c>
      <c r="B37" s="52">
        <f>+'Aux Bioterio seg sex 40%'!$D$31</f>
        <v>0</v>
      </c>
      <c r="C37" s="78"/>
    </row>
    <row r="38" spans="1:3" x14ac:dyDescent="0.2">
      <c r="A38" s="41" t="s">
        <v>69</v>
      </c>
      <c r="B38" s="52">
        <f>+'Aux Bioterio seg sex 40%'!$D$32</f>
        <v>0</v>
      </c>
      <c r="C38" s="78"/>
    </row>
    <row r="39" spans="1:3" x14ac:dyDescent="0.2">
      <c r="A39" s="105" t="s">
        <v>182</v>
      </c>
      <c r="B39" s="106">
        <f>SUM(B35:B38)</f>
        <v>0</v>
      </c>
      <c r="C39" s="78"/>
    </row>
    <row r="40" spans="1:3" x14ac:dyDescent="0.2">
      <c r="A40" s="61" t="s">
        <v>183</v>
      </c>
      <c r="B40" s="51">
        <v>0.4</v>
      </c>
      <c r="C40" s="78"/>
    </row>
    <row r="41" spans="1:3" x14ac:dyDescent="0.2">
      <c r="A41" s="61" t="s">
        <v>184</v>
      </c>
      <c r="B41" s="51">
        <f>+'Aux Bioterio seg sex 40%'!$C$44</f>
        <v>0.08</v>
      </c>
      <c r="C41" s="78"/>
    </row>
    <row r="42" spans="1:3" x14ac:dyDescent="0.2">
      <c r="A42" s="290" t="s">
        <v>185</v>
      </c>
      <c r="B42" s="291"/>
      <c r="C42" s="89">
        <f>ROUND(+B39*B40*B41*B34,2)</f>
        <v>0</v>
      </c>
    </row>
    <row r="43" spans="1:3" x14ac:dyDescent="0.2">
      <c r="A43" s="323" t="s">
        <v>186</v>
      </c>
      <c r="B43" s="324"/>
      <c r="C43" s="91">
        <f>+C42</f>
        <v>0</v>
      </c>
    </row>
    <row r="45" spans="1:3" x14ac:dyDescent="0.2">
      <c r="A45" s="342" t="s">
        <v>187</v>
      </c>
      <c r="B45" s="343"/>
      <c r="C45" s="344"/>
    </row>
    <row r="46" spans="1:3" x14ac:dyDescent="0.2">
      <c r="A46" s="41" t="s">
        <v>175</v>
      </c>
      <c r="B46" s="52">
        <f>+B7</f>
        <v>0</v>
      </c>
      <c r="C46" s="78"/>
    </row>
    <row r="47" spans="1:3" x14ac:dyDescent="0.2">
      <c r="A47" s="41" t="s">
        <v>188</v>
      </c>
      <c r="B47" s="107">
        <v>30</v>
      </c>
      <c r="C47" s="78"/>
    </row>
    <row r="48" spans="1:3" x14ac:dyDescent="0.2">
      <c r="A48" s="41" t="s">
        <v>176</v>
      </c>
      <c r="B48" s="41">
        <v>12</v>
      </c>
      <c r="C48" s="78"/>
    </row>
    <row r="49" spans="1:3" x14ac:dyDescent="0.2">
      <c r="A49" s="41" t="s">
        <v>189</v>
      </c>
      <c r="B49" s="41">
        <v>7</v>
      </c>
      <c r="C49" s="78"/>
    </row>
    <row r="50" spans="1:3" x14ac:dyDescent="0.2">
      <c r="A50" s="67" t="s">
        <v>190</v>
      </c>
      <c r="B50" s="111"/>
      <c r="C50" s="78"/>
    </row>
    <row r="51" spans="1:3" x14ac:dyDescent="0.2">
      <c r="A51" s="323" t="s">
        <v>191</v>
      </c>
      <c r="B51" s="324"/>
      <c r="C51" s="104">
        <f>+ROUND(((B46/B47/B48)*B49)*B50,2)</f>
        <v>0</v>
      </c>
    </row>
    <row r="53" spans="1:3" ht="12" customHeight="1" x14ac:dyDescent="0.2">
      <c r="A53" s="325" t="s">
        <v>192</v>
      </c>
      <c r="B53" s="326"/>
      <c r="C53" s="327"/>
    </row>
    <row r="54" spans="1:3" x14ac:dyDescent="0.2">
      <c r="A54" s="112" t="s">
        <v>193</v>
      </c>
      <c r="B54" s="111">
        <f>+B50</f>
        <v>0</v>
      </c>
      <c r="C54" s="78"/>
    </row>
    <row r="55" spans="1:3" x14ac:dyDescent="0.2">
      <c r="A55" s="41" t="s">
        <v>181</v>
      </c>
      <c r="B55" s="52">
        <f>+'Aux Bioterio seg sex 40%'!$D$23</f>
        <v>0</v>
      </c>
      <c r="C55" s="78"/>
    </row>
    <row r="56" spans="1:3" x14ac:dyDescent="0.2">
      <c r="A56" s="41" t="s">
        <v>64</v>
      </c>
      <c r="B56" s="52">
        <f>+'Aux Bioterio seg sex 40%'!$D$29</f>
        <v>0</v>
      </c>
      <c r="C56" s="78"/>
    </row>
    <row r="57" spans="1:3" x14ac:dyDescent="0.2">
      <c r="A57" s="41" t="s">
        <v>67</v>
      </c>
      <c r="B57" s="52">
        <f>+'Aux Bioterio seg sex 40%'!$D$31</f>
        <v>0</v>
      </c>
      <c r="C57" s="78"/>
    </row>
    <row r="58" spans="1:3" x14ac:dyDescent="0.2">
      <c r="A58" s="41" t="s">
        <v>69</v>
      </c>
      <c r="B58" s="52">
        <f>+'Aux Bioterio seg sex 40%'!$D$32</f>
        <v>0</v>
      </c>
      <c r="C58" s="78"/>
    </row>
    <row r="59" spans="1:3" x14ac:dyDescent="0.2">
      <c r="A59" s="105" t="s">
        <v>182</v>
      </c>
      <c r="B59" s="106">
        <f>SUM(B55:B58)</f>
        <v>0</v>
      </c>
      <c r="C59" s="78"/>
    </row>
    <row r="60" spans="1:3" x14ac:dyDescent="0.2">
      <c r="A60" s="61" t="s">
        <v>183</v>
      </c>
      <c r="B60" s="51">
        <v>0.4</v>
      </c>
      <c r="C60" s="78"/>
    </row>
    <row r="61" spans="1:3" x14ac:dyDescent="0.2">
      <c r="A61" s="61" t="s">
        <v>184</v>
      </c>
      <c r="B61" s="51">
        <f>+'Aux Bioterio seg sex 40%'!$C$44</f>
        <v>0.08</v>
      </c>
      <c r="C61" s="78"/>
    </row>
    <row r="62" spans="1:3" x14ac:dyDescent="0.2">
      <c r="A62" s="290" t="s">
        <v>185</v>
      </c>
      <c r="B62" s="291"/>
      <c r="C62" s="89">
        <f>ROUND(+B59*B60*B61*B54,2)</f>
        <v>0</v>
      </c>
    </row>
    <row r="63" spans="1:3" x14ac:dyDescent="0.2">
      <c r="A63" s="323" t="s">
        <v>194</v>
      </c>
      <c r="B63" s="324"/>
      <c r="C63" s="91">
        <f>+C62</f>
        <v>0</v>
      </c>
    </row>
    <row r="65" spans="1:3" x14ac:dyDescent="0.2">
      <c r="A65" s="325" t="s">
        <v>195</v>
      </c>
      <c r="B65" s="326"/>
      <c r="C65" s="327"/>
    </row>
    <row r="66" spans="1:3" ht="12" customHeight="1" x14ac:dyDescent="0.2">
      <c r="A66" s="332" t="s">
        <v>196</v>
      </c>
      <c r="B66" s="333"/>
      <c r="C66" s="334"/>
    </row>
    <row r="67" spans="1:3" x14ac:dyDescent="0.2">
      <c r="A67" s="335"/>
      <c r="B67" s="336"/>
      <c r="C67" s="337"/>
    </row>
    <row r="68" spans="1:3" x14ac:dyDescent="0.2">
      <c r="A68" s="335"/>
      <c r="B68" s="336"/>
      <c r="C68" s="337"/>
    </row>
    <row r="69" spans="1:3" x14ac:dyDescent="0.2">
      <c r="A69" s="338"/>
      <c r="B69" s="339"/>
      <c r="C69" s="340"/>
    </row>
    <row r="70" spans="1:3" x14ac:dyDescent="0.2">
      <c r="A70" s="108"/>
      <c r="B70" s="108"/>
      <c r="C70" s="108"/>
    </row>
    <row r="71" spans="1:3" x14ac:dyDescent="0.2">
      <c r="A71" s="325" t="s">
        <v>197</v>
      </c>
      <c r="B71" s="326"/>
      <c r="C71" s="327"/>
    </row>
    <row r="72" spans="1:3" x14ac:dyDescent="0.2">
      <c r="A72" s="41" t="s">
        <v>198</v>
      </c>
      <c r="B72" s="52">
        <f>+$B$7</f>
        <v>0</v>
      </c>
      <c r="C72" s="78"/>
    </row>
    <row r="73" spans="1:3" x14ac:dyDescent="0.2">
      <c r="A73" s="41" t="s">
        <v>165</v>
      </c>
      <c r="B73" s="41">
        <v>30</v>
      </c>
      <c r="C73" s="78"/>
    </row>
    <row r="74" spans="1:3" x14ac:dyDescent="0.2">
      <c r="A74" s="41" t="s">
        <v>199</v>
      </c>
      <c r="B74" s="41">
        <v>12</v>
      </c>
      <c r="C74" s="78"/>
    </row>
    <row r="75" spans="1:3" x14ac:dyDescent="0.2">
      <c r="A75" s="67" t="s">
        <v>200</v>
      </c>
      <c r="B75" s="67"/>
      <c r="C75" s="78"/>
    </row>
    <row r="76" spans="1:3" x14ac:dyDescent="0.2">
      <c r="A76" s="323" t="s">
        <v>201</v>
      </c>
      <c r="B76" s="324"/>
      <c r="C76" s="72">
        <f>+ROUND((B72/B73/B74)*B75,2)</f>
        <v>0</v>
      </c>
    </row>
    <row r="78" spans="1:3" x14ac:dyDescent="0.2">
      <c r="A78" s="325" t="s">
        <v>202</v>
      </c>
      <c r="B78" s="326"/>
      <c r="C78" s="327"/>
    </row>
    <row r="79" spans="1:3" x14ac:dyDescent="0.2">
      <c r="A79" s="41" t="s">
        <v>198</v>
      </c>
      <c r="B79" s="52">
        <f>+$B$7</f>
        <v>0</v>
      </c>
      <c r="C79" s="78"/>
    </row>
    <row r="80" spans="1:3" x14ac:dyDescent="0.2">
      <c r="A80" s="41" t="s">
        <v>165</v>
      </c>
      <c r="B80" s="41">
        <v>30</v>
      </c>
      <c r="C80" s="78"/>
    </row>
    <row r="81" spans="1:3" x14ac:dyDescent="0.2">
      <c r="A81" s="41" t="s">
        <v>199</v>
      </c>
      <c r="B81" s="41">
        <v>12</v>
      </c>
      <c r="C81" s="78"/>
    </row>
    <row r="82" spans="1:3" x14ac:dyDescent="0.2">
      <c r="A82" s="61" t="s">
        <v>203</v>
      </c>
      <c r="B82" s="41">
        <v>5</v>
      </c>
      <c r="C82" s="78"/>
    </row>
    <row r="83" spans="1:3" x14ac:dyDescent="0.2">
      <c r="A83" s="67" t="s">
        <v>204</v>
      </c>
      <c r="B83" s="111"/>
      <c r="C83" s="78"/>
    </row>
    <row r="84" spans="1:3" x14ac:dyDescent="0.2">
      <c r="A84" s="67" t="s">
        <v>205</v>
      </c>
      <c r="B84" s="111"/>
      <c r="C84" s="78"/>
    </row>
    <row r="85" spans="1:3" x14ac:dyDescent="0.2">
      <c r="A85" s="323" t="s">
        <v>206</v>
      </c>
      <c r="B85" s="324"/>
      <c r="C85" s="104">
        <f>ROUND(+B79/B80/B81*B82*B83*B84,2)</f>
        <v>0</v>
      </c>
    </row>
    <row r="87" spans="1:3" x14ac:dyDescent="0.2">
      <c r="A87" s="325" t="s">
        <v>207</v>
      </c>
      <c r="B87" s="326"/>
      <c r="C87" s="327"/>
    </row>
    <row r="88" spans="1:3" x14ac:dyDescent="0.2">
      <c r="A88" s="41" t="s">
        <v>198</v>
      </c>
      <c r="B88" s="52">
        <f>+$B$7</f>
        <v>0</v>
      </c>
      <c r="C88" s="78"/>
    </row>
    <row r="89" spans="1:3" x14ac:dyDescent="0.2">
      <c r="A89" s="41" t="s">
        <v>165</v>
      </c>
      <c r="B89" s="41">
        <v>30</v>
      </c>
      <c r="C89" s="78"/>
    </row>
    <row r="90" spans="1:3" x14ac:dyDescent="0.2">
      <c r="A90" s="41" t="s">
        <v>199</v>
      </c>
      <c r="B90" s="41">
        <v>12</v>
      </c>
      <c r="C90" s="78"/>
    </row>
    <row r="91" spans="1:3" x14ac:dyDescent="0.2">
      <c r="A91" s="61" t="s">
        <v>208</v>
      </c>
      <c r="B91" s="41">
        <v>15</v>
      </c>
      <c r="C91" s="78"/>
    </row>
    <row r="92" spans="1:3" x14ac:dyDescent="0.2">
      <c r="A92" s="67" t="s">
        <v>209</v>
      </c>
      <c r="B92" s="111"/>
      <c r="C92" s="78"/>
    </row>
    <row r="93" spans="1:3" x14ac:dyDescent="0.2">
      <c r="A93" s="323" t="s">
        <v>210</v>
      </c>
      <c r="B93" s="324"/>
      <c r="C93" s="104">
        <f>ROUND(+B88/B89/B90*B91*B92,2)</f>
        <v>0</v>
      </c>
    </row>
    <row r="95" spans="1:3" x14ac:dyDescent="0.2">
      <c r="A95" s="325" t="s">
        <v>211</v>
      </c>
      <c r="B95" s="326"/>
      <c r="C95" s="327"/>
    </row>
    <row r="96" spans="1:3" x14ac:dyDescent="0.2">
      <c r="A96" s="41" t="s">
        <v>198</v>
      </c>
      <c r="B96" s="52">
        <f>+$B$7</f>
        <v>0</v>
      </c>
      <c r="C96" s="78"/>
    </row>
    <row r="97" spans="1:3" x14ac:dyDescent="0.2">
      <c r="A97" s="41" t="s">
        <v>165</v>
      </c>
      <c r="B97" s="41">
        <v>30</v>
      </c>
      <c r="C97" s="78"/>
    </row>
    <row r="98" spans="1:3" x14ac:dyDescent="0.2">
      <c r="A98" s="41" t="s">
        <v>199</v>
      </c>
      <c r="B98" s="41">
        <v>12</v>
      </c>
      <c r="C98" s="78"/>
    </row>
    <row r="99" spans="1:3" x14ac:dyDescent="0.2">
      <c r="A99" s="61" t="s">
        <v>208</v>
      </c>
      <c r="B99" s="41">
        <v>5</v>
      </c>
      <c r="C99" s="78"/>
    </row>
    <row r="100" spans="1:3" x14ac:dyDescent="0.2">
      <c r="A100" s="67" t="s">
        <v>212</v>
      </c>
      <c r="B100" s="111"/>
      <c r="C100" s="78"/>
    </row>
    <row r="101" spans="1:3" x14ac:dyDescent="0.2">
      <c r="A101" s="323" t="s">
        <v>213</v>
      </c>
      <c r="B101" s="324"/>
      <c r="C101" s="104">
        <f>ROUND(+B96/B97/B98*B99*B100,2)</f>
        <v>0</v>
      </c>
    </row>
    <row r="103" spans="1:3" x14ac:dyDescent="0.2">
      <c r="A103" s="325" t="s">
        <v>214</v>
      </c>
      <c r="B103" s="326"/>
      <c r="C103" s="327"/>
    </row>
    <row r="104" spans="1:3" x14ac:dyDescent="0.2">
      <c r="A104" s="328" t="s">
        <v>215</v>
      </c>
      <c r="B104" s="329"/>
      <c r="C104" s="330"/>
    </row>
    <row r="105" spans="1:3" x14ac:dyDescent="0.2">
      <c r="A105" s="41" t="s">
        <v>198</v>
      </c>
      <c r="B105" s="52">
        <f>+$B$7</f>
        <v>0</v>
      </c>
      <c r="C105" s="78"/>
    </row>
    <row r="106" spans="1:3" x14ac:dyDescent="0.2">
      <c r="A106" s="41" t="s">
        <v>216</v>
      </c>
      <c r="B106" s="52">
        <f>+B105*(1/3)</f>
        <v>0</v>
      </c>
      <c r="C106" s="78"/>
    </row>
    <row r="107" spans="1:3" x14ac:dyDescent="0.2">
      <c r="A107" s="105" t="s">
        <v>182</v>
      </c>
      <c r="B107" s="106">
        <f>SUM(B105:B106)</f>
        <v>0</v>
      </c>
      <c r="C107" s="78"/>
    </row>
    <row r="108" spans="1:3" x14ac:dyDescent="0.2">
      <c r="A108" s="41" t="s">
        <v>217</v>
      </c>
      <c r="B108" s="41">
        <v>4</v>
      </c>
      <c r="C108" s="78"/>
    </row>
    <row r="109" spans="1:3" x14ac:dyDescent="0.2">
      <c r="A109" s="41" t="s">
        <v>199</v>
      </c>
      <c r="B109" s="41">
        <v>12</v>
      </c>
      <c r="C109" s="78"/>
    </row>
    <row r="110" spans="1:3" x14ac:dyDescent="0.2">
      <c r="A110" s="67" t="s">
        <v>218</v>
      </c>
      <c r="B110" s="111"/>
      <c r="C110" s="78"/>
    </row>
    <row r="111" spans="1:3" x14ac:dyDescent="0.2">
      <c r="A111" s="67" t="s">
        <v>219</v>
      </c>
      <c r="B111" s="111"/>
      <c r="C111" s="78"/>
    </row>
    <row r="112" spans="1:3" x14ac:dyDescent="0.2">
      <c r="A112" s="323" t="s">
        <v>220</v>
      </c>
      <c r="B112" s="324"/>
      <c r="C112" s="104">
        <f>ROUND((((+B107*(B108/B109)/B109)*B110)*B111),2)</f>
        <v>0</v>
      </c>
    </row>
    <row r="113" spans="1:3" x14ac:dyDescent="0.2">
      <c r="A113" s="323" t="s">
        <v>221</v>
      </c>
      <c r="B113" s="331"/>
      <c r="C113" s="324"/>
    </row>
    <row r="114" spans="1:3" x14ac:dyDescent="0.2">
      <c r="A114" s="41" t="s">
        <v>198</v>
      </c>
      <c r="B114" s="52">
        <f>+'Aux Bioterio seg sex 40%'!D23</f>
        <v>0</v>
      </c>
      <c r="C114" s="78"/>
    </row>
    <row r="115" spans="1:3" x14ac:dyDescent="0.2">
      <c r="A115" s="41" t="s">
        <v>64</v>
      </c>
      <c r="B115" s="52">
        <f>+'Aux Bioterio seg sex 40%'!D29</f>
        <v>0</v>
      </c>
      <c r="C115" s="78"/>
    </row>
    <row r="116" spans="1:3" x14ac:dyDescent="0.2">
      <c r="A116" s="105" t="s">
        <v>182</v>
      </c>
      <c r="B116" s="106">
        <f>SUM(B114:B115)</f>
        <v>0</v>
      </c>
      <c r="C116" s="78"/>
    </row>
    <row r="117" spans="1:3" x14ac:dyDescent="0.2">
      <c r="A117" s="41" t="s">
        <v>217</v>
      </c>
      <c r="B117" s="41">
        <v>4</v>
      </c>
      <c r="C117" s="78"/>
    </row>
    <row r="118" spans="1:3" x14ac:dyDescent="0.2">
      <c r="A118" s="41" t="s">
        <v>199</v>
      </c>
      <c r="B118" s="41">
        <v>12</v>
      </c>
      <c r="C118" s="78"/>
    </row>
    <row r="119" spans="1:3" x14ac:dyDescent="0.2">
      <c r="A119" s="67" t="s">
        <v>218</v>
      </c>
      <c r="B119" s="111">
        <f>+B110</f>
        <v>0</v>
      </c>
      <c r="C119" s="78"/>
    </row>
    <row r="120" spans="1:3" x14ac:dyDescent="0.2">
      <c r="A120" s="67" t="s">
        <v>219</v>
      </c>
      <c r="B120" s="111">
        <f>+B111</f>
        <v>0</v>
      </c>
      <c r="C120" s="78"/>
    </row>
    <row r="121" spans="1:3" x14ac:dyDescent="0.2">
      <c r="A121" s="61" t="s">
        <v>222</v>
      </c>
      <c r="B121" s="51">
        <f>+'Aux Bioterio seg sex 40%'!C45</f>
        <v>0.36800000000000005</v>
      </c>
      <c r="C121" s="78"/>
    </row>
    <row r="122" spans="1:3" x14ac:dyDescent="0.2">
      <c r="A122" s="323" t="s">
        <v>223</v>
      </c>
      <c r="B122" s="324"/>
      <c r="C122" s="91">
        <f>ROUND((((B116*(B117/B118)*B119)*B120)*B121),2)</f>
        <v>0</v>
      </c>
    </row>
    <row r="124" spans="1:3" ht="30.75" customHeight="1" x14ac:dyDescent="0.2">
      <c r="A124" s="322" t="s">
        <v>325</v>
      </c>
      <c r="B124" s="322"/>
      <c r="C124" s="322"/>
    </row>
    <row r="125" spans="1:3" x14ac:dyDescent="0.2">
      <c r="C125" s="109"/>
    </row>
    <row r="126" spans="1:3" x14ac:dyDescent="0.2">
      <c r="C126" s="84"/>
    </row>
  </sheetData>
  <mergeCells count="31">
    <mergeCell ref="A51:B51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3:B43"/>
    <mergeCell ref="A45:C45"/>
    <mergeCell ref="A95:C95"/>
    <mergeCell ref="A53:C53"/>
    <mergeCell ref="A62:B62"/>
    <mergeCell ref="A63:B63"/>
    <mergeCell ref="A65:C65"/>
    <mergeCell ref="A66:C69"/>
    <mergeCell ref="A71:C71"/>
    <mergeCell ref="A76:B76"/>
    <mergeCell ref="A78:C78"/>
    <mergeCell ref="A85:B85"/>
    <mergeCell ref="A87:C87"/>
    <mergeCell ref="A93:B93"/>
    <mergeCell ref="A124:C124"/>
    <mergeCell ref="A101:B101"/>
    <mergeCell ref="A103:C103"/>
    <mergeCell ref="A104:C104"/>
    <mergeCell ref="A112:B112"/>
    <mergeCell ref="A113:C113"/>
    <mergeCell ref="A122:B122"/>
  </mergeCells>
  <pageMargins left="1.02" right="0.51181102362204722" top="0.36" bottom="0.55000000000000004" header="0.31496062992125984" footer="0.31496062992125984"/>
  <pageSetup paperSize="9" scale="80" orientation="portrait" r:id="rId1"/>
  <headerFooter>
    <oddFooter>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65"/>
  <sheetViews>
    <sheetView workbookViewId="0">
      <selection activeCell="C6" sqref="C6:D6"/>
    </sheetView>
  </sheetViews>
  <sheetFormatPr defaultColWidth="9.140625" defaultRowHeight="12" x14ac:dyDescent="0.2"/>
  <cols>
    <col min="1" max="1" width="6.42578125" style="21" customWidth="1"/>
    <col min="2" max="2" width="57.7109375" style="21" customWidth="1"/>
    <col min="3" max="3" width="10.7109375" style="21" bestFit="1" customWidth="1"/>
    <col min="4" max="4" width="17.85546875" style="21" customWidth="1"/>
    <col min="5" max="5" width="13.42578125" style="21" bestFit="1" customWidth="1"/>
    <col min="6" max="16384" width="9.140625" style="21"/>
  </cols>
  <sheetData>
    <row r="1" spans="1:6" x14ac:dyDescent="0.2">
      <c r="A1" s="314" t="s">
        <v>29</v>
      </c>
      <c r="B1" s="315"/>
      <c r="C1" s="315"/>
      <c r="D1" s="316"/>
      <c r="E1" s="20"/>
      <c r="F1" s="20"/>
    </row>
    <row r="3" spans="1:6" x14ac:dyDescent="0.2">
      <c r="A3" s="281" t="s">
        <v>30</v>
      </c>
      <c r="B3" s="282"/>
      <c r="C3" s="282"/>
      <c r="D3" s="293"/>
    </row>
    <row r="4" spans="1:6" s="22" customFormat="1" ht="51" customHeight="1" x14ac:dyDescent="0.25">
      <c r="A4" s="159">
        <v>1</v>
      </c>
      <c r="B4" s="160" t="s">
        <v>31</v>
      </c>
      <c r="C4" s="369" t="s">
        <v>264</v>
      </c>
      <c r="D4" s="369"/>
    </row>
    <row r="5" spans="1:6" s="22" customFormat="1" x14ac:dyDescent="0.25">
      <c r="A5" s="159">
        <v>2</v>
      </c>
      <c r="B5" s="160" t="s">
        <v>32</v>
      </c>
      <c r="C5" s="366" t="str">
        <f>+Resumo!F7</f>
        <v>4101-05</v>
      </c>
      <c r="D5" s="366"/>
    </row>
    <row r="6" spans="1:6" s="22" customFormat="1" x14ac:dyDescent="0.25">
      <c r="A6" s="159">
        <v>3</v>
      </c>
      <c r="B6" s="160" t="s">
        <v>33</v>
      </c>
      <c r="C6" s="367">
        <f>+Resumo!G7</f>
        <v>0</v>
      </c>
      <c r="D6" s="368"/>
    </row>
    <row r="7" spans="1:6" s="22" customFormat="1" ht="42.75" customHeight="1" x14ac:dyDescent="0.25">
      <c r="A7" s="159">
        <v>4</v>
      </c>
      <c r="B7" s="160" t="s">
        <v>34</v>
      </c>
      <c r="C7" s="370" t="s">
        <v>35</v>
      </c>
      <c r="D7" s="370"/>
    </row>
    <row r="8" spans="1:6" s="22" customFormat="1" x14ac:dyDescent="0.25">
      <c r="A8" s="159">
        <v>5</v>
      </c>
      <c r="B8" s="160" t="s">
        <v>36</v>
      </c>
      <c r="C8" s="365">
        <v>43524</v>
      </c>
      <c r="D8" s="366"/>
    </row>
    <row r="9" spans="1:6" x14ac:dyDescent="0.2">
      <c r="A9" s="179">
        <v>6</v>
      </c>
      <c r="B9" s="161" t="s">
        <v>262</v>
      </c>
      <c r="C9" s="163"/>
      <c r="D9" s="162">
        <f>+Resumo!G6</f>
        <v>0</v>
      </c>
    </row>
    <row r="10" spans="1:6" x14ac:dyDescent="0.2">
      <c r="A10" s="119"/>
      <c r="B10" s="121"/>
      <c r="C10" s="119"/>
      <c r="D10" s="120"/>
    </row>
    <row r="11" spans="1:6" x14ac:dyDescent="0.2">
      <c r="A11" s="286" t="s">
        <v>37</v>
      </c>
      <c r="B11" s="287"/>
      <c r="C11" s="287"/>
      <c r="D11" s="287"/>
    </row>
    <row r="12" spans="1:6" x14ac:dyDescent="0.2">
      <c r="A12" s="23">
        <v>1</v>
      </c>
      <c r="B12" s="24" t="s">
        <v>38</v>
      </c>
      <c r="C12" s="25" t="s">
        <v>39</v>
      </c>
      <c r="D12" s="26" t="s">
        <v>40</v>
      </c>
    </row>
    <row r="13" spans="1:6" x14ac:dyDescent="0.2">
      <c r="A13" s="27" t="s">
        <v>4</v>
      </c>
      <c r="B13" s="294" t="s">
        <v>41</v>
      </c>
      <c r="C13" s="294"/>
      <c r="D13" s="29">
        <f>+C6</f>
        <v>0</v>
      </c>
    </row>
    <row r="14" spans="1:6" x14ac:dyDescent="0.2">
      <c r="A14" s="27" t="s">
        <v>6</v>
      </c>
      <c r="B14" s="30" t="s">
        <v>42</v>
      </c>
      <c r="C14" s="31"/>
      <c r="D14" s="29"/>
      <c r="E14" s="32"/>
    </row>
    <row r="15" spans="1:6" x14ac:dyDescent="0.2">
      <c r="A15" s="27" t="s">
        <v>9</v>
      </c>
      <c r="B15" s="30" t="s">
        <v>43</v>
      </c>
      <c r="C15" s="31">
        <v>0.2</v>
      </c>
      <c r="D15" s="29">
        <f>+C15*D9</f>
        <v>0</v>
      </c>
    </row>
    <row r="16" spans="1:6" x14ac:dyDescent="0.2">
      <c r="A16" s="27" t="s">
        <v>11</v>
      </c>
      <c r="B16" s="294" t="s">
        <v>44</v>
      </c>
      <c r="C16" s="294"/>
      <c r="D16" s="29"/>
    </row>
    <row r="17" spans="1:6" x14ac:dyDescent="0.2">
      <c r="A17" s="27" t="s">
        <v>45</v>
      </c>
      <c r="B17" s="294" t="s">
        <v>46</v>
      </c>
      <c r="C17" s="294"/>
      <c r="D17" s="29"/>
    </row>
    <row r="18" spans="1:6" x14ac:dyDescent="0.2">
      <c r="A18" s="27" t="s">
        <v>47</v>
      </c>
      <c r="B18" s="310" t="s">
        <v>48</v>
      </c>
      <c r="C18" s="311"/>
      <c r="D18" s="29"/>
    </row>
    <row r="19" spans="1:6" x14ac:dyDescent="0.2">
      <c r="A19" s="27" t="s">
        <v>49</v>
      </c>
      <c r="B19" s="294" t="s">
        <v>50</v>
      </c>
      <c r="C19" s="294"/>
      <c r="D19" s="29"/>
    </row>
    <row r="20" spans="1:6" x14ac:dyDescent="0.2">
      <c r="A20" s="27" t="s">
        <v>51</v>
      </c>
      <c r="B20" s="310" t="s">
        <v>52</v>
      </c>
      <c r="C20" s="311"/>
      <c r="D20" s="33"/>
    </row>
    <row r="21" spans="1:6" x14ac:dyDescent="0.2">
      <c r="A21" s="27" t="s">
        <v>53</v>
      </c>
      <c r="B21" s="30" t="s">
        <v>54</v>
      </c>
      <c r="C21" s="31">
        <v>0.25</v>
      </c>
      <c r="D21" s="29">
        <f>+C21*D9</f>
        <v>0</v>
      </c>
    </row>
    <row r="22" spans="1:6" x14ac:dyDescent="0.2">
      <c r="A22" s="27" t="s">
        <v>55</v>
      </c>
      <c r="B22" s="294" t="s">
        <v>56</v>
      </c>
      <c r="C22" s="294"/>
      <c r="D22" s="34"/>
      <c r="F22" s="35"/>
    </row>
    <row r="23" spans="1:6" x14ac:dyDescent="0.2">
      <c r="A23" s="27" t="s">
        <v>57</v>
      </c>
      <c r="B23" s="294" t="s">
        <v>58</v>
      </c>
      <c r="C23" s="294"/>
      <c r="D23" s="34"/>
    </row>
    <row r="24" spans="1:6" x14ac:dyDescent="0.2">
      <c r="A24" s="295" t="s">
        <v>59</v>
      </c>
      <c r="B24" s="295"/>
      <c r="C24" s="295"/>
      <c r="D24" s="36">
        <f>SUM(D13:D23)</f>
        <v>0</v>
      </c>
    </row>
    <row r="26" spans="1:6" x14ac:dyDescent="0.2">
      <c r="A26" s="286" t="s">
        <v>60</v>
      </c>
      <c r="B26" s="287"/>
      <c r="C26" s="287"/>
      <c r="D26" s="287"/>
    </row>
    <row r="28" spans="1:6" x14ac:dyDescent="0.2">
      <c r="A28" s="286" t="s">
        <v>61</v>
      </c>
      <c r="B28" s="287"/>
      <c r="C28" s="287"/>
      <c r="D28" s="287"/>
    </row>
    <row r="29" spans="1:6" x14ac:dyDescent="0.2">
      <c r="A29" s="37" t="s">
        <v>62</v>
      </c>
      <c r="B29" s="38" t="s">
        <v>63</v>
      </c>
      <c r="C29" s="39" t="s">
        <v>39</v>
      </c>
      <c r="D29" s="40" t="s">
        <v>40</v>
      </c>
    </row>
    <row r="30" spans="1:6" x14ac:dyDescent="0.2">
      <c r="A30" s="27" t="s">
        <v>4</v>
      </c>
      <c r="B30" s="41" t="s">
        <v>64</v>
      </c>
      <c r="C30" s="42" t="e">
        <f>ROUND(+D30/$D$24,4)</f>
        <v>#DIV/0!</v>
      </c>
      <c r="D30" s="34">
        <f>ROUND(+D24/12,2)</f>
        <v>0</v>
      </c>
    </row>
    <row r="31" spans="1:6" x14ac:dyDescent="0.2">
      <c r="A31" s="43" t="s">
        <v>6</v>
      </c>
      <c r="B31" s="44" t="s">
        <v>65</v>
      </c>
      <c r="C31" s="45" t="e">
        <f>ROUND(+D31/$D$24,4)</f>
        <v>#DIV/0!</v>
      </c>
      <c r="D31" s="46">
        <f>+D32+D33</f>
        <v>0</v>
      </c>
    </row>
    <row r="32" spans="1:6" x14ac:dyDescent="0.2">
      <c r="A32" s="27" t="s">
        <v>66</v>
      </c>
      <c r="B32" s="47" t="s">
        <v>67</v>
      </c>
      <c r="C32" s="48" t="e">
        <f>ROUND(+D32/$D$24,4)</f>
        <v>#DIV/0!</v>
      </c>
      <c r="D32" s="49">
        <f>ROUND(+D24/12,2)</f>
        <v>0</v>
      </c>
    </row>
    <row r="33" spans="1:4" x14ac:dyDescent="0.2">
      <c r="A33" s="27" t="s">
        <v>68</v>
      </c>
      <c r="B33" s="47" t="s">
        <v>69</v>
      </c>
      <c r="C33" s="48" t="e">
        <f>ROUND(+D33/$D$24,4)</f>
        <v>#DIV/0!</v>
      </c>
      <c r="D33" s="49">
        <f>ROUND(+(D24*1/3)/12,2)</f>
        <v>0</v>
      </c>
    </row>
    <row r="34" spans="1:4" x14ac:dyDescent="0.2">
      <c r="A34" s="295" t="s">
        <v>59</v>
      </c>
      <c r="B34" s="295"/>
      <c r="C34" s="295"/>
      <c r="D34" s="36">
        <f>+D31+D30</f>
        <v>0</v>
      </c>
    </row>
    <row r="36" spans="1:4" ht="23.25" customHeight="1" x14ac:dyDescent="0.2">
      <c r="A36" s="305" t="s">
        <v>70</v>
      </c>
      <c r="B36" s="306"/>
      <c r="C36" s="306"/>
      <c r="D36" s="306"/>
    </row>
    <row r="37" spans="1:4" x14ac:dyDescent="0.2">
      <c r="A37" s="37" t="s">
        <v>71</v>
      </c>
      <c r="B37" s="50" t="s">
        <v>72</v>
      </c>
      <c r="C37" s="39" t="s">
        <v>39</v>
      </c>
      <c r="D37" s="40" t="s">
        <v>40</v>
      </c>
    </row>
    <row r="38" spans="1:4" x14ac:dyDescent="0.2">
      <c r="A38" s="27" t="s">
        <v>4</v>
      </c>
      <c r="B38" s="41" t="s">
        <v>73</v>
      </c>
      <c r="C38" s="51">
        <v>0.2</v>
      </c>
      <c r="D38" s="52">
        <f>ROUND(C38*($D$24+$D$34),2)</f>
        <v>0</v>
      </c>
    </row>
    <row r="39" spans="1:4" x14ac:dyDescent="0.2">
      <c r="A39" s="27" t="s">
        <v>6</v>
      </c>
      <c r="B39" s="41" t="s">
        <v>74</v>
      </c>
      <c r="C39" s="51">
        <v>2.5000000000000001E-2</v>
      </c>
      <c r="D39" s="52">
        <f>ROUND(C39*($D$24+$D$34),2)</f>
        <v>0</v>
      </c>
    </row>
    <row r="40" spans="1:4" x14ac:dyDescent="0.2">
      <c r="A40" s="27" t="s">
        <v>9</v>
      </c>
      <c r="B40" s="41" t="s">
        <v>75</v>
      </c>
      <c r="C40" s="51">
        <f>3%</f>
        <v>0.03</v>
      </c>
      <c r="D40" s="52">
        <f t="shared" ref="D40:D44" si="0">ROUND(C40*($D$24+$D$34),2)</f>
        <v>0</v>
      </c>
    </row>
    <row r="41" spans="1:4" x14ac:dyDescent="0.2">
      <c r="A41" s="27" t="s">
        <v>11</v>
      </c>
      <c r="B41" s="41" t="s">
        <v>76</v>
      </c>
      <c r="C41" s="51">
        <v>1.4999999999999999E-2</v>
      </c>
      <c r="D41" s="52">
        <f t="shared" si="0"/>
        <v>0</v>
      </c>
    </row>
    <row r="42" spans="1:4" x14ac:dyDescent="0.2">
      <c r="A42" s="27" t="s">
        <v>45</v>
      </c>
      <c r="B42" s="41" t="s">
        <v>77</v>
      </c>
      <c r="C42" s="51">
        <v>0.01</v>
      </c>
      <c r="D42" s="52">
        <f t="shared" si="0"/>
        <v>0</v>
      </c>
    </row>
    <row r="43" spans="1:4" x14ac:dyDescent="0.2">
      <c r="A43" s="27" t="s">
        <v>47</v>
      </c>
      <c r="B43" s="41" t="s">
        <v>78</v>
      </c>
      <c r="C43" s="51">
        <v>6.0000000000000001E-3</v>
      </c>
      <c r="D43" s="52">
        <f t="shared" si="0"/>
        <v>0</v>
      </c>
    </row>
    <row r="44" spans="1:4" x14ac:dyDescent="0.2">
      <c r="A44" s="27" t="s">
        <v>49</v>
      </c>
      <c r="B44" s="41" t="s">
        <v>79</v>
      </c>
      <c r="C44" s="51">
        <v>2E-3</v>
      </c>
      <c r="D44" s="52">
        <f t="shared" si="0"/>
        <v>0</v>
      </c>
    </row>
    <row r="45" spans="1:4" x14ac:dyDescent="0.2">
      <c r="A45" s="27" t="s">
        <v>51</v>
      </c>
      <c r="B45" s="41" t="s">
        <v>80</v>
      </c>
      <c r="C45" s="51">
        <v>0.08</v>
      </c>
      <c r="D45" s="52">
        <f>ROUND(C45*($D$24+$D$34),2)</f>
        <v>0</v>
      </c>
    </row>
    <row r="46" spans="1:4" x14ac:dyDescent="0.2">
      <c r="A46" s="53" t="s">
        <v>59</v>
      </c>
      <c r="B46" s="54"/>
      <c r="C46" s="55">
        <f>SUM(C38:C45)</f>
        <v>0.36800000000000005</v>
      </c>
      <c r="D46" s="56">
        <f>SUM(D38:D45)</f>
        <v>0</v>
      </c>
    </row>
    <row r="47" spans="1:4" x14ac:dyDescent="0.2">
      <c r="A47" s="57"/>
      <c r="B47" s="57"/>
      <c r="C47" s="57"/>
      <c r="D47" s="57"/>
    </row>
    <row r="48" spans="1:4" x14ac:dyDescent="0.2">
      <c r="A48" s="305" t="s">
        <v>81</v>
      </c>
      <c r="B48" s="306"/>
      <c r="C48" s="306"/>
      <c r="D48" s="306"/>
    </row>
    <row r="49" spans="1:6" x14ac:dyDescent="0.2">
      <c r="A49" s="37" t="s">
        <v>82</v>
      </c>
      <c r="B49" s="50" t="s">
        <v>83</v>
      </c>
      <c r="C49" s="39"/>
      <c r="D49" s="40" t="s">
        <v>40</v>
      </c>
    </row>
    <row r="50" spans="1:6" x14ac:dyDescent="0.2">
      <c r="A50" s="58" t="s">
        <v>4</v>
      </c>
      <c r="B50" s="41" t="s">
        <v>84</v>
      </c>
      <c r="C50" s="59"/>
      <c r="D50" s="52">
        <f>+'Men Cal Encarregado seg a sex'!C16</f>
        <v>0</v>
      </c>
    </row>
    <row r="51" spans="1:6" s="63" customFormat="1" x14ac:dyDescent="0.2">
      <c r="A51" s="60" t="s">
        <v>85</v>
      </c>
      <c r="B51" s="61" t="s">
        <v>86</v>
      </c>
      <c r="C51" s="42">
        <f>+$C$132+$C$133</f>
        <v>9.2499999999999999E-2</v>
      </c>
      <c r="D51" s="62">
        <f>+(C51*D50)*-1</f>
        <v>0</v>
      </c>
      <c r="F51" s="64"/>
    </row>
    <row r="52" spans="1:6" x14ac:dyDescent="0.2">
      <c r="A52" s="58" t="s">
        <v>6</v>
      </c>
      <c r="B52" s="41" t="s">
        <v>87</v>
      </c>
      <c r="C52" s="59"/>
      <c r="D52" s="52">
        <f>+'Men Cal Encarregado seg a sex'!C25</f>
        <v>0</v>
      </c>
      <c r="F52" s="65"/>
    </row>
    <row r="53" spans="1:6" s="63" customFormat="1" x14ac:dyDescent="0.2">
      <c r="A53" s="60" t="s">
        <v>66</v>
      </c>
      <c r="B53" s="61" t="s">
        <v>86</v>
      </c>
      <c r="C53" s="42">
        <f>+$C$132+$C$133</f>
        <v>9.2499999999999999E-2</v>
      </c>
      <c r="D53" s="62">
        <f>+(C53*D52)*-1</f>
        <v>0</v>
      </c>
      <c r="F53" s="66"/>
    </row>
    <row r="54" spans="1:6" x14ac:dyDescent="0.2">
      <c r="A54" s="67" t="s">
        <v>9</v>
      </c>
      <c r="B54" s="67" t="s">
        <v>88</v>
      </c>
      <c r="C54" s="59"/>
      <c r="D54" s="189"/>
      <c r="F54" s="65"/>
    </row>
    <row r="55" spans="1:6" x14ac:dyDescent="0.2">
      <c r="A55" s="67" t="s">
        <v>11</v>
      </c>
      <c r="B55" s="67" t="s">
        <v>326</v>
      </c>
      <c r="C55" s="59"/>
      <c r="D55" s="189"/>
      <c r="F55" s="65"/>
    </row>
    <row r="56" spans="1:6" ht="24" x14ac:dyDescent="0.2">
      <c r="A56" s="67" t="s">
        <v>45</v>
      </c>
      <c r="B56" s="68" t="s">
        <v>327</v>
      </c>
      <c r="C56" s="59"/>
      <c r="D56" s="190"/>
      <c r="F56" s="69"/>
    </row>
    <row r="57" spans="1:6" x14ac:dyDescent="0.2">
      <c r="A57" s="67" t="s">
        <v>47</v>
      </c>
      <c r="B57" s="188" t="s">
        <v>91</v>
      </c>
      <c r="C57" s="59"/>
      <c r="D57" s="110"/>
    </row>
    <row r="58" spans="1:6" x14ac:dyDescent="0.2">
      <c r="A58" s="281" t="s">
        <v>59</v>
      </c>
      <c r="B58" s="293"/>
      <c r="C58" s="70"/>
      <c r="D58" s="71">
        <f>SUM(D50:D57)</f>
        <v>0</v>
      </c>
    </row>
    <row r="60" spans="1:6" x14ac:dyDescent="0.2">
      <c r="A60" s="286" t="s">
        <v>92</v>
      </c>
      <c r="B60" s="287"/>
      <c r="C60" s="287"/>
      <c r="D60" s="287"/>
    </row>
    <row r="61" spans="1:6" x14ac:dyDescent="0.2">
      <c r="A61" s="72">
        <v>2</v>
      </c>
      <c r="B61" s="304" t="s">
        <v>93</v>
      </c>
      <c r="C61" s="304"/>
      <c r="D61" s="73" t="s">
        <v>40</v>
      </c>
    </row>
    <row r="62" spans="1:6" x14ac:dyDescent="0.2">
      <c r="A62" s="61" t="s">
        <v>62</v>
      </c>
      <c r="B62" s="307" t="s">
        <v>63</v>
      </c>
      <c r="C62" s="307"/>
      <c r="D62" s="52">
        <f>+D34</f>
        <v>0</v>
      </c>
    </row>
    <row r="63" spans="1:6" x14ac:dyDescent="0.2">
      <c r="A63" s="61" t="s">
        <v>71</v>
      </c>
      <c r="B63" s="307" t="s">
        <v>72</v>
      </c>
      <c r="C63" s="307"/>
      <c r="D63" s="52">
        <f>+D46</f>
        <v>0</v>
      </c>
    </row>
    <row r="64" spans="1:6" x14ac:dyDescent="0.2">
      <c r="A64" s="61" t="s">
        <v>82</v>
      </c>
      <c r="B64" s="307" t="s">
        <v>83</v>
      </c>
      <c r="C64" s="307"/>
      <c r="D64" s="74">
        <f>+D58</f>
        <v>0</v>
      </c>
    </row>
    <row r="65" spans="1:4" x14ac:dyDescent="0.2">
      <c r="A65" s="304" t="s">
        <v>59</v>
      </c>
      <c r="B65" s="304"/>
      <c r="C65" s="304"/>
      <c r="D65" s="75">
        <f>SUM(D62:D64)</f>
        <v>0</v>
      </c>
    </row>
    <row r="67" spans="1:4" x14ac:dyDescent="0.2">
      <c r="A67" s="286" t="s">
        <v>94</v>
      </c>
      <c r="B67" s="287"/>
      <c r="C67" s="287"/>
      <c r="D67" s="287"/>
    </row>
    <row r="69" spans="1:4" x14ac:dyDescent="0.2">
      <c r="A69" s="76">
        <v>3</v>
      </c>
      <c r="B69" s="38" t="s">
        <v>95</v>
      </c>
      <c r="C69" s="25" t="s">
        <v>39</v>
      </c>
      <c r="D69" s="25" t="s">
        <v>40</v>
      </c>
    </row>
    <row r="70" spans="1:4" x14ac:dyDescent="0.2">
      <c r="A70" s="27" t="s">
        <v>4</v>
      </c>
      <c r="B70" s="61" t="s">
        <v>96</v>
      </c>
      <c r="C70" s="42" t="e">
        <f>+D70/$D$24</f>
        <v>#DIV/0!</v>
      </c>
      <c r="D70" s="77">
        <f>+'Men Cal Encarregado seg a sex'!C31</f>
        <v>0</v>
      </c>
    </row>
    <row r="71" spans="1:4" x14ac:dyDescent="0.2">
      <c r="A71" s="27" t="s">
        <v>6</v>
      </c>
      <c r="B71" s="41" t="s">
        <v>97</v>
      </c>
      <c r="C71" s="78"/>
      <c r="D71" s="34">
        <f>ROUND(+D70*$C$45,2)</f>
        <v>0</v>
      </c>
    </row>
    <row r="72" spans="1:4" ht="24" x14ac:dyDescent="0.2">
      <c r="A72" s="27" t="s">
        <v>9</v>
      </c>
      <c r="B72" s="79" t="s">
        <v>98</v>
      </c>
      <c r="C72" s="51" t="e">
        <f>+D72/$D$24</f>
        <v>#DIV/0!</v>
      </c>
      <c r="D72" s="34">
        <f>+'Men Cal Encarregado seg a sex'!C43</f>
        <v>0</v>
      </c>
    </row>
    <row r="73" spans="1:4" x14ac:dyDescent="0.2">
      <c r="A73" s="80" t="s">
        <v>11</v>
      </c>
      <c r="B73" s="41" t="s">
        <v>99</v>
      </c>
      <c r="C73" s="51" t="e">
        <f>+D73/$D$24</f>
        <v>#DIV/0!</v>
      </c>
      <c r="D73" s="34">
        <f>+'Men Cal Encarregado seg a sex'!C51</f>
        <v>0</v>
      </c>
    </row>
    <row r="74" spans="1:4" ht="24" x14ac:dyDescent="0.2">
      <c r="A74" s="80" t="s">
        <v>45</v>
      </c>
      <c r="B74" s="79" t="s">
        <v>100</v>
      </c>
      <c r="C74" s="78"/>
      <c r="D74" s="81"/>
    </row>
    <row r="75" spans="1:4" ht="24" x14ac:dyDescent="0.2">
      <c r="A75" s="80" t="s">
        <v>47</v>
      </c>
      <c r="B75" s="79" t="s">
        <v>101</v>
      </c>
      <c r="C75" s="51" t="e">
        <f>+D75/$D$24</f>
        <v>#DIV/0!</v>
      </c>
      <c r="D75" s="52">
        <f>+'Men Cal Encarregado seg a sex'!C63</f>
        <v>0</v>
      </c>
    </row>
    <row r="76" spans="1:4" x14ac:dyDescent="0.2">
      <c r="A76" s="281" t="s">
        <v>59</v>
      </c>
      <c r="B76" s="282"/>
      <c r="C76" s="293"/>
      <c r="D76" s="82">
        <f>SUM(D70:D75)</f>
        <v>0</v>
      </c>
    </row>
    <row r="78" spans="1:4" x14ac:dyDescent="0.2">
      <c r="A78" s="286" t="s">
        <v>102</v>
      </c>
      <c r="B78" s="287"/>
      <c r="C78" s="287"/>
      <c r="D78" s="287"/>
    </row>
    <row r="80" spans="1:4" x14ac:dyDescent="0.2">
      <c r="A80" s="301" t="s">
        <v>103</v>
      </c>
      <c r="B80" s="301"/>
      <c r="C80" s="301"/>
      <c r="D80" s="301"/>
    </row>
    <row r="81" spans="1:4" x14ac:dyDescent="0.2">
      <c r="A81" s="76" t="s">
        <v>104</v>
      </c>
      <c r="B81" s="281" t="s">
        <v>105</v>
      </c>
      <c r="C81" s="293"/>
      <c r="D81" s="25" t="s">
        <v>40</v>
      </c>
    </row>
    <row r="82" spans="1:4" x14ac:dyDescent="0.2">
      <c r="A82" s="41" t="s">
        <v>4</v>
      </c>
      <c r="B82" s="288" t="s">
        <v>106</v>
      </c>
      <c r="C82" s="289"/>
      <c r="D82" s="34"/>
    </row>
    <row r="83" spans="1:4" x14ac:dyDescent="0.2">
      <c r="A83" s="61" t="s">
        <v>6</v>
      </c>
      <c r="B83" s="302" t="s">
        <v>105</v>
      </c>
      <c r="C83" s="303"/>
      <c r="D83" s="83">
        <f>+'Men Cal Encarregado seg a sex'!C76</f>
        <v>0</v>
      </c>
    </row>
    <row r="84" spans="1:4" s="63" customFormat="1" x14ac:dyDescent="0.2">
      <c r="A84" s="61" t="s">
        <v>9</v>
      </c>
      <c r="B84" s="302" t="s">
        <v>107</v>
      </c>
      <c r="C84" s="303"/>
      <c r="D84" s="83">
        <f>+'Men Cal Encarregado seg a sex'!C85</f>
        <v>0</v>
      </c>
    </row>
    <row r="85" spans="1:4" s="63" customFormat="1" x14ac:dyDescent="0.2">
      <c r="A85" s="61" t="s">
        <v>11</v>
      </c>
      <c r="B85" s="302" t="s">
        <v>108</v>
      </c>
      <c r="C85" s="303"/>
      <c r="D85" s="83">
        <f>+'Men Cal Encarregado seg a sex'!C93</f>
        <v>0</v>
      </c>
    </row>
    <row r="86" spans="1:4" s="63" customFormat="1" ht="13.5" x14ac:dyDescent="0.2">
      <c r="A86" s="61" t="s">
        <v>45</v>
      </c>
      <c r="B86" s="302" t="s">
        <v>109</v>
      </c>
      <c r="C86" s="303"/>
      <c r="D86" s="83"/>
    </row>
    <row r="87" spans="1:4" s="63" customFormat="1" x14ac:dyDescent="0.2">
      <c r="A87" s="61" t="s">
        <v>47</v>
      </c>
      <c r="B87" s="302" t="s">
        <v>110</v>
      </c>
      <c r="C87" s="303"/>
      <c r="D87" s="83">
        <f>+'Men Cal Encarregado seg a sex'!C101</f>
        <v>0</v>
      </c>
    </row>
    <row r="88" spans="1:4" x14ac:dyDescent="0.2">
      <c r="A88" s="41" t="s">
        <v>49</v>
      </c>
      <c r="B88" s="288" t="s">
        <v>58</v>
      </c>
      <c r="C88" s="289"/>
      <c r="D88" s="34"/>
    </row>
    <row r="89" spans="1:4" x14ac:dyDescent="0.2">
      <c r="A89" s="41" t="s">
        <v>51</v>
      </c>
      <c r="B89" s="288" t="s">
        <v>111</v>
      </c>
      <c r="C89" s="289"/>
      <c r="D89" s="81"/>
    </row>
    <row r="90" spans="1:4" x14ac:dyDescent="0.2">
      <c r="A90" s="295" t="s">
        <v>59</v>
      </c>
      <c r="B90" s="295"/>
      <c r="C90" s="295"/>
      <c r="D90" s="36">
        <f>SUM(D82:D89)</f>
        <v>0</v>
      </c>
    </row>
    <row r="91" spans="1:4" x14ac:dyDescent="0.2">
      <c r="D91" s="84"/>
    </row>
    <row r="92" spans="1:4" x14ac:dyDescent="0.2">
      <c r="A92" s="76" t="s">
        <v>112</v>
      </c>
      <c r="B92" s="281" t="s">
        <v>113</v>
      </c>
      <c r="C92" s="293"/>
      <c r="D92" s="25" t="s">
        <v>40</v>
      </c>
    </row>
    <row r="93" spans="1:4" s="63" customFormat="1" x14ac:dyDescent="0.2">
      <c r="A93" s="61" t="s">
        <v>4</v>
      </c>
      <c r="B93" s="296" t="s">
        <v>114</v>
      </c>
      <c r="C93" s="297"/>
      <c r="D93" s="83">
        <f>+'Men Cal Encarregado seg a sex'!C112</f>
        <v>0</v>
      </c>
    </row>
    <row r="94" spans="1:4" s="63" customFormat="1" ht="28.5" customHeight="1" x14ac:dyDescent="0.2">
      <c r="A94" s="61" t="s">
        <v>6</v>
      </c>
      <c r="B94" s="298" t="s">
        <v>115</v>
      </c>
      <c r="C94" s="299"/>
      <c r="D94" s="81"/>
    </row>
    <row r="95" spans="1:4" s="63" customFormat="1" ht="31.5" customHeight="1" x14ac:dyDescent="0.2">
      <c r="A95" s="61" t="s">
        <v>9</v>
      </c>
      <c r="B95" s="298" t="s">
        <v>116</v>
      </c>
      <c r="C95" s="299"/>
      <c r="D95" s="81"/>
    </row>
    <row r="96" spans="1:4" x14ac:dyDescent="0.2">
      <c r="A96" s="41" t="s">
        <v>11</v>
      </c>
      <c r="B96" s="288" t="s">
        <v>58</v>
      </c>
      <c r="C96" s="289"/>
      <c r="D96" s="34"/>
    </row>
    <row r="97" spans="1:4" x14ac:dyDescent="0.2">
      <c r="A97" s="295" t="s">
        <v>59</v>
      </c>
      <c r="B97" s="295"/>
      <c r="C97" s="295"/>
      <c r="D97" s="36">
        <f>SUM(D93:D96)</f>
        <v>0</v>
      </c>
    </row>
    <row r="98" spans="1:4" x14ac:dyDescent="0.2">
      <c r="D98" s="84"/>
    </row>
    <row r="99" spans="1:4" x14ac:dyDescent="0.2">
      <c r="A99" s="76" t="s">
        <v>117</v>
      </c>
      <c r="B99" s="295" t="s">
        <v>118</v>
      </c>
      <c r="C99" s="295"/>
      <c r="D99" s="25" t="s">
        <v>40</v>
      </c>
    </row>
    <row r="100" spans="1:4" s="86" customFormat="1" x14ac:dyDescent="0.25">
      <c r="A100" s="80" t="s">
        <v>4</v>
      </c>
      <c r="B100" s="300" t="s">
        <v>158</v>
      </c>
      <c r="C100" s="300"/>
      <c r="D100" s="85"/>
    </row>
    <row r="101" spans="1:4" x14ac:dyDescent="0.2">
      <c r="A101" s="295" t="s">
        <v>59</v>
      </c>
      <c r="B101" s="295"/>
      <c r="C101" s="295"/>
      <c r="D101" s="36">
        <f>SUM(D100:D100)</f>
        <v>0</v>
      </c>
    </row>
    <row r="103" spans="1:4" x14ac:dyDescent="0.2">
      <c r="A103" s="87" t="s">
        <v>119</v>
      </c>
      <c r="B103" s="87"/>
      <c r="C103" s="87"/>
      <c r="D103" s="87"/>
    </row>
    <row r="104" spans="1:4" x14ac:dyDescent="0.2">
      <c r="A104" s="41" t="s">
        <v>104</v>
      </c>
      <c r="B104" s="288" t="s">
        <v>105</v>
      </c>
      <c r="C104" s="289"/>
      <c r="D104" s="52">
        <f>+D90</f>
        <v>0</v>
      </c>
    </row>
    <row r="105" spans="1:4" x14ac:dyDescent="0.2">
      <c r="A105" s="41" t="s">
        <v>112</v>
      </c>
      <c r="B105" s="288" t="s">
        <v>113</v>
      </c>
      <c r="C105" s="289"/>
      <c r="D105" s="52">
        <f>+D97</f>
        <v>0</v>
      </c>
    </row>
    <row r="106" spans="1:4" x14ac:dyDescent="0.2">
      <c r="A106" s="88"/>
      <c r="B106" s="290" t="s">
        <v>120</v>
      </c>
      <c r="C106" s="291"/>
      <c r="D106" s="89">
        <f>+D105+D104</f>
        <v>0</v>
      </c>
    </row>
    <row r="107" spans="1:4" x14ac:dyDescent="0.2">
      <c r="A107" s="41" t="s">
        <v>117</v>
      </c>
      <c r="B107" s="288" t="s">
        <v>118</v>
      </c>
      <c r="C107" s="289"/>
      <c r="D107" s="52">
        <f>+D101</f>
        <v>0</v>
      </c>
    </row>
    <row r="108" spans="1:4" x14ac:dyDescent="0.2">
      <c r="A108" s="292" t="s">
        <v>59</v>
      </c>
      <c r="B108" s="292"/>
      <c r="C108" s="292"/>
      <c r="D108" s="91">
        <f>+D107+D106</f>
        <v>0</v>
      </c>
    </row>
    <row r="110" spans="1:4" x14ac:dyDescent="0.2">
      <c r="A110" s="286" t="s">
        <v>121</v>
      </c>
      <c r="B110" s="287"/>
      <c r="C110" s="287"/>
      <c r="D110" s="287"/>
    </row>
    <row r="112" spans="1:4" x14ac:dyDescent="0.2">
      <c r="A112" s="76">
        <v>5</v>
      </c>
      <c r="B112" s="281" t="s">
        <v>122</v>
      </c>
      <c r="C112" s="293"/>
      <c r="D112" s="25" t="s">
        <v>40</v>
      </c>
    </row>
    <row r="113" spans="1:4" x14ac:dyDescent="0.2">
      <c r="A113" s="41" t="s">
        <v>4</v>
      </c>
      <c r="B113" s="294" t="s">
        <v>123</v>
      </c>
      <c r="C113" s="294"/>
      <c r="D113" s="34">
        <f>+Uniformes!G20</f>
        <v>0</v>
      </c>
    </row>
    <row r="114" spans="1:4" x14ac:dyDescent="0.2">
      <c r="A114" s="41" t="s">
        <v>85</v>
      </c>
      <c r="B114" s="61" t="s">
        <v>86</v>
      </c>
      <c r="C114" s="42">
        <f>+$C$132+$C$133</f>
        <v>9.2499999999999999E-2</v>
      </c>
      <c r="D114" s="62">
        <f>+(C114*D113)*-1</f>
        <v>0</v>
      </c>
    </row>
    <row r="115" spans="1:4" x14ac:dyDescent="0.2">
      <c r="A115" s="41" t="s">
        <v>6</v>
      </c>
      <c r="B115" s="294" t="s">
        <v>124</v>
      </c>
      <c r="C115" s="294"/>
      <c r="D115" s="34"/>
    </row>
    <row r="116" spans="1:4" x14ac:dyDescent="0.2">
      <c r="A116" s="41" t="s">
        <v>66</v>
      </c>
      <c r="B116" s="61" t="s">
        <v>86</v>
      </c>
      <c r="C116" s="42">
        <f>+$C$132+$C$133</f>
        <v>9.2499999999999999E-2</v>
      </c>
      <c r="D116" s="62">
        <f>+(C116*D115)*-1</f>
        <v>0</v>
      </c>
    </row>
    <row r="117" spans="1:4" x14ac:dyDescent="0.2">
      <c r="A117" s="41" t="s">
        <v>9</v>
      </c>
      <c r="B117" s="294" t="s">
        <v>125</v>
      </c>
      <c r="C117" s="294"/>
      <c r="D117" s="34"/>
    </row>
    <row r="118" spans="1:4" x14ac:dyDescent="0.2">
      <c r="A118" s="41" t="s">
        <v>89</v>
      </c>
      <c r="B118" s="61" t="s">
        <v>86</v>
      </c>
      <c r="C118" s="42">
        <f>+$C$132+$C$133</f>
        <v>9.2499999999999999E-2</v>
      </c>
      <c r="D118" s="62">
        <f>+(C118*D117)*-1</f>
        <v>0</v>
      </c>
    </row>
    <row r="119" spans="1:4" x14ac:dyDescent="0.2">
      <c r="A119" s="41" t="s">
        <v>11</v>
      </c>
      <c r="B119" s="294" t="s">
        <v>58</v>
      </c>
      <c r="C119" s="294"/>
      <c r="D119" s="34"/>
    </row>
    <row r="120" spans="1:4" x14ac:dyDescent="0.2">
      <c r="A120" s="41" t="s">
        <v>90</v>
      </c>
      <c r="B120" s="61" t="s">
        <v>86</v>
      </c>
      <c r="C120" s="42">
        <f>+$C$132+$C$133</f>
        <v>9.2499999999999999E-2</v>
      </c>
      <c r="D120" s="62">
        <f>+(C120*D119)*-1</f>
        <v>0</v>
      </c>
    </row>
    <row r="121" spans="1:4" x14ac:dyDescent="0.2">
      <c r="A121" s="295" t="s">
        <v>59</v>
      </c>
      <c r="B121" s="295"/>
      <c r="C121" s="295"/>
      <c r="D121" s="36">
        <f>SUM(D113:D119)</f>
        <v>0</v>
      </c>
    </row>
    <row r="123" spans="1:4" x14ac:dyDescent="0.2">
      <c r="A123" s="286" t="s">
        <v>126</v>
      </c>
      <c r="B123" s="287"/>
      <c r="C123" s="287"/>
      <c r="D123" s="287"/>
    </row>
    <row r="125" spans="1:4" x14ac:dyDescent="0.2">
      <c r="A125" s="76">
        <v>6</v>
      </c>
      <c r="B125" s="38" t="s">
        <v>127</v>
      </c>
      <c r="C125" s="92" t="s">
        <v>39</v>
      </c>
      <c r="D125" s="25" t="s">
        <v>40</v>
      </c>
    </row>
    <row r="126" spans="1:4" x14ac:dyDescent="0.2">
      <c r="A126" s="67" t="s">
        <v>4</v>
      </c>
      <c r="B126" s="67" t="s">
        <v>128</v>
      </c>
      <c r="C126" s="111">
        <v>0.03</v>
      </c>
      <c r="D126" s="110">
        <f>($D$121+$D$108+$D$76+$D$65+$D$24)*C126</f>
        <v>0</v>
      </c>
    </row>
    <row r="127" spans="1:4" x14ac:dyDescent="0.2">
      <c r="A127" s="67" t="s">
        <v>6</v>
      </c>
      <c r="B127" s="67" t="s">
        <v>129</v>
      </c>
      <c r="C127" s="111">
        <v>0.03</v>
      </c>
      <c r="D127" s="110">
        <f>($D$121+$D$108+$D$76+$D$65+$D$24+D126)*C127</f>
        <v>0</v>
      </c>
    </row>
    <row r="128" spans="1:4" s="94" customFormat="1" x14ac:dyDescent="0.25">
      <c r="A128" s="275" t="s">
        <v>130</v>
      </c>
      <c r="B128" s="276"/>
      <c r="C128" s="277"/>
      <c r="D128" s="93">
        <f>++D127+D126+D121+D108+D76+D65+D24</f>
        <v>0</v>
      </c>
    </row>
    <row r="129" spans="1:7" s="94" customFormat="1" ht="33" customHeight="1" x14ac:dyDescent="0.25">
      <c r="A129" s="278" t="s">
        <v>131</v>
      </c>
      <c r="B129" s="279"/>
      <c r="C129" s="280"/>
      <c r="D129" s="93">
        <f>ROUND(D128/(1-(C132+C133+C135+C137+C138)),2)</f>
        <v>0</v>
      </c>
    </row>
    <row r="130" spans="1:7" x14ac:dyDescent="0.2">
      <c r="A130" s="41" t="s">
        <v>9</v>
      </c>
      <c r="B130" s="41" t="s">
        <v>132</v>
      </c>
      <c r="C130" s="51"/>
      <c r="D130" s="41"/>
    </row>
    <row r="131" spans="1:7" x14ac:dyDescent="0.2">
      <c r="A131" s="41" t="s">
        <v>89</v>
      </c>
      <c r="B131" s="41" t="s">
        <v>133</v>
      </c>
      <c r="C131" s="51"/>
      <c r="D131" s="41"/>
    </row>
    <row r="132" spans="1:7" x14ac:dyDescent="0.2">
      <c r="A132" s="67" t="s">
        <v>134</v>
      </c>
      <c r="B132" s="67" t="s">
        <v>135</v>
      </c>
      <c r="C132" s="111">
        <v>1.6500000000000001E-2</v>
      </c>
      <c r="D132" s="110">
        <f>ROUND(C132*$D$129,2)</f>
        <v>0</v>
      </c>
      <c r="G132" s="95"/>
    </row>
    <row r="133" spans="1:7" x14ac:dyDescent="0.2">
      <c r="A133" s="67" t="s">
        <v>136</v>
      </c>
      <c r="B133" s="67" t="s">
        <v>137</v>
      </c>
      <c r="C133" s="111">
        <v>7.5999999999999998E-2</v>
      </c>
      <c r="D133" s="110">
        <f>ROUND(C133*$D$129,2)</f>
        <v>0</v>
      </c>
      <c r="G133" s="95"/>
    </row>
    <row r="134" spans="1:7" x14ac:dyDescent="0.2">
      <c r="A134" s="41" t="s">
        <v>138</v>
      </c>
      <c r="B134" s="41" t="s">
        <v>139</v>
      </c>
      <c r="C134" s="51"/>
      <c r="D134" s="52"/>
      <c r="G134" s="95"/>
    </row>
    <row r="135" spans="1:7" x14ac:dyDescent="0.2">
      <c r="A135" s="41" t="s">
        <v>140</v>
      </c>
      <c r="B135" s="41" t="s">
        <v>141</v>
      </c>
      <c r="C135" s="51"/>
      <c r="D135" s="41"/>
      <c r="G135" s="95"/>
    </row>
    <row r="136" spans="1:7" x14ac:dyDescent="0.2">
      <c r="A136" s="41" t="s">
        <v>142</v>
      </c>
      <c r="B136" s="41" t="s">
        <v>143</v>
      </c>
      <c r="C136" s="51"/>
      <c r="D136" s="41"/>
    </row>
    <row r="137" spans="1:7" x14ac:dyDescent="0.2">
      <c r="A137" s="67" t="s">
        <v>144</v>
      </c>
      <c r="B137" s="67" t="s">
        <v>145</v>
      </c>
      <c r="C137" s="111">
        <v>0.05</v>
      </c>
      <c r="D137" s="110">
        <f>ROUND(C137*$D$129,2)</f>
        <v>0</v>
      </c>
    </row>
    <row r="138" spans="1:7" x14ac:dyDescent="0.2">
      <c r="A138" s="41" t="s">
        <v>146</v>
      </c>
      <c r="B138" s="41" t="s">
        <v>147</v>
      </c>
      <c r="C138" s="51"/>
      <c r="D138" s="41"/>
    </row>
    <row r="139" spans="1:7" x14ac:dyDescent="0.2">
      <c r="A139" s="281" t="s">
        <v>59</v>
      </c>
      <c r="B139" s="282"/>
      <c r="C139" s="96">
        <f>+C138+C137+C135+C133+C132+C127+C126</f>
        <v>0.20250000000000001</v>
      </c>
      <c r="D139" s="36">
        <f>+D137+D135+D133+D132+D127+D126</f>
        <v>0</v>
      </c>
    </row>
    <row r="141" spans="1:7" x14ac:dyDescent="0.2">
      <c r="A141" s="283" t="s">
        <v>148</v>
      </c>
      <c r="B141" s="283"/>
      <c r="C141" s="283"/>
      <c r="D141" s="283"/>
    </row>
    <row r="142" spans="1:7" x14ac:dyDescent="0.2">
      <c r="A142" s="41" t="s">
        <v>4</v>
      </c>
      <c r="B142" s="284" t="s">
        <v>149</v>
      </c>
      <c r="C142" s="284"/>
      <c r="D142" s="34">
        <f>+D24</f>
        <v>0</v>
      </c>
    </row>
    <row r="143" spans="1:7" x14ac:dyDescent="0.2">
      <c r="A143" s="41" t="s">
        <v>150</v>
      </c>
      <c r="B143" s="284" t="s">
        <v>151</v>
      </c>
      <c r="C143" s="284"/>
      <c r="D143" s="34">
        <f>+D65</f>
        <v>0</v>
      </c>
    </row>
    <row r="144" spans="1:7" x14ac:dyDescent="0.2">
      <c r="A144" s="41" t="s">
        <v>9</v>
      </c>
      <c r="B144" s="284" t="s">
        <v>152</v>
      </c>
      <c r="C144" s="284"/>
      <c r="D144" s="34">
        <f>+D76</f>
        <v>0</v>
      </c>
    </row>
    <row r="145" spans="1:5" x14ac:dyDescent="0.2">
      <c r="A145" s="41" t="s">
        <v>11</v>
      </c>
      <c r="B145" s="284" t="s">
        <v>153</v>
      </c>
      <c r="C145" s="284"/>
      <c r="D145" s="34">
        <f>+D108</f>
        <v>0</v>
      </c>
    </row>
    <row r="146" spans="1:5" x14ac:dyDescent="0.2">
      <c r="A146" s="41" t="s">
        <v>45</v>
      </c>
      <c r="B146" s="284" t="s">
        <v>154</v>
      </c>
      <c r="C146" s="284"/>
      <c r="D146" s="34">
        <f>+D121</f>
        <v>0</v>
      </c>
    </row>
    <row r="147" spans="1:5" x14ac:dyDescent="0.2">
      <c r="B147" s="285" t="s">
        <v>155</v>
      </c>
      <c r="C147" s="285"/>
      <c r="D147" s="97">
        <f>SUM(D142:D146)</f>
        <v>0</v>
      </c>
    </row>
    <row r="148" spans="1:5" x14ac:dyDescent="0.2">
      <c r="A148" s="41" t="s">
        <v>47</v>
      </c>
      <c r="B148" s="284" t="s">
        <v>156</v>
      </c>
      <c r="C148" s="284"/>
      <c r="D148" s="34">
        <f>+D139</f>
        <v>0</v>
      </c>
    </row>
    <row r="150" spans="1:5" x14ac:dyDescent="0.2">
      <c r="A150" s="274" t="s">
        <v>157</v>
      </c>
      <c r="B150" s="274"/>
      <c r="C150" s="274"/>
      <c r="D150" s="98">
        <f>ROUND(+D148+D147,2)</f>
        <v>0</v>
      </c>
    </row>
    <row r="152" spans="1:5" x14ac:dyDescent="0.2">
      <c r="B152" s="99"/>
      <c r="C152" s="99"/>
      <c r="D152" s="99"/>
    </row>
    <row r="153" spans="1:5" x14ac:dyDescent="0.2">
      <c r="A153" s="100"/>
      <c r="B153" s="100"/>
      <c r="C153" s="100"/>
      <c r="D153" s="100"/>
      <c r="E153" s="100"/>
    </row>
    <row r="154" spans="1:5" x14ac:dyDescent="0.2">
      <c r="A154" s="100"/>
      <c r="B154" s="100"/>
      <c r="C154" s="100"/>
      <c r="D154" s="100"/>
      <c r="E154" s="100"/>
    </row>
    <row r="155" spans="1:5" x14ac:dyDescent="0.2">
      <c r="A155" s="100"/>
      <c r="B155" s="100"/>
      <c r="C155" s="100"/>
      <c r="D155" s="100"/>
      <c r="E155" s="100"/>
    </row>
    <row r="156" spans="1:5" x14ac:dyDescent="0.2">
      <c r="A156" s="100"/>
      <c r="B156" s="100"/>
      <c r="C156" s="100"/>
      <c r="D156" s="100"/>
      <c r="E156" s="100"/>
    </row>
    <row r="157" spans="1:5" x14ac:dyDescent="0.2">
      <c r="A157" s="100"/>
      <c r="B157" s="100"/>
      <c r="C157" s="100"/>
      <c r="D157" s="100"/>
      <c r="E157" s="100"/>
    </row>
    <row r="158" spans="1:5" x14ac:dyDescent="0.2">
      <c r="A158" s="100"/>
      <c r="B158" s="100"/>
      <c r="C158" s="100"/>
      <c r="D158" s="100"/>
      <c r="E158" s="100"/>
    </row>
    <row r="159" spans="1:5" x14ac:dyDescent="0.2">
      <c r="A159" s="100"/>
      <c r="B159" s="100"/>
      <c r="C159" s="100"/>
      <c r="D159" s="100"/>
      <c r="E159" s="100"/>
    </row>
    <row r="160" spans="1:5" x14ac:dyDescent="0.2">
      <c r="A160" s="100"/>
      <c r="B160" s="100"/>
      <c r="C160" s="100"/>
      <c r="D160" s="100"/>
      <c r="E160" s="100"/>
    </row>
    <row r="161" spans="1:5" x14ac:dyDescent="0.2">
      <c r="A161" s="100"/>
      <c r="B161" s="100"/>
      <c r="C161" s="100"/>
      <c r="D161" s="100"/>
      <c r="E161" s="100"/>
    </row>
    <row r="162" spans="1:5" x14ac:dyDescent="0.2">
      <c r="A162" s="100"/>
      <c r="B162" s="100"/>
      <c r="C162" s="100"/>
      <c r="D162" s="100"/>
      <c r="E162" s="100"/>
    </row>
    <row r="163" spans="1:5" x14ac:dyDescent="0.2">
      <c r="A163" s="100"/>
      <c r="B163" s="100"/>
      <c r="C163" s="100"/>
      <c r="D163" s="100"/>
      <c r="E163" s="100"/>
    </row>
    <row r="164" spans="1:5" x14ac:dyDescent="0.2">
      <c r="A164" s="100"/>
      <c r="B164" s="100"/>
      <c r="C164" s="100"/>
      <c r="D164" s="100"/>
      <c r="E164" s="100"/>
    </row>
    <row r="165" spans="1:5" x14ac:dyDescent="0.2">
      <c r="A165" s="100"/>
      <c r="B165" s="100"/>
      <c r="C165" s="100"/>
      <c r="D165" s="100"/>
      <c r="E165" s="100"/>
    </row>
  </sheetData>
  <mergeCells count="77">
    <mergeCell ref="C8:D8"/>
    <mergeCell ref="C6:D6"/>
    <mergeCell ref="A1:D1"/>
    <mergeCell ref="A3:D3"/>
    <mergeCell ref="C4:D4"/>
    <mergeCell ref="C5:D5"/>
    <mergeCell ref="C7:D7"/>
    <mergeCell ref="B17:C17"/>
    <mergeCell ref="B18:C18"/>
    <mergeCell ref="B19:C19"/>
    <mergeCell ref="A11:D11"/>
    <mergeCell ref="B13:C13"/>
    <mergeCell ref="B16:C16"/>
    <mergeCell ref="B62:C62"/>
    <mergeCell ref="B63:C63"/>
    <mergeCell ref="B64:C64"/>
    <mergeCell ref="B20:C20"/>
    <mergeCell ref="B23:C23"/>
    <mergeCell ref="B22:C22"/>
    <mergeCell ref="A24:C24"/>
    <mergeCell ref="A26:D26"/>
    <mergeCell ref="A58:B58"/>
    <mergeCell ref="A28:D28"/>
    <mergeCell ref="A34:C34"/>
    <mergeCell ref="A36:D36"/>
    <mergeCell ref="A48:D48"/>
    <mergeCell ref="B89:C89"/>
    <mergeCell ref="B82:C82"/>
    <mergeCell ref="B83:C83"/>
    <mergeCell ref="A80:D80"/>
    <mergeCell ref="B81:C81"/>
    <mergeCell ref="B84:C84"/>
    <mergeCell ref="B85:C85"/>
    <mergeCell ref="B86:C86"/>
    <mergeCell ref="B87:C87"/>
    <mergeCell ref="B88:C88"/>
    <mergeCell ref="B94:C94"/>
    <mergeCell ref="B95:C95"/>
    <mergeCell ref="B96:C96"/>
    <mergeCell ref="A90:C90"/>
    <mergeCell ref="B92:C92"/>
    <mergeCell ref="B145:C145"/>
    <mergeCell ref="B146:C146"/>
    <mergeCell ref="B147:C147"/>
    <mergeCell ref="B148:C148"/>
    <mergeCell ref="A129:C129"/>
    <mergeCell ref="B143:C143"/>
    <mergeCell ref="B144:C144"/>
    <mergeCell ref="B115:C115"/>
    <mergeCell ref="B117:C117"/>
    <mergeCell ref="B119:C119"/>
    <mergeCell ref="A121:C121"/>
    <mergeCell ref="B106:C106"/>
    <mergeCell ref="B107:C107"/>
    <mergeCell ref="B113:C113"/>
    <mergeCell ref="A108:C108"/>
    <mergeCell ref="A150:C150"/>
    <mergeCell ref="A60:D60"/>
    <mergeCell ref="B61:C61"/>
    <mergeCell ref="A65:C65"/>
    <mergeCell ref="A67:D67"/>
    <mergeCell ref="A76:C76"/>
    <mergeCell ref="A78:D78"/>
    <mergeCell ref="A110:D110"/>
    <mergeCell ref="B112:C112"/>
    <mergeCell ref="B100:C100"/>
    <mergeCell ref="B105:C105"/>
    <mergeCell ref="A97:C97"/>
    <mergeCell ref="B99:C99"/>
    <mergeCell ref="A101:C101"/>
    <mergeCell ref="B104:C104"/>
    <mergeCell ref="B93:C93"/>
    <mergeCell ref="A123:D123"/>
    <mergeCell ref="A128:C128"/>
    <mergeCell ref="A139:B139"/>
    <mergeCell ref="A141:D141"/>
    <mergeCell ref="B142:C142"/>
  </mergeCells>
  <pageMargins left="1.02" right="0.51181102362204722" top="0.35" bottom="0.48" header="0.31496062992125984" footer="0.31496062992125984"/>
  <pageSetup paperSize="9" scale="80" orientation="portrait" r:id="rId1"/>
  <headerFooter>
    <oddFooter>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26"/>
  <sheetViews>
    <sheetView workbookViewId="0">
      <selection activeCell="B54" sqref="B54"/>
    </sheetView>
  </sheetViews>
  <sheetFormatPr defaultColWidth="9.140625" defaultRowHeight="12" x14ac:dyDescent="0.2"/>
  <cols>
    <col min="1" max="1" width="73.7109375" style="21" customWidth="1"/>
    <col min="2" max="2" width="16.42578125" style="21" bestFit="1" customWidth="1"/>
    <col min="3" max="3" width="13.85546875" style="21" bestFit="1" customWidth="1"/>
    <col min="4" max="4" width="10.7109375" style="21" bestFit="1" customWidth="1"/>
    <col min="5" max="5" width="79" style="21" customWidth="1"/>
    <col min="6" max="16384" width="9.140625" style="21"/>
  </cols>
  <sheetData>
    <row r="1" spans="1:3" ht="24" customHeight="1" x14ac:dyDescent="0.2">
      <c r="A1" s="371" t="s">
        <v>263</v>
      </c>
      <c r="B1" s="371"/>
      <c r="C1" s="371"/>
    </row>
    <row r="3" spans="1:3" x14ac:dyDescent="0.2">
      <c r="A3" s="41" t="s">
        <v>159</v>
      </c>
      <c r="B3" s="41">
        <v>220</v>
      </c>
    </row>
    <row r="4" spans="1:3" x14ac:dyDescent="0.2">
      <c r="A4" s="41" t="s">
        <v>160</v>
      </c>
      <c r="B4" s="41">
        <v>365.25</v>
      </c>
    </row>
    <row r="5" spans="1:3" x14ac:dyDescent="0.2">
      <c r="A5" s="41" t="s">
        <v>161</v>
      </c>
      <c r="B5" s="101">
        <f>(365.25/12)/(7/5)</f>
        <v>21.741071428571431</v>
      </c>
    </row>
    <row r="6" spans="1:3" x14ac:dyDescent="0.2">
      <c r="A6" s="61" t="s">
        <v>41</v>
      </c>
      <c r="B6" s="74">
        <f>+'Encarregado seg sex'!C6</f>
        <v>0</v>
      </c>
    </row>
    <row r="7" spans="1:3" x14ac:dyDescent="0.2">
      <c r="A7" s="61" t="s">
        <v>162</v>
      </c>
      <c r="B7" s="52">
        <f>+'Encarregado seg sex'!D24</f>
        <v>0</v>
      </c>
    </row>
    <row r="9" spans="1:3" x14ac:dyDescent="0.2">
      <c r="A9" s="342" t="s">
        <v>163</v>
      </c>
      <c r="B9" s="343"/>
      <c r="C9" s="344"/>
    </row>
    <row r="10" spans="1:3" x14ac:dyDescent="0.2">
      <c r="A10" s="41" t="s">
        <v>164</v>
      </c>
      <c r="B10" s="41">
        <f>+$B$4</f>
        <v>365.25</v>
      </c>
      <c r="C10" s="78"/>
    </row>
    <row r="11" spans="1:3" x14ac:dyDescent="0.2">
      <c r="A11" s="41" t="s">
        <v>165</v>
      </c>
      <c r="B11" s="61">
        <v>12</v>
      </c>
      <c r="C11" s="78"/>
    </row>
    <row r="12" spans="1:3" x14ac:dyDescent="0.2">
      <c r="A12" s="41" t="s">
        <v>166</v>
      </c>
      <c r="B12" s="51">
        <v>1</v>
      </c>
      <c r="C12" s="78"/>
    </row>
    <row r="13" spans="1:3" x14ac:dyDescent="0.2">
      <c r="A13" s="61" t="s">
        <v>167</v>
      </c>
      <c r="B13" s="102">
        <f>+B5</f>
        <v>21.741071428571431</v>
      </c>
      <c r="C13" s="78"/>
    </row>
    <row r="14" spans="1:3" x14ac:dyDescent="0.2">
      <c r="A14" s="67" t="s">
        <v>168</v>
      </c>
      <c r="B14" s="103"/>
      <c r="C14" s="78"/>
    </row>
    <row r="15" spans="1:3" x14ac:dyDescent="0.2">
      <c r="A15" s="41" t="s">
        <v>169</v>
      </c>
      <c r="B15" s="51">
        <v>0.06</v>
      </c>
      <c r="C15" s="78"/>
    </row>
    <row r="16" spans="1:3" x14ac:dyDescent="0.2">
      <c r="A16" s="323" t="s">
        <v>170</v>
      </c>
      <c r="B16" s="324"/>
      <c r="C16" s="104">
        <f>ROUND((B13*(B14*2)-($B$6*B15)),2)</f>
        <v>0</v>
      </c>
    </row>
    <row r="18" spans="1:3" x14ac:dyDescent="0.2">
      <c r="A18" s="342" t="s">
        <v>171</v>
      </c>
      <c r="B18" s="343"/>
      <c r="C18" s="344"/>
    </row>
    <row r="19" spans="1:3" x14ac:dyDescent="0.2">
      <c r="A19" s="41" t="s">
        <v>164</v>
      </c>
      <c r="B19" s="41">
        <f>+$B$4</f>
        <v>365.25</v>
      </c>
      <c r="C19" s="78"/>
    </row>
    <row r="20" spans="1:3" x14ac:dyDescent="0.2">
      <c r="A20" s="41" t="s">
        <v>165</v>
      </c>
      <c r="B20" s="61">
        <v>12</v>
      </c>
      <c r="C20" s="78"/>
    </row>
    <row r="21" spans="1:3" x14ac:dyDescent="0.2">
      <c r="A21" s="41" t="s">
        <v>166</v>
      </c>
      <c r="B21" s="51">
        <v>1</v>
      </c>
      <c r="C21" s="78"/>
    </row>
    <row r="22" spans="1:3" x14ac:dyDescent="0.2">
      <c r="A22" s="61" t="s">
        <v>167</v>
      </c>
      <c r="B22" s="102">
        <f>+B5</f>
        <v>21.741071428571431</v>
      </c>
      <c r="C22" s="78"/>
    </row>
    <row r="23" spans="1:3" x14ac:dyDescent="0.2">
      <c r="A23" s="67" t="s">
        <v>172</v>
      </c>
      <c r="B23" s="103"/>
      <c r="C23" s="78"/>
    </row>
    <row r="24" spans="1:3" x14ac:dyDescent="0.2">
      <c r="A24" s="41" t="s">
        <v>173</v>
      </c>
      <c r="B24" s="51">
        <v>0.1</v>
      </c>
      <c r="C24" s="78"/>
    </row>
    <row r="25" spans="1:3" x14ac:dyDescent="0.2">
      <c r="A25" s="323" t="s">
        <v>172</v>
      </c>
      <c r="B25" s="324"/>
      <c r="C25" s="104">
        <f>ROUND((B22*(B23)-((B22*B23)*B24)),2)</f>
        <v>0</v>
      </c>
    </row>
    <row r="27" spans="1:3" x14ac:dyDescent="0.2">
      <c r="A27" s="342" t="s">
        <v>174</v>
      </c>
      <c r="B27" s="343"/>
      <c r="C27" s="344"/>
    </row>
    <row r="28" spans="1:3" x14ac:dyDescent="0.2">
      <c r="A28" s="41" t="s">
        <v>175</v>
      </c>
      <c r="B28" s="52">
        <f>+B7</f>
        <v>0</v>
      </c>
      <c r="C28" s="78"/>
    </row>
    <row r="29" spans="1:3" x14ac:dyDescent="0.2">
      <c r="A29" s="41" t="s">
        <v>176</v>
      </c>
      <c r="B29" s="41">
        <v>12</v>
      </c>
      <c r="C29" s="78"/>
    </row>
    <row r="30" spans="1:3" x14ac:dyDescent="0.2">
      <c r="A30" s="67" t="s">
        <v>177</v>
      </c>
      <c r="B30" s="111"/>
      <c r="C30" s="78"/>
    </row>
    <row r="31" spans="1:3" x14ac:dyDescent="0.2">
      <c r="A31" s="323" t="s">
        <v>178</v>
      </c>
      <c r="B31" s="324"/>
      <c r="C31" s="104">
        <f>ROUND(+(B28/B29)*B30,2)</f>
        <v>0</v>
      </c>
    </row>
    <row r="33" spans="1:3" ht="12" customHeight="1" x14ac:dyDescent="0.2">
      <c r="A33" s="325" t="s">
        <v>179</v>
      </c>
      <c r="B33" s="326"/>
      <c r="C33" s="327"/>
    </row>
    <row r="34" spans="1:3" s="63" customFormat="1" x14ac:dyDescent="0.2">
      <c r="A34" s="112" t="s">
        <v>180</v>
      </c>
      <c r="B34" s="111">
        <f>+B30</f>
        <v>0</v>
      </c>
      <c r="C34" s="78"/>
    </row>
    <row r="35" spans="1:3" x14ac:dyDescent="0.2">
      <c r="A35" s="41" t="s">
        <v>181</v>
      </c>
      <c r="B35" s="52">
        <f>+'Encarregado seg sex'!$D$23</f>
        <v>0</v>
      </c>
      <c r="C35" s="78"/>
    </row>
    <row r="36" spans="1:3" x14ac:dyDescent="0.2">
      <c r="A36" s="41" t="s">
        <v>64</v>
      </c>
      <c r="B36" s="52" t="str">
        <f>+'Encarregado seg sex'!$D$29</f>
        <v>Valor (R$)</v>
      </c>
      <c r="C36" s="78"/>
    </row>
    <row r="37" spans="1:3" x14ac:dyDescent="0.2">
      <c r="A37" s="41" t="s">
        <v>67</v>
      </c>
      <c r="B37" s="52">
        <f>+'Encarregado seg sex'!$D$31</f>
        <v>0</v>
      </c>
      <c r="C37" s="78"/>
    </row>
    <row r="38" spans="1:3" x14ac:dyDescent="0.2">
      <c r="A38" s="41" t="s">
        <v>69</v>
      </c>
      <c r="B38" s="52">
        <f>+'Encarregado seg sex'!$D$32</f>
        <v>0</v>
      </c>
      <c r="C38" s="78"/>
    </row>
    <row r="39" spans="1:3" x14ac:dyDescent="0.2">
      <c r="A39" s="105" t="s">
        <v>182</v>
      </c>
      <c r="B39" s="106">
        <f>SUM(B35:B38)</f>
        <v>0</v>
      </c>
      <c r="C39" s="78"/>
    </row>
    <row r="40" spans="1:3" x14ac:dyDescent="0.2">
      <c r="A40" s="61" t="s">
        <v>183</v>
      </c>
      <c r="B40" s="51">
        <v>0.4</v>
      </c>
      <c r="C40" s="78"/>
    </row>
    <row r="41" spans="1:3" x14ac:dyDescent="0.2">
      <c r="A41" s="61" t="s">
        <v>184</v>
      </c>
      <c r="B41" s="51">
        <f>+'Encarregado seg sex'!$C$44</f>
        <v>2E-3</v>
      </c>
      <c r="C41" s="78"/>
    </row>
    <row r="42" spans="1:3" x14ac:dyDescent="0.2">
      <c r="A42" s="290" t="s">
        <v>185</v>
      </c>
      <c r="B42" s="291"/>
      <c r="C42" s="89">
        <f>ROUND(+B39*B40*B41*B34,2)</f>
        <v>0</v>
      </c>
    </row>
    <row r="43" spans="1:3" x14ac:dyDescent="0.2">
      <c r="A43" s="323" t="s">
        <v>186</v>
      </c>
      <c r="B43" s="324"/>
      <c r="C43" s="91">
        <f>+C42</f>
        <v>0</v>
      </c>
    </row>
    <row r="45" spans="1:3" x14ac:dyDescent="0.2">
      <c r="A45" s="342" t="s">
        <v>187</v>
      </c>
      <c r="B45" s="343"/>
      <c r="C45" s="344"/>
    </row>
    <row r="46" spans="1:3" x14ac:dyDescent="0.2">
      <c r="A46" s="41" t="s">
        <v>175</v>
      </c>
      <c r="B46" s="52">
        <f>+B7</f>
        <v>0</v>
      </c>
      <c r="C46" s="78"/>
    </row>
    <row r="47" spans="1:3" x14ac:dyDescent="0.2">
      <c r="A47" s="41" t="s">
        <v>188</v>
      </c>
      <c r="B47" s="107">
        <v>30</v>
      </c>
      <c r="C47" s="78"/>
    </row>
    <row r="48" spans="1:3" x14ac:dyDescent="0.2">
      <c r="A48" s="41" t="s">
        <v>176</v>
      </c>
      <c r="B48" s="41">
        <v>12</v>
      </c>
      <c r="C48" s="78"/>
    </row>
    <row r="49" spans="1:3" x14ac:dyDescent="0.2">
      <c r="A49" s="41" t="s">
        <v>189</v>
      </c>
      <c r="B49" s="41">
        <v>7</v>
      </c>
      <c r="C49" s="78"/>
    </row>
    <row r="50" spans="1:3" x14ac:dyDescent="0.2">
      <c r="A50" s="67" t="s">
        <v>190</v>
      </c>
      <c r="B50" s="111"/>
      <c r="C50" s="78"/>
    </row>
    <row r="51" spans="1:3" x14ac:dyDescent="0.2">
      <c r="A51" s="323" t="s">
        <v>191</v>
      </c>
      <c r="B51" s="324"/>
      <c r="C51" s="104">
        <f>+ROUND(((B46/B47/B48)*B49)*B50,2)</f>
        <v>0</v>
      </c>
    </row>
    <row r="53" spans="1:3" ht="12" customHeight="1" x14ac:dyDescent="0.2">
      <c r="A53" s="325" t="s">
        <v>192</v>
      </c>
      <c r="B53" s="326"/>
      <c r="C53" s="327"/>
    </row>
    <row r="54" spans="1:3" x14ac:dyDescent="0.2">
      <c r="A54" s="112" t="s">
        <v>193</v>
      </c>
      <c r="B54" s="111">
        <f>+B50</f>
        <v>0</v>
      </c>
      <c r="C54" s="78"/>
    </row>
    <row r="55" spans="1:3" x14ac:dyDescent="0.2">
      <c r="A55" s="41" t="s">
        <v>181</v>
      </c>
      <c r="B55" s="52">
        <f>+'Encarregado seg sex'!$D$23</f>
        <v>0</v>
      </c>
      <c r="C55" s="78"/>
    </row>
    <row r="56" spans="1:3" x14ac:dyDescent="0.2">
      <c r="A56" s="41" t="s">
        <v>64</v>
      </c>
      <c r="B56" s="52" t="str">
        <f>+'Encarregado seg sex'!$D$29</f>
        <v>Valor (R$)</v>
      </c>
      <c r="C56" s="78"/>
    </row>
    <row r="57" spans="1:3" x14ac:dyDescent="0.2">
      <c r="A57" s="41" t="s">
        <v>67</v>
      </c>
      <c r="B57" s="52">
        <f>+'Encarregado seg sex'!$D$31</f>
        <v>0</v>
      </c>
      <c r="C57" s="78"/>
    </row>
    <row r="58" spans="1:3" x14ac:dyDescent="0.2">
      <c r="A58" s="41" t="s">
        <v>69</v>
      </c>
      <c r="B58" s="52">
        <f>+'Encarregado seg sex'!$D$32</f>
        <v>0</v>
      </c>
      <c r="C58" s="78"/>
    </row>
    <row r="59" spans="1:3" x14ac:dyDescent="0.2">
      <c r="A59" s="105" t="s">
        <v>182</v>
      </c>
      <c r="B59" s="106">
        <f>SUM(B55:B58)</f>
        <v>0</v>
      </c>
      <c r="C59" s="78"/>
    </row>
    <row r="60" spans="1:3" x14ac:dyDescent="0.2">
      <c r="A60" s="61" t="s">
        <v>183</v>
      </c>
      <c r="B60" s="51">
        <v>0.4</v>
      </c>
      <c r="C60" s="78"/>
    </row>
    <row r="61" spans="1:3" x14ac:dyDescent="0.2">
      <c r="A61" s="61" t="s">
        <v>184</v>
      </c>
      <c r="B61" s="51">
        <f>+'Encarregado seg sex'!$C$44</f>
        <v>2E-3</v>
      </c>
      <c r="C61" s="78"/>
    </row>
    <row r="62" spans="1:3" x14ac:dyDescent="0.2">
      <c r="A62" s="290" t="s">
        <v>185</v>
      </c>
      <c r="B62" s="291"/>
      <c r="C62" s="89">
        <f>ROUND(+B59*B60*B61*B54,2)</f>
        <v>0</v>
      </c>
    </row>
    <row r="63" spans="1:3" x14ac:dyDescent="0.2">
      <c r="A63" s="323" t="s">
        <v>194</v>
      </c>
      <c r="B63" s="324"/>
      <c r="C63" s="91">
        <f>+C62</f>
        <v>0</v>
      </c>
    </row>
    <row r="65" spans="1:3" x14ac:dyDescent="0.2">
      <c r="A65" s="325" t="s">
        <v>195</v>
      </c>
      <c r="B65" s="326"/>
      <c r="C65" s="327"/>
    </row>
    <row r="66" spans="1:3" ht="12" customHeight="1" x14ac:dyDescent="0.2">
      <c r="A66" s="332" t="s">
        <v>196</v>
      </c>
      <c r="B66" s="333"/>
      <c r="C66" s="334"/>
    </row>
    <row r="67" spans="1:3" x14ac:dyDescent="0.2">
      <c r="A67" s="335"/>
      <c r="B67" s="336"/>
      <c r="C67" s="337"/>
    </row>
    <row r="68" spans="1:3" x14ac:dyDescent="0.2">
      <c r="A68" s="335"/>
      <c r="B68" s="336"/>
      <c r="C68" s="337"/>
    </row>
    <row r="69" spans="1:3" x14ac:dyDescent="0.2">
      <c r="A69" s="338"/>
      <c r="B69" s="339"/>
      <c r="C69" s="340"/>
    </row>
    <row r="70" spans="1:3" x14ac:dyDescent="0.2">
      <c r="A70" s="108"/>
      <c r="B70" s="108"/>
      <c r="C70" s="108"/>
    </row>
    <row r="71" spans="1:3" x14ac:dyDescent="0.2">
      <c r="A71" s="325" t="s">
        <v>197</v>
      </c>
      <c r="B71" s="326"/>
      <c r="C71" s="327"/>
    </row>
    <row r="72" spans="1:3" x14ac:dyDescent="0.2">
      <c r="A72" s="41" t="s">
        <v>198</v>
      </c>
      <c r="B72" s="52">
        <f>+$B$7</f>
        <v>0</v>
      </c>
      <c r="C72" s="78"/>
    </row>
    <row r="73" spans="1:3" x14ac:dyDescent="0.2">
      <c r="A73" s="41" t="s">
        <v>165</v>
      </c>
      <c r="B73" s="41">
        <v>30</v>
      </c>
      <c r="C73" s="78"/>
    </row>
    <row r="74" spans="1:3" x14ac:dyDescent="0.2">
      <c r="A74" s="41" t="s">
        <v>199</v>
      </c>
      <c r="B74" s="41">
        <v>12</v>
      </c>
      <c r="C74" s="78"/>
    </row>
    <row r="75" spans="1:3" x14ac:dyDescent="0.2">
      <c r="A75" s="67" t="s">
        <v>200</v>
      </c>
      <c r="B75" s="67"/>
      <c r="C75" s="78"/>
    </row>
    <row r="76" spans="1:3" x14ac:dyDescent="0.2">
      <c r="A76" s="323" t="s">
        <v>201</v>
      </c>
      <c r="B76" s="324"/>
      <c r="C76" s="72">
        <f>+ROUND((B72/B73/B74)*B75,2)</f>
        <v>0</v>
      </c>
    </row>
    <row r="78" spans="1:3" x14ac:dyDescent="0.2">
      <c r="A78" s="325" t="s">
        <v>202</v>
      </c>
      <c r="B78" s="326"/>
      <c r="C78" s="327"/>
    </row>
    <row r="79" spans="1:3" x14ac:dyDescent="0.2">
      <c r="A79" s="41" t="s">
        <v>198</v>
      </c>
      <c r="B79" s="52">
        <f>+$B$7</f>
        <v>0</v>
      </c>
      <c r="C79" s="78"/>
    </row>
    <row r="80" spans="1:3" x14ac:dyDescent="0.2">
      <c r="A80" s="41" t="s">
        <v>165</v>
      </c>
      <c r="B80" s="41">
        <v>30</v>
      </c>
      <c r="C80" s="78"/>
    </row>
    <row r="81" spans="1:3" x14ac:dyDescent="0.2">
      <c r="A81" s="41" t="s">
        <v>199</v>
      </c>
      <c r="B81" s="41">
        <v>12</v>
      </c>
      <c r="C81" s="78"/>
    </row>
    <row r="82" spans="1:3" x14ac:dyDescent="0.2">
      <c r="A82" s="61" t="s">
        <v>203</v>
      </c>
      <c r="B82" s="41">
        <v>5</v>
      </c>
      <c r="C82" s="78"/>
    </row>
    <row r="83" spans="1:3" x14ac:dyDescent="0.2">
      <c r="A83" s="67" t="s">
        <v>204</v>
      </c>
      <c r="B83" s="111"/>
      <c r="C83" s="78"/>
    </row>
    <row r="84" spans="1:3" x14ac:dyDescent="0.2">
      <c r="A84" s="67" t="s">
        <v>205</v>
      </c>
      <c r="B84" s="111"/>
      <c r="C84" s="78"/>
    </row>
    <row r="85" spans="1:3" x14ac:dyDescent="0.2">
      <c r="A85" s="323" t="s">
        <v>206</v>
      </c>
      <c r="B85" s="324"/>
      <c r="C85" s="104">
        <f>ROUND(+B79/B80/B81*B82*B83*B84,2)</f>
        <v>0</v>
      </c>
    </row>
    <row r="87" spans="1:3" x14ac:dyDescent="0.2">
      <c r="A87" s="325" t="s">
        <v>207</v>
      </c>
      <c r="B87" s="326"/>
      <c r="C87" s="327"/>
    </row>
    <row r="88" spans="1:3" x14ac:dyDescent="0.2">
      <c r="A88" s="41" t="s">
        <v>198</v>
      </c>
      <c r="B88" s="52">
        <f>+$B$7</f>
        <v>0</v>
      </c>
      <c r="C88" s="78"/>
    </row>
    <row r="89" spans="1:3" x14ac:dyDescent="0.2">
      <c r="A89" s="41" t="s">
        <v>165</v>
      </c>
      <c r="B89" s="41">
        <v>30</v>
      </c>
      <c r="C89" s="78"/>
    </row>
    <row r="90" spans="1:3" x14ac:dyDescent="0.2">
      <c r="A90" s="41" t="s">
        <v>199</v>
      </c>
      <c r="B90" s="41">
        <v>12</v>
      </c>
      <c r="C90" s="78"/>
    </row>
    <row r="91" spans="1:3" x14ac:dyDescent="0.2">
      <c r="A91" s="61" t="s">
        <v>208</v>
      </c>
      <c r="B91" s="41">
        <v>15</v>
      </c>
      <c r="C91" s="78"/>
    </row>
    <row r="92" spans="1:3" x14ac:dyDescent="0.2">
      <c r="A92" s="67" t="s">
        <v>209</v>
      </c>
      <c r="B92" s="111"/>
      <c r="C92" s="78"/>
    </row>
    <row r="93" spans="1:3" x14ac:dyDescent="0.2">
      <c r="A93" s="323" t="s">
        <v>210</v>
      </c>
      <c r="B93" s="324"/>
      <c r="C93" s="104">
        <f>ROUND(+B88/B89/B90*B91*B92,2)</f>
        <v>0</v>
      </c>
    </row>
    <row r="95" spans="1:3" x14ac:dyDescent="0.2">
      <c r="A95" s="325" t="s">
        <v>211</v>
      </c>
      <c r="B95" s="326"/>
      <c r="C95" s="327"/>
    </row>
    <row r="96" spans="1:3" x14ac:dyDescent="0.2">
      <c r="A96" s="41" t="s">
        <v>198</v>
      </c>
      <c r="B96" s="52">
        <f>+$B$7</f>
        <v>0</v>
      </c>
      <c r="C96" s="78"/>
    </row>
    <row r="97" spans="1:3" x14ac:dyDescent="0.2">
      <c r="A97" s="41" t="s">
        <v>165</v>
      </c>
      <c r="B97" s="41">
        <v>30</v>
      </c>
      <c r="C97" s="78"/>
    </row>
    <row r="98" spans="1:3" x14ac:dyDescent="0.2">
      <c r="A98" s="41" t="s">
        <v>199</v>
      </c>
      <c r="B98" s="41">
        <v>12</v>
      </c>
      <c r="C98" s="78"/>
    </row>
    <row r="99" spans="1:3" x14ac:dyDescent="0.2">
      <c r="A99" s="61" t="s">
        <v>208</v>
      </c>
      <c r="B99" s="41">
        <v>5</v>
      </c>
      <c r="C99" s="78"/>
    </row>
    <row r="100" spans="1:3" x14ac:dyDescent="0.2">
      <c r="A100" s="67" t="s">
        <v>212</v>
      </c>
      <c r="B100" s="111"/>
      <c r="C100" s="78"/>
    </row>
    <row r="101" spans="1:3" x14ac:dyDescent="0.2">
      <c r="A101" s="323" t="s">
        <v>213</v>
      </c>
      <c r="B101" s="324"/>
      <c r="C101" s="104">
        <f>ROUND(+B96/B97/B98*B99*B100,2)</f>
        <v>0</v>
      </c>
    </row>
    <row r="103" spans="1:3" x14ac:dyDescent="0.2">
      <c r="A103" s="325" t="s">
        <v>214</v>
      </c>
      <c r="B103" s="326"/>
      <c r="C103" s="327"/>
    </row>
    <row r="104" spans="1:3" x14ac:dyDescent="0.2">
      <c r="A104" s="328" t="s">
        <v>215</v>
      </c>
      <c r="B104" s="329"/>
      <c r="C104" s="330"/>
    </row>
    <row r="105" spans="1:3" x14ac:dyDescent="0.2">
      <c r="A105" s="41" t="s">
        <v>198</v>
      </c>
      <c r="B105" s="52">
        <f>+$B$7</f>
        <v>0</v>
      </c>
      <c r="C105" s="78"/>
    </row>
    <row r="106" spans="1:3" x14ac:dyDescent="0.2">
      <c r="A106" s="41" t="s">
        <v>216</v>
      </c>
      <c r="B106" s="52">
        <f>+B105*(1/3)</f>
        <v>0</v>
      </c>
      <c r="C106" s="78"/>
    </row>
    <row r="107" spans="1:3" x14ac:dyDescent="0.2">
      <c r="A107" s="105" t="s">
        <v>182</v>
      </c>
      <c r="B107" s="106">
        <f>SUM(B105:B106)</f>
        <v>0</v>
      </c>
      <c r="C107" s="78"/>
    </row>
    <row r="108" spans="1:3" x14ac:dyDescent="0.2">
      <c r="A108" s="41" t="s">
        <v>217</v>
      </c>
      <c r="B108" s="41">
        <v>4</v>
      </c>
      <c r="C108" s="78"/>
    </row>
    <row r="109" spans="1:3" x14ac:dyDescent="0.2">
      <c r="A109" s="41" t="s">
        <v>199</v>
      </c>
      <c r="B109" s="41">
        <v>12</v>
      </c>
      <c r="C109" s="78"/>
    </row>
    <row r="110" spans="1:3" x14ac:dyDescent="0.2">
      <c r="A110" s="67" t="s">
        <v>218</v>
      </c>
      <c r="B110" s="111"/>
      <c r="C110" s="78"/>
    </row>
    <row r="111" spans="1:3" x14ac:dyDescent="0.2">
      <c r="A111" s="67" t="s">
        <v>219</v>
      </c>
      <c r="B111" s="111"/>
      <c r="C111" s="78"/>
    </row>
    <row r="112" spans="1:3" x14ac:dyDescent="0.2">
      <c r="A112" s="323" t="s">
        <v>220</v>
      </c>
      <c r="B112" s="324"/>
      <c r="C112" s="104">
        <f>ROUND((((+B107*(B108/B109)/B109)*B110)*B111),2)</f>
        <v>0</v>
      </c>
    </row>
    <row r="113" spans="1:3" x14ac:dyDescent="0.2">
      <c r="A113" s="323" t="s">
        <v>221</v>
      </c>
      <c r="B113" s="331"/>
      <c r="C113" s="324"/>
    </row>
    <row r="114" spans="1:3" x14ac:dyDescent="0.2">
      <c r="A114" s="41" t="s">
        <v>198</v>
      </c>
      <c r="B114" s="52">
        <f>+'Encarregado seg sex'!D23</f>
        <v>0</v>
      </c>
      <c r="C114" s="78"/>
    </row>
    <row r="115" spans="1:3" x14ac:dyDescent="0.2">
      <c r="A115" s="41" t="s">
        <v>64</v>
      </c>
      <c r="B115" s="52" t="str">
        <f>+'Encarregado seg sex'!D29</f>
        <v>Valor (R$)</v>
      </c>
      <c r="C115" s="78"/>
    </row>
    <row r="116" spans="1:3" x14ac:dyDescent="0.2">
      <c r="A116" s="105" t="s">
        <v>182</v>
      </c>
      <c r="B116" s="106">
        <f>SUM(B114:B115)</f>
        <v>0</v>
      </c>
      <c r="C116" s="78"/>
    </row>
    <row r="117" spans="1:3" x14ac:dyDescent="0.2">
      <c r="A117" s="41" t="s">
        <v>217</v>
      </c>
      <c r="B117" s="41">
        <v>4</v>
      </c>
      <c r="C117" s="78"/>
    </row>
    <row r="118" spans="1:3" x14ac:dyDescent="0.2">
      <c r="A118" s="41" t="s">
        <v>199</v>
      </c>
      <c r="B118" s="41">
        <v>12</v>
      </c>
      <c r="C118" s="78"/>
    </row>
    <row r="119" spans="1:3" x14ac:dyDescent="0.2">
      <c r="A119" s="67" t="s">
        <v>218</v>
      </c>
      <c r="B119" s="111">
        <f>+B110</f>
        <v>0</v>
      </c>
      <c r="C119" s="78"/>
    </row>
    <row r="120" spans="1:3" x14ac:dyDescent="0.2">
      <c r="A120" s="67" t="s">
        <v>219</v>
      </c>
      <c r="B120" s="111">
        <f>+B111</f>
        <v>0</v>
      </c>
      <c r="C120" s="78"/>
    </row>
    <row r="121" spans="1:3" x14ac:dyDescent="0.2">
      <c r="A121" s="61" t="s">
        <v>222</v>
      </c>
      <c r="B121" s="51">
        <f>+'Encarregado seg sex'!C45</f>
        <v>0.08</v>
      </c>
      <c r="C121" s="78"/>
    </row>
    <row r="122" spans="1:3" x14ac:dyDescent="0.2">
      <c r="A122" s="323" t="s">
        <v>223</v>
      </c>
      <c r="B122" s="324"/>
      <c r="C122" s="91">
        <f>ROUND((((B116*(B117/B118)*B119)*B120)*B121),2)</f>
        <v>0</v>
      </c>
    </row>
    <row r="124" spans="1:3" ht="30.75" customHeight="1" x14ac:dyDescent="0.2">
      <c r="A124" s="322" t="s">
        <v>224</v>
      </c>
      <c r="B124" s="322"/>
      <c r="C124" s="322"/>
    </row>
    <row r="125" spans="1:3" x14ac:dyDescent="0.2">
      <c r="C125" s="109"/>
    </row>
    <row r="126" spans="1:3" x14ac:dyDescent="0.2">
      <c r="C126" s="84"/>
    </row>
  </sheetData>
  <mergeCells count="31">
    <mergeCell ref="A51:B51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3:B43"/>
    <mergeCell ref="A45:C45"/>
    <mergeCell ref="A95:C95"/>
    <mergeCell ref="A53:C53"/>
    <mergeCell ref="A62:B62"/>
    <mergeCell ref="A63:B63"/>
    <mergeCell ref="A65:C65"/>
    <mergeCell ref="A66:C69"/>
    <mergeCell ref="A71:C71"/>
    <mergeCell ref="A76:B76"/>
    <mergeCell ref="A78:C78"/>
    <mergeCell ref="A85:B85"/>
    <mergeCell ref="A87:C87"/>
    <mergeCell ref="A93:B93"/>
    <mergeCell ref="A124:C124"/>
    <mergeCell ref="A101:B101"/>
    <mergeCell ref="A103:C103"/>
    <mergeCell ref="A104:C104"/>
    <mergeCell ref="A112:B112"/>
    <mergeCell ref="A113:C113"/>
    <mergeCell ref="A122:B122"/>
  </mergeCells>
  <pageMargins left="1.1200000000000001" right="0.51181102362204722" top="0.42" bottom="0.53" header="0.31496062992125984" footer="0.31496062992125984"/>
  <pageSetup paperSize="9" scale="80" orientation="portrait" r:id="rId1"/>
  <headerFooter>
    <oddFooter>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G165"/>
  <sheetViews>
    <sheetView workbookViewId="0">
      <selection activeCell="B6" sqref="B6"/>
    </sheetView>
  </sheetViews>
  <sheetFormatPr defaultColWidth="9.140625" defaultRowHeight="12" x14ac:dyDescent="0.2"/>
  <cols>
    <col min="1" max="1" width="6.42578125" style="21" customWidth="1"/>
    <col min="2" max="2" width="57.7109375" style="21" customWidth="1"/>
    <col min="3" max="3" width="10.7109375" style="21" bestFit="1" customWidth="1"/>
    <col min="4" max="4" width="20.5703125" style="21" customWidth="1"/>
    <col min="5" max="5" width="13.42578125" style="21" bestFit="1" customWidth="1"/>
    <col min="6" max="16384" width="9.140625" style="21"/>
  </cols>
  <sheetData>
    <row r="1" spans="1:6" x14ac:dyDescent="0.2">
      <c r="A1" s="314" t="s">
        <v>29</v>
      </c>
      <c r="B1" s="315"/>
      <c r="C1" s="315"/>
      <c r="D1" s="316"/>
      <c r="E1" s="20"/>
      <c r="F1" s="20"/>
    </row>
    <row r="3" spans="1:6" x14ac:dyDescent="0.2">
      <c r="A3" s="281" t="s">
        <v>30</v>
      </c>
      <c r="B3" s="282"/>
      <c r="C3" s="282"/>
      <c r="D3" s="293"/>
    </row>
    <row r="4" spans="1:6" s="22" customFormat="1" ht="51" customHeight="1" x14ac:dyDescent="0.25">
      <c r="A4" s="180">
        <v>1</v>
      </c>
      <c r="B4" s="181" t="s">
        <v>31</v>
      </c>
      <c r="C4" s="373" t="s">
        <v>331</v>
      </c>
      <c r="D4" s="373"/>
    </row>
    <row r="5" spans="1:6" s="22" customFormat="1" ht="12" customHeight="1" x14ac:dyDescent="0.25">
      <c r="A5" s="180">
        <v>2</v>
      </c>
      <c r="B5" s="181" t="s">
        <v>32</v>
      </c>
      <c r="C5" s="374" t="str">
        <f>+Resumo!F8</f>
        <v>2233-05</v>
      </c>
      <c r="D5" s="375"/>
    </row>
    <row r="6" spans="1:6" s="22" customFormat="1" x14ac:dyDescent="0.25">
      <c r="A6" s="180">
        <v>3</v>
      </c>
      <c r="B6" s="181" t="s">
        <v>33</v>
      </c>
      <c r="C6" s="376">
        <f>+Resumo!G8</f>
        <v>0</v>
      </c>
      <c r="D6" s="377"/>
    </row>
    <row r="7" spans="1:6" s="22" customFormat="1" ht="42.75" customHeight="1" x14ac:dyDescent="0.25">
      <c r="A7" s="180">
        <v>4</v>
      </c>
      <c r="B7" s="181" t="s">
        <v>34</v>
      </c>
      <c r="C7" s="372" t="s">
        <v>35</v>
      </c>
      <c r="D7" s="372"/>
    </row>
    <row r="8" spans="1:6" s="22" customFormat="1" x14ac:dyDescent="0.25">
      <c r="A8" s="180">
        <v>5</v>
      </c>
      <c r="B8" s="181" t="s">
        <v>36</v>
      </c>
      <c r="C8" s="378">
        <v>43524</v>
      </c>
      <c r="D8" s="379"/>
    </row>
    <row r="9" spans="1:6" x14ac:dyDescent="0.2">
      <c r="A9" s="180">
        <v>6</v>
      </c>
      <c r="B9" s="181" t="s">
        <v>262</v>
      </c>
      <c r="C9" s="380">
        <f>+Resumo!G6</f>
        <v>0</v>
      </c>
      <c r="D9" s="379"/>
    </row>
    <row r="10" spans="1:6" x14ac:dyDescent="0.2">
      <c r="A10" s="119"/>
      <c r="B10" s="121"/>
      <c r="C10" s="119"/>
      <c r="D10" s="120"/>
    </row>
    <row r="11" spans="1:6" x14ac:dyDescent="0.2">
      <c r="A11" s="286" t="s">
        <v>37</v>
      </c>
      <c r="B11" s="287"/>
      <c r="C11" s="287"/>
      <c r="D11" s="287"/>
    </row>
    <row r="12" spans="1:6" x14ac:dyDescent="0.2">
      <c r="A12" s="23">
        <v>1</v>
      </c>
      <c r="B12" s="24" t="s">
        <v>38</v>
      </c>
      <c r="C12" s="25" t="s">
        <v>39</v>
      </c>
      <c r="D12" s="26" t="s">
        <v>40</v>
      </c>
    </row>
    <row r="13" spans="1:6" x14ac:dyDescent="0.2">
      <c r="A13" s="28" t="s">
        <v>4</v>
      </c>
      <c r="B13" s="294" t="s">
        <v>41</v>
      </c>
      <c r="C13" s="294"/>
      <c r="D13" s="29">
        <f>+C6</f>
        <v>0</v>
      </c>
    </row>
    <row r="14" spans="1:6" x14ac:dyDescent="0.2">
      <c r="A14" s="28" t="s">
        <v>6</v>
      </c>
      <c r="B14" s="30" t="s">
        <v>42</v>
      </c>
      <c r="C14" s="31"/>
      <c r="D14" s="29"/>
      <c r="E14" s="32"/>
    </row>
    <row r="15" spans="1:6" x14ac:dyDescent="0.2">
      <c r="A15" s="28" t="s">
        <v>9</v>
      </c>
      <c r="B15" s="30" t="s">
        <v>43</v>
      </c>
      <c r="C15" s="31">
        <v>0.2</v>
      </c>
      <c r="D15" s="29">
        <f>+C15*C9</f>
        <v>0</v>
      </c>
    </row>
    <row r="16" spans="1:6" x14ac:dyDescent="0.2">
      <c r="A16" s="28" t="s">
        <v>11</v>
      </c>
      <c r="B16" s="294" t="s">
        <v>44</v>
      </c>
      <c r="C16" s="294"/>
      <c r="D16" s="29"/>
    </row>
    <row r="17" spans="1:6" x14ac:dyDescent="0.2">
      <c r="A17" s="28" t="s">
        <v>45</v>
      </c>
      <c r="B17" s="294" t="s">
        <v>46</v>
      </c>
      <c r="C17" s="294"/>
      <c r="D17" s="29"/>
    </row>
    <row r="18" spans="1:6" x14ac:dyDescent="0.2">
      <c r="A18" s="28" t="s">
        <v>47</v>
      </c>
      <c r="B18" s="310" t="s">
        <v>48</v>
      </c>
      <c r="C18" s="311"/>
      <c r="D18" s="29"/>
    </row>
    <row r="19" spans="1:6" x14ac:dyDescent="0.2">
      <c r="A19" s="28" t="s">
        <v>49</v>
      </c>
      <c r="B19" s="294" t="s">
        <v>50</v>
      </c>
      <c r="C19" s="294"/>
      <c r="D19" s="29"/>
    </row>
    <row r="20" spans="1:6" x14ac:dyDescent="0.2">
      <c r="A20" s="28" t="s">
        <v>51</v>
      </c>
      <c r="B20" s="310" t="s">
        <v>52</v>
      </c>
      <c r="C20" s="311"/>
      <c r="D20" s="33"/>
    </row>
    <row r="21" spans="1:6" x14ac:dyDescent="0.2">
      <c r="A21" s="28" t="s">
        <v>53</v>
      </c>
      <c r="B21" s="30" t="s">
        <v>54</v>
      </c>
      <c r="C21" s="31"/>
      <c r="D21" s="29"/>
    </row>
    <row r="22" spans="1:6" x14ac:dyDescent="0.2">
      <c r="A22" s="28" t="s">
        <v>55</v>
      </c>
      <c r="B22" s="294" t="s">
        <v>56</v>
      </c>
      <c r="C22" s="294"/>
      <c r="D22" s="34"/>
      <c r="F22" s="35"/>
    </row>
    <row r="23" spans="1:6" x14ac:dyDescent="0.2">
      <c r="A23" s="28" t="s">
        <v>57</v>
      </c>
      <c r="B23" s="294" t="s">
        <v>58</v>
      </c>
      <c r="C23" s="294"/>
      <c r="D23" s="34"/>
    </row>
    <row r="24" spans="1:6" x14ac:dyDescent="0.2">
      <c r="A24" s="295" t="s">
        <v>59</v>
      </c>
      <c r="B24" s="295"/>
      <c r="C24" s="295"/>
      <c r="D24" s="36">
        <f>SUM(D13:D23)</f>
        <v>0</v>
      </c>
    </row>
    <row r="26" spans="1:6" x14ac:dyDescent="0.2">
      <c r="A26" s="286" t="s">
        <v>60</v>
      </c>
      <c r="B26" s="287"/>
      <c r="C26" s="287"/>
      <c r="D26" s="287"/>
    </row>
    <row r="28" spans="1:6" x14ac:dyDescent="0.2">
      <c r="A28" s="286" t="s">
        <v>61</v>
      </c>
      <c r="B28" s="287"/>
      <c r="C28" s="287"/>
      <c r="D28" s="287"/>
    </row>
    <row r="29" spans="1:6" x14ac:dyDescent="0.2">
      <c r="A29" s="37" t="s">
        <v>62</v>
      </c>
      <c r="B29" s="38" t="s">
        <v>63</v>
      </c>
      <c r="C29" s="39" t="s">
        <v>39</v>
      </c>
      <c r="D29" s="40" t="s">
        <v>40</v>
      </c>
    </row>
    <row r="30" spans="1:6" x14ac:dyDescent="0.2">
      <c r="A30" s="28" t="s">
        <v>4</v>
      </c>
      <c r="B30" s="41" t="s">
        <v>64</v>
      </c>
      <c r="C30" s="42" t="e">
        <f>ROUND(+D30/$D$24,4)</f>
        <v>#DIV/0!</v>
      </c>
      <c r="D30" s="34">
        <f>ROUND(+D24/12,2)</f>
        <v>0</v>
      </c>
    </row>
    <row r="31" spans="1:6" x14ac:dyDescent="0.2">
      <c r="A31" s="43" t="s">
        <v>6</v>
      </c>
      <c r="B31" s="44" t="s">
        <v>65</v>
      </c>
      <c r="C31" s="45" t="e">
        <f>ROUND(+D31/$D$24,4)</f>
        <v>#DIV/0!</v>
      </c>
      <c r="D31" s="46">
        <f>+D32+D33</f>
        <v>0</v>
      </c>
    </row>
    <row r="32" spans="1:6" x14ac:dyDescent="0.2">
      <c r="A32" s="28" t="s">
        <v>66</v>
      </c>
      <c r="B32" s="47" t="s">
        <v>67</v>
      </c>
      <c r="C32" s="48" t="e">
        <f>ROUND(+D32/$D$24,4)</f>
        <v>#DIV/0!</v>
      </c>
      <c r="D32" s="49">
        <f>ROUND(+D24/12,2)</f>
        <v>0</v>
      </c>
    </row>
    <row r="33" spans="1:4" x14ac:dyDescent="0.2">
      <c r="A33" s="28" t="s">
        <v>68</v>
      </c>
      <c r="B33" s="47" t="s">
        <v>69</v>
      </c>
      <c r="C33" s="48" t="e">
        <f>ROUND(+D33/$D$24,4)</f>
        <v>#DIV/0!</v>
      </c>
      <c r="D33" s="49">
        <f>ROUND(+(D24*1/3)/12,2)</f>
        <v>0</v>
      </c>
    </row>
    <row r="34" spans="1:4" x14ac:dyDescent="0.2">
      <c r="A34" s="295" t="s">
        <v>59</v>
      </c>
      <c r="B34" s="295"/>
      <c r="C34" s="295"/>
      <c r="D34" s="36">
        <f>+D31+D30</f>
        <v>0</v>
      </c>
    </row>
    <row r="36" spans="1:4" ht="23.25" customHeight="1" x14ac:dyDescent="0.2">
      <c r="A36" s="305" t="s">
        <v>70</v>
      </c>
      <c r="B36" s="306"/>
      <c r="C36" s="306"/>
      <c r="D36" s="306"/>
    </row>
    <row r="37" spans="1:4" x14ac:dyDescent="0.2">
      <c r="A37" s="37" t="s">
        <v>71</v>
      </c>
      <c r="B37" s="50" t="s">
        <v>72</v>
      </c>
      <c r="C37" s="39" t="s">
        <v>39</v>
      </c>
      <c r="D37" s="40" t="s">
        <v>40</v>
      </c>
    </row>
    <row r="38" spans="1:4" x14ac:dyDescent="0.2">
      <c r="A38" s="28" t="s">
        <v>4</v>
      </c>
      <c r="B38" s="41" t="s">
        <v>73</v>
      </c>
      <c r="C38" s="51">
        <v>0.2</v>
      </c>
      <c r="D38" s="52">
        <f>ROUND(C38*($D$24+$D$34),2)</f>
        <v>0</v>
      </c>
    </row>
    <row r="39" spans="1:4" x14ac:dyDescent="0.2">
      <c r="A39" s="28" t="s">
        <v>6</v>
      </c>
      <c r="B39" s="41" t="s">
        <v>74</v>
      </c>
      <c r="C39" s="51">
        <v>2.5000000000000001E-2</v>
      </c>
      <c r="D39" s="52">
        <f>ROUND(C39*($D$24+$D$34),2)</f>
        <v>0</v>
      </c>
    </row>
    <row r="40" spans="1:4" x14ac:dyDescent="0.2">
      <c r="A40" s="28" t="s">
        <v>9</v>
      </c>
      <c r="B40" s="41" t="s">
        <v>75</v>
      </c>
      <c r="C40" s="51">
        <f>3%</f>
        <v>0.03</v>
      </c>
      <c r="D40" s="52">
        <f t="shared" ref="D40:D44" si="0">ROUND(C40*($D$24+$D$34),2)</f>
        <v>0</v>
      </c>
    </row>
    <row r="41" spans="1:4" x14ac:dyDescent="0.2">
      <c r="A41" s="28" t="s">
        <v>11</v>
      </c>
      <c r="B41" s="41" t="s">
        <v>76</v>
      </c>
      <c r="C41" s="51">
        <v>1.4999999999999999E-2</v>
      </c>
      <c r="D41" s="52">
        <f t="shared" si="0"/>
        <v>0</v>
      </c>
    </row>
    <row r="42" spans="1:4" x14ac:dyDescent="0.2">
      <c r="A42" s="28" t="s">
        <v>45</v>
      </c>
      <c r="B42" s="41" t="s">
        <v>77</v>
      </c>
      <c r="C42" s="51">
        <v>0.01</v>
      </c>
      <c r="D42" s="52">
        <f t="shared" si="0"/>
        <v>0</v>
      </c>
    </row>
    <row r="43" spans="1:4" x14ac:dyDescent="0.2">
      <c r="A43" s="28" t="s">
        <v>47</v>
      </c>
      <c r="B43" s="41" t="s">
        <v>78</v>
      </c>
      <c r="C43" s="51">
        <v>6.0000000000000001E-3</v>
      </c>
      <c r="D43" s="52">
        <f t="shared" si="0"/>
        <v>0</v>
      </c>
    </row>
    <row r="44" spans="1:4" x14ac:dyDescent="0.2">
      <c r="A44" s="28" t="s">
        <v>49</v>
      </c>
      <c r="B44" s="41" t="s">
        <v>79</v>
      </c>
      <c r="C44" s="51">
        <v>2E-3</v>
      </c>
      <c r="D44" s="52">
        <f t="shared" si="0"/>
        <v>0</v>
      </c>
    </row>
    <row r="45" spans="1:4" x14ac:dyDescent="0.2">
      <c r="A45" s="28" t="s">
        <v>51</v>
      </c>
      <c r="B45" s="41" t="s">
        <v>80</v>
      </c>
      <c r="C45" s="51">
        <v>0.08</v>
      </c>
      <c r="D45" s="52">
        <f>ROUND(C45*($D$24+$D$34),2)</f>
        <v>0</v>
      </c>
    </row>
    <row r="46" spans="1:4" x14ac:dyDescent="0.2">
      <c r="A46" s="53" t="s">
        <v>59</v>
      </c>
      <c r="B46" s="54"/>
      <c r="C46" s="55">
        <f>SUM(C38:C45)</f>
        <v>0.36800000000000005</v>
      </c>
      <c r="D46" s="56">
        <f>SUM(D38:D45)</f>
        <v>0</v>
      </c>
    </row>
    <row r="47" spans="1:4" x14ac:dyDescent="0.2">
      <c r="A47" s="57"/>
      <c r="B47" s="57"/>
      <c r="C47" s="57"/>
      <c r="D47" s="57"/>
    </row>
    <row r="48" spans="1:4" x14ac:dyDescent="0.2">
      <c r="A48" s="305" t="s">
        <v>81</v>
      </c>
      <c r="B48" s="306"/>
      <c r="C48" s="306"/>
      <c r="D48" s="306"/>
    </row>
    <row r="49" spans="1:6" x14ac:dyDescent="0.2">
      <c r="A49" s="37" t="s">
        <v>82</v>
      </c>
      <c r="B49" s="50" t="s">
        <v>83</v>
      </c>
      <c r="C49" s="39"/>
      <c r="D49" s="40" t="s">
        <v>40</v>
      </c>
    </row>
    <row r="50" spans="1:6" x14ac:dyDescent="0.2">
      <c r="A50" s="58" t="s">
        <v>4</v>
      </c>
      <c r="B50" s="41" t="s">
        <v>84</v>
      </c>
      <c r="C50" s="59"/>
      <c r="D50" s="52"/>
    </row>
    <row r="51" spans="1:6" s="63" customFormat="1" x14ac:dyDescent="0.2">
      <c r="A51" s="60" t="s">
        <v>85</v>
      </c>
      <c r="B51" s="61" t="s">
        <v>86</v>
      </c>
      <c r="C51" s="42">
        <f>+$C$132+$C$133</f>
        <v>9.2499999999999999E-2</v>
      </c>
      <c r="D51" s="62">
        <f>+(C51*D50)*-1</f>
        <v>0</v>
      </c>
      <c r="F51" s="64"/>
    </row>
    <row r="52" spans="1:6" x14ac:dyDescent="0.2">
      <c r="A52" s="58" t="s">
        <v>6</v>
      </c>
      <c r="B52" s="41" t="s">
        <v>87</v>
      </c>
      <c r="C52" s="59"/>
      <c r="D52" s="52">
        <f>+'Men Cal Tec Nivel Super'!C25</f>
        <v>0</v>
      </c>
      <c r="F52" s="65"/>
    </row>
    <row r="53" spans="1:6" s="63" customFormat="1" x14ac:dyDescent="0.2">
      <c r="A53" s="60" t="s">
        <v>66</v>
      </c>
      <c r="B53" s="61" t="s">
        <v>86</v>
      </c>
      <c r="C53" s="42">
        <f>+$C$132+$C$133</f>
        <v>9.2499999999999999E-2</v>
      </c>
      <c r="D53" s="62">
        <f>+(C53*D52)*-1</f>
        <v>0</v>
      </c>
      <c r="F53" s="66"/>
    </row>
    <row r="54" spans="1:6" x14ac:dyDescent="0.2">
      <c r="A54" s="67" t="s">
        <v>9</v>
      </c>
      <c r="B54" s="67" t="s">
        <v>88</v>
      </c>
      <c r="C54" s="59"/>
      <c r="D54" s="189"/>
      <c r="F54" s="65"/>
    </row>
    <row r="55" spans="1:6" ht="11.25" customHeight="1" x14ac:dyDescent="0.2">
      <c r="A55" s="67" t="s">
        <v>11</v>
      </c>
      <c r="B55" s="67" t="s">
        <v>326</v>
      </c>
      <c r="C55" s="59"/>
      <c r="D55" s="189"/>
      <c r="F55" s="65"/>
    </row>
    <row r="56" spans="1:6" ht="24" x14ac:dyDescent="0.2">
      <c r="A56" s="67" t="s">
        <v>45</v>
      </c>
      <c r="B56" s="68" t="s">
        <v>327</v>
      </c>
      <c r="C56" s="59"/>
      <c r="D56" s="190"/>
      <c r="F56" s="69"/>
    </row>
    <row r="57" spans="1:6" x14ac:dyDescent="0.2">
      <c r="A57" s="67" t="s">
        <v>47</v>
      </c>
      <c r="B57" s="188" t="s">
        <v>91</v>
      </c>
      <c r="C57" s="59"/>
      <c r="D57" s="110"/>
    </row>
    <row r="58" spans="1:6" x14ac:dyDescent="0.2">
      <c r="A58" s="281" t="s">
        <v>59</v>
      </c>
      <c r="B58" s="293"/>
      <c r="C58" s="70"/>
      <c r="D58" s="71">
        <f>SUM(D50:D57)</f>
        <v>0</v>
      </c>
    </row>
    <row r="60" spans="1:6" x14ac:dyDescent="0.2">
      <c r="A60" s="286" t="s">
        <v>92</v>
      </c>
      <c r="B60" s="287"/>
      <c r="C60" s="287"/>
      <c r="D60" s="287"/>
    </row>
    <row r="61" spans="1:6" x14ac:dyDescent="0.2">
      <c r="A61" s="72">
        <v>2</v>
      </c>
      <c r="B61" s="304" t="s">
        <v>93</v>
      </c>
      <c r="C61" s="304"/>
      <c r="D61" s="73" t="s">
        <v>40</v>
      </c>
    </row>
    <row r="62" spans="1:6" x14ac:dyDescent="0.2">
      <c r="A62" s="61" t="s">
        <v>62</v>
      </c>
      <c r="B62" s="307" t="s">
        <v>63</v>
      </c>
      <c r="C62" s="307"/>
      <c r="D62" s="52">
        <f>+D34</f>
        <v>0</v>
      </c>
    </row>
    <row r="63" spans="1:6" x14ac:dyDescent="0.2">
      <c r="A63" s="61" t="s">
        <v>71</v>
      </c>
      <c r="B63" s="307" t="s">
        <v>72</v>
      </c>
      <c r="C63" s="307"/>
      <c r="D63" s="52">
        <f>+D46</f>
        <v>0</v>
      </c>
    </row>
    <row r="64" spans="1:6" x14ac:dyDescent="0.2">
      <c r="A64" s="61" t="s">
        <v>82</v>
      </c>
      <c r="B64" s="307" t="s">
        <v>83</v>
      </c>
      <c r="C64" s="307"/>
      <c r="D64" s="74">
        <f>+D58</f>
        <v>0</v>
      </c>
    </row>
    <row r="65" spans="1:4" x14ac:dyDescent="0.2">
      <c r="A65" s="304" t="s">
        <v>59</v>
      </c>
      <c r="B65" s="304"/>
      <c r="C65" s="304"/>
      <c r="D65" s="75">
        <f>SUM(D62:D64)</f>
        <v>0</v>
      </c>
    </row>
    <row r="67" spans="1:4" x14ac:dyDescent="0.2">
      <c r="A67" s="286" t="s">
        <v>94</v>
      </c>
      <c r="B67" s="287"/>
      <c r="C67" s="287"/>
      <c r="D67" s="287"/>
    </row>
    <row r="69" spans="1:4" x14ac:dyDescent="0.2">
      <c r="A69" s="76">
        <v>3</v>
      </c>
      <c r="B69" s="38" t="s">
        <v>95</v>
      </c>
      <c r="C69" s="25" t="s">
        <v>39</v>
      </c>
      <c r="D69" s="25" t="s">
        <v>40</v>
      </c>
    </row>
    <row r="70" spans="1:4" x14ac:dyDescent="0.2">
      <c r="A70" s="28" t="s">
        <v>4</v>
      </c>
      <c r="B70" s="61" t="s">
        <v>96</v>
      </c>
      <c r="C70" s="42" t="e">
        <f>+D70/$D$24</f>
        <v>#DIV/0!</v>
      </c>
      <c r="D70" s="77">
        <f>+'Men Cal Tec Nivel Super'!C31</f>
        <v>0</v>
      </c>
    </row>
    <row r="71" spans="1:4" x14ac:dyDescent="0.2">
      <c r="A71" s="28" t="s">
        <v>6</v>
      </c>
      <c r="B71" s="41" t="s">
        <v>97</v>
      </c>
      <c r="C71" s="78"/>
      <c r="D71" s="34">
        <f>ROUND(+D70*$C$45,2)</f>
        <v>0</v>
      </c>
    </row>
    <row r="72" spans="1:4" ht="24" x14ac:dyDescent="0.2">
      <c r="A72" s="28" t="s">
        <v>9</v>
      </c>
      <c r="B72" s="79" t="s">
        <v>98</v>
      </c>
      <c r="C72" s="51" t="e">
        <f>+D72/$D$24</f>
        <v>#DIV/0!</v>
      </c>
      <c r="D72" s="34">
        <f>+'Men Cal Tec Nivel Super'!C43</f>
        <v>0</v>
      </c>
    </row>
    <row r="73" spans="1:4" x14ac:dyDescent="0.2">
      <c r="A73" s="80" t="s">
        <v>11</v>
      </c>
      <c r="B73" s="41" t="s">
        <v>99</v>
      </c>
      <c r="C73" s="51" t="e">
        <f>+D73/$D$24</f>
        <v>#DIV/0!</v>
      </c>
      <c r="D73" s="34">
        <f>+'Men Cal Tec Nivel Super'!C51</f>
        <v>0</v>
      </c>
    </row>
    <row r="74" spans="1:4" ht="24" x14ac:dyDescent="0.2">
      <c r="A74" s="80" t="s">
        <v>45</v>
      </c>
      <c r="B74" s="79" t="s">
        <v>100</v>
      </c>
      <c r="C74" s="78"/>
      <c r="D74" s="81"/>
    </row>
    <row r="75" spans="1:4" ht="24" x14ac:dyDescent="0.2">
      <c r="A75" s="80" t="s">
        <v>47</v>
      </c>
      <c r="B75" s="79" t="s">
        <v>101</v>
      </c>
      <c r="C75" s="51" t="e">
        <f>+D75/$D$24</f>
        <v>#DIV/0!</v>
      </c>
      <c r="D75" s="52">
        <f>+'Men Cal Tec Nivel Super'!C63</f>
        <v>0</v>
      </c>
    </row>
    <row r="76" spans="1:4" x14ac:dyDescent="0.2">
      <c r="A76" s="281" t="s">
        <v>59</v>
      </c>
      <c r="B76" s="282"/>
      <c r="C76" s="293"/>
      <c r="D76" s="82">
        <f>SUM(D70:D75)</f>
        <v>0</v>
      </c>
    </row>
    <row r="78" spans="1:4" x14ac:dyDescent="0.2">
      <c r="A78" s="286" t="s">
        <v>102</v>
      </c>
      <c r="B78" s="287"/>
      <c r="C78" s="287"/>
      <c r="D78" s="287"/>
    </row>
    <row r="80" spans="1:4" x14ac:dyDescent="0.2">
      <c r="A80" s="301" t="s">
        <v>103</v>
      </c>
      <c r="B80" s="301"/>
      <c r="C80" s="301"/>
      <c r="D80" s="301"/>
    </row>
    <row r="81" spans="1:4" x14ac:dyDescent="0.2">
      <c r="A81" s="76" t="s">
        <v>104</v>
      </c>
      <c r="B81" s="281" t="s">
        <v>105</v>
      </c>
      <c r="C81" s="293"/>
      <c r="D81" s="25" t="s">
        <v>40</v>
      </c>
    </row>
    <row r="82" spans="1:4" x14ac:dyDescent="0.2">
      <c r="A82" s="41" t="s">
        <v>4</v>
      </c>
      <c r="B82" s="288" t="s">
        <v>106</v>
      </c>
      <c r="C82" s="289"/>
      <c r="D82" s="34"/>
    </row>
    <row r="83" spans="1:4" x14ac:dyDescent="0.2">
      <c r="A83" s="61" t="s">
        <v>6</v>
      </c>
      <c r="B83" s="302" t="s">
        <v>105</v>
      </c>
      <c r="C83" s="303"/>
      <c r="D83" s="83">
        <f>+'Men Cal Tec Nivel Super'!C76</f>
        <v>0</v>
      </c>
    </row>
    <row r="84" spans="1:4" s="63" customFormat="1" x14ac:dyDescent="0.2">
      <c r="A84" s="61" t="s">
        <v>9</v>
      </c>
      <c r="B84" s="302" t="s">
        <v>107</v>
      </c>
      <c r="C84" s="303"/>
      <c r="D84" s="83">
        <f>+'Men Cal Tec Nivel Super'!C85</f>
        <v>0</v>
      </c>
    </row>
    <row r="85" spans="1:4" s="63" customFormat="1" x14ac:dyDescent="0.2">
      <c r="A85" s="61" t="s">
        <v>11</v>
      </c>
      <c r="B85" s="302" t="s">
        <v>108</v>
      </c>
      <c r="C85" s="303"/>
      <c r="D85" s="83">
        <f>+'Men Cal Tec Nivel Super'!C93</f>
        <v>0</v>
      </c>
    </row>
    <row r="86" spans="1:4" s="63" customFormat="1" ht="13.5" x14ac:dyDescent="0.2">
      <c r="A86" s="61" t="s">
        <v>45</v>
      </c>
      <c r="B86" s="302" t="s">
        <v>109</v>
      </c>
      <c r="C86" s="303"/>
      <c r="D86" s="83"/>
    </row>
    <row r="87" spans="1:4" s="63" customFormat="1" x14ac:dyDescent="0.2">
      <c r="A87" s="61" t="s">
        <v>47</v>
      </c>
      <c r="B87" s="302" t="s">
        <v>110</v>
      </c>
      <c r="C87" s="303"/>
      <c r="D87" s="83">
        <f>+'Men Cal Tec Nivel Super'!C101</f>
        <v>0</v>
      </c>
    </row>
    <row r="88" spans="1:4" x14ac:dyDescent="0.2">
      <c r="A88" s="41" t="s">
        <v>49</v>
      </c>
      <c r="B88" s="288" t="s">
        <v>58</v>
      </c>
      <c r="C88" s="289"/>
      <c r="D88" s="34"/>
    </row>
    <row r="89" spans="1:4" x14ac:dyDescent="0.2">
      <c r="A89" s="41" t="s">
        <v>51</v>
      </c>
      <c r="B89" s="288" t="s">
        <v>111</v>
      </c>
      <c r="C89" s="289"/>
      <c r="D89" s="81"/>
    </row>
    <row r="90" spans="1:4" x14ac:dyDescent="0.2">
      <c r="A90" s="295" t="s">
        <v>59</v>
      </c>
      <c r="B90" s="295"/>
      <c r="C90" s="295"/>
      <c r="D90" s="36">
        <f>SUM(D82:D89)</f>
        <v>0</v>
      </c>
    </row>
    <row r="91" spans="1:4" x14ac:dyDescent="0.2">
      <c r="D91" s="84"/>
    </row>
    <row r="92" spans="1:4" x14ac:dyDescent="0.2">
      <c r="A92" s="76" t="s">
        <v>112</v>
      </c>
      <c r="B92" s="281" t="s">
        <v>113</v>
      </c>
      <c r="C92" s="293"/>
      <c r="D92" s="25" t="s">
        <v>40</v>
      </c>
    </row>
    <row r="93" spans="1:4" s="63" customFormat="1" x14ac:dyDescent="0.2">
      <c r="A93" s="61" t="s">
        <v>4</v>
      </c>
      <c r="B93" s="296" t="s">
        <v>114</v>
      </c>
      <c r="C93" s="297"/>
      <c r="D93" s="83">
        <f>+'Men Cal Tec Nivel Super'!C112</f>
        <v>0</v>
      </c>
    </row>
    <row r="94" spans="1:4" s="63" customFormat="1" ht="28.5" customHeight="1" x14ac:dyDescent="0.2">
      <c r="A94" s="61" t="s">
        <v>6</v>
      </c>
      <c r="B94" s="298" t="s">
        <v>115</v>
      </c>
      <c r="C94" s="299"/>
      <c r="D94" s="81"/>
    </row>
    <row r="95" spans="1:4" s="63" customFormat="1" ht="31.5" customHeight="1" x14ac:dyDescent="0.2">
      <c r="A95" s="61" t="s">
        <v>9</v>
      </c>
      <c r="B95" s="298" t="s">
        <v>116</v>
      </c>
      <c r="C95" s="299"/>
      <c r="D95" s="81"/>
    </row>
    <row r="96" spans="1:4" x14ac:dyDescent="0.2">
      <c r="A96" s="41" t="s">
        <v>11</v>
      </c>
      <c r="B96" s="288" t="s">
        <v>58</v>
      </c>
      <c r="C96" s="289"/>
      <c r="D96" s="34"/>
    </row>
    <row r="97" spans="1:4" x14ac:dyDescent="0.2">
      <c r="A97" s="295" t="s">
        <v>59</v>
      </c>
      <c r="B97" s="295"/>
      <c r="C97" s="295"/>
      <c r="D97" s="36">
        <f>SUM(D93:D96)</f>
        <v>0</v>
      </c>
    </row>
    <row r="98" spans="1:4" x14ac:dyDescent="0.2">
      <c r="D98" s="84"/>
    </row>
    <row r="99" spans="1:4" x14ac:dyDescent="0.2">
      <c r="A99" s="76" t="s">
        <v>117</v>
      </c>
      <c r="B99" s="295" t="s">
        <v>118</v>
      </c>
      <c r="C99" s="295"/>
      <c r="D99" s="25" t="s">
        <v>40</v>
      </c>
    </row>
    <row r="100" spans="1:4" s="86" customFormat="1" x14ac:dyDescent="0.25">
      <c r="A100" s="80" t="s">
        <v>4</v>
      </c>
      <c r="B100" s="300" t="s">
        <v>158</v>
      </c>
      <c r="C100" s="300"/>
      <c r="D100" s="85"/>
    </row>
    <row r="101" spans="1:4" x14ac:dyDescent="0.2">
      <c r="A101" s="295" t="s">
        <v>59</v>
      </c>
      <c r="B101" s="295"/>
      <c r="C101" s="295"/>
      <c r="D101" s="36">
        <f>SUM(D100:D100)</f>
        <v>0</v>
      </c>
    </row>
    <row r="103" spans="1:4" x14ac:dyDescent="0.2">
      <c r="A103" s="90" t="s">
        <v>119</v>
      </c>
      <c r="B103" s="90"/>
      <c r="C103" s="90"/>
      <c r="D103" s="90"/>
    </row>
    <row r="104" spans="1:4" x14ac:dyDescent="0.2">
      <c r="A104" s="41" t="s">
        <v>104</v>
      </c>
      <c r="B104" s="288" t="s">
        <v>105</v>
      </c>
      <c r="C104" s="289"/>
      <c r="D104" s="52">
        <f>+D90</f>
        <v>0</v>
      </c>
    </row>
    <row r="105" spans="1:4" x14ac:dyDescent="0.2">
      <c r="A105" s="41" t="s">
        <v>112</v>
      </c>
      <c r="B105" s="288" t="s">
        <v>113</v>
      </c>
      <c r="C105" s="289"/>
      <c r="D105" s="52">
        <f>+D97</f>
        <v>0</v>
      </c>
    </row>
    <row r="106" spans="1:4" x14ac:dyDescent="0.2">
      <c r="A106" s="88"/>
      <c r="B106" s="290" t="s">
        <v>120</v>
      </c>
      <c r="C106" s="291"/>
      <c r="D106" s="89">
        <f>+D105+D104</f>
        <v>0</v>
      </c>
    </row>
    <row r="107" spans="1:4" x14ac:dyDescent="0.2">
      <c r="A107" s="41" t="s">
        <v>117</v>
      </c>
      <c r="B107" s="288" t="s">
        <v>118</v>
      </c>
      <c r="C107" s="289"/>
      <c r="D107" s="52">
        <f>+D101</f>
        <v>0</v>
      </c>
    </row>
    <row r="108" spans="1:4" x14ac:dyDescent="0.2">
      <c r="A108" s="292" t="s">
        <v>59</v>
      </c>
      <c r="B108" s="292"/>
      <c r="C108" s="292"/>
      <c r="D108" s="91">
        <f>+D107+D106</f>
        <v>0</v>
      </c>
    </row>
    <row r="110" spans="1:4" x14ac:dyDescent="0.2">
      <c r="A110" s="286" t="s">
        <v>121</v>
      </c>
      <c r="B110" s="287"/>
      <c r="C110" s="287"/>
      <c r="D110" s="287"/>
    </row>
    <row r="112" spans="1:4" x14ac:dyDescent="0.2">
      <c r="A112" s="76">
        <v>5</v>
      </c>
      <c r="B112" s="281" t="s">
        <v>122</v>
      </c>
      <c r="C112" s="293"/>
      <c r="D112" s="25" t="s">
        <v>40</v>
      </c>
    </row>
    <row r="113" spans="1:4" x14ac:dyDescent="0.2">
      <c r="A113" s="41" t="s">
        <v>4</v>
      </c>
      <c r="B113" s="294" t="s">
        <v>123</v>
      </c>
      <c r="C113" s="294"/>
      <c r="D113" s="34">
        <f>+Uniformes!G20</f>
        <v>0</v>
      </c>
    </row>
    <row r="114" spans="1:4" x14ac:dyDescent="0.2">
      <c r="A114" s="41" t="s">
        <v>85</v>
      </c>
      <c r="B114" s="61" t="s">
        <v>86</v>
      </c>
      <c r="C114" s="42">
        <f>+$C$132+$C$133</f>
        <v>9.2499999999999999E-2</v>
      </c>
      <c r="D114" s="62">
        <f>+(C114*D113)*-1</f>
        <v>0</v>
      </c>
    </row>
    <row r="115" spans="1:4" x14ac:dyDescent="0.2">
      <c r="A115" s="41" t="s">
        <v>6</v>
      </c>
      <c r="B115" s="294" t="s">
        <v>124</v>
      </c>
      <c r="C115" s="294"/>
      <c r="D115" s="34"/>
    </row>
    <row r="116" spans="1:4" x14ac:dyDescent="0.2">
      <c r="A116" s="41" t="s">
        <v>66</v>
      </c>
      <c r="B116" s="61" t="s">
        <v>86</v>
      </c>
      <c r="C116" s="42">
        <f>+$C$132+$C$133</f>
        <v>9.2499999999999999E-2</v>
      </c>
      <c r="D116" s="62">
        <f>+(C116*D115)*-1</f>
        <v>0</v>
      </c>
    </row>
    <row r="117" spans="1:4" x14ac:dyDescent="0.2">
      <c r="A117" s="41" t="s">
        <v>9</v>
      </c>
      <c r="B117" s="294" t="s">
        <v>125</v>
      </c>
      <c r="C117" s="294"/>
      <c r="D117" s="34"/>
    </row>
    <row r="118" spans="1:4" x14ac:dyDescent="0.2">
      <c r="A118" s="41" t="s">
        <v>89</v>
      </c>
      <c r="B118" s="61" t="s">
        <v>86</v>
      </c>
      <c r="C118" s="42">
        <f>+$C$132+$C$133</f>
        <v>9.2499999999999999E-2</v>
      </c>
      <c r="D118" s="62">
        <f>+(C118*D117)*-1</f>
        <v>0</v>
      </c>
    </row>
    <row r="119" spans="1:4" x14ac:dyDescent="0.2">
      <c r="A119" s="41" t="s">
        <v>11</v>
      </c>
      <c r="B119" s="294" t="s">
        <v>58</v>
      </c>
      <c r="C119" s="294"/>
      <c r="D119" s="34"/>
    </row>
    <row r="120" spans="1:4" x14ac:dyDescent="0.2">
      <c r="A120" s="41" t="s">
        <v>90</v>
      </c>
      <c r="B120" s="61" t="s">
        <v>86</v>
      </c>
      <c r="C120" s="42">
        <f>+$C$132+$C$133</f>
        <v>9.2499999999999999E-2</v>
      </c>
      <c r="D120" s="62">
        <f>+(C120*D119)*-1</f>
        <v>0</v>
      </c>
    </row>
    <row r="121" spans="1:4" x14ac:dyDescent="0.2">
      <c r="A121" s="295" t="s">
        <v>59</v>
      </c>
      <c r="B121" s="295"/>
      <c r="C121" s="295"/>
      <c r="D121" s="36">
        <f>SUM(D113:D119)</f>
        <v>0</v>
      </c>
    </row>
    <row r="123" spans="1:4" x14ac:dyDescent="0.2">
      <c r="A123" s="286" t="s">
        <v>126</v>
      </c>
      <c r="B123" s="287"/>
      <c r="C123" s="287"/>
      <c r="D123" s="287"/>
    </row>
    <row r="125" spans="1:4" x14ac:dyDescent="0.2">
      <c r="A125" s="76">
        <v>6</v>
      </c>
      <c r="B125" s="38" t="s">
        <v>127</v>
      </c>
      <c r="C125" s="92" t="s">
        <v>39</v>
      </c>
      <c r="D125" s="25" t="s">
        <v>40</v>
      </c>
    </row>
    <row r="126" spans="1:4" x14ac:dyDescent="0.2">
      <c r="A126" s="67" t="s">
        <v>4</v>
      </c>
      <c r="B126" s="67" t="s">
        <v>128</v>
      </c>
      <c r="C126" s="111">
        <v>0.03</v>
      </c>
      <c r="D126" s="110">
        <f>($D$121+$D$108+$D$76+$D$65+$D$24)*C126</f>
        <v>0</v>
      </c>
    </row>
    <row r="127" spans="1:4" x14ac:dyDescent="0.2">
      <c r="A127" s="67" t="s">
        <v>6</v>
      </c>
      <c r="B127" s="67" t="s">
        <v>129</v>
      </c>
      <c r="C127" s="111">
        <v>0.03</v>
      </c>
      <c r="D127" s="110">
        <f>($D$121+$D$108+$D$76+$D$65+$D$24+D126)*C127</f>
        <v>0</v>
      </c>
    </row>
    <row r="128" spans="1:4" s="94" customFormat="1" x14ac:dyDescent="0.25">
      <c r="A128" s="275" t="s">
        <v>130</v>
      </c>
      <c r="B128" s="276"/>
      <c r="C128" s="277"/>
      <c r="D128" s="93">
        <f>++D127+D126+D121+D108+D76+D65+D24</f>
        <v>0</v>
      </c>
    </row>
    <row r="129" spans="1:7" s="94" customFormat="1" ht="33" customHeight="1" x14ac:dyDescent="0.25">
      <c r="A129" s="278" t="s">
        <v>131</v>
      </c>
      <c r="B129" s="279"/>
      <c r="C129" s="280"/>
      <c r="D129" s="93">
        <f>ROUND(D128/(1-(C132+C133+C135+C137+C138)),2)</f>
        <v>0</v>
      </c>
    </row>
    <row r="130" spans="1:7" x14ac:dyDescent="0.2">
      <c r="A130" s="41" t="s">
        <v>9</v>
      </c>
      <c r="B130" s="41" t="s">
        <v>132</v>
      </c>
      <c r="C130" s="51"/>
      <c r="D130" s="41"/>
    </row>
    <row r="131" spans="1:7" x14ac:dyDescent="0.2">
      <c r="A131" s="41" t="s">
        <v>89</v>
      </c>
      <c r="B131" s="41" t="s">
        <v>133</v>
      </c>
      <c r="C131" s="51"/>
      <c r="D131" s="41"/>
    </row>
    <row r="132" spans="1:7" x14ac:dyDescent="0.2">
      <c r="A132" s="67" t="s">
        <v>134</v>
      </c>
      <c r="B132" s="67" t="s">
        <v>135</v>
      </c>
      <c r="C132" s="111">
        <v>1.6500000000000001E-2</v>
      </c>
      <c r="D132" s="110">
        <f>ROUND(C132*$D$129,2)</f>
        <v>0</v>
      </c>
      <c r="G132" s="95"/>
    </row>
    <row r="133" spans="1:7" x14ac:dyDescent="0.2">
      <c r="A133" s="67" t="s">
        <v>136</v>
      </c>
      <c r="B133" s="67" t="s">
        <v>137</v>
      </c>
      <c r="C133" s="111">
        <v>7.5999999999999998E-2</v>
      </c>
      <c r="D133" s="110">
        <f>ROUND(C133*$D$129,2)</f>
        <v>0</v>
      </c>
      <c r="G133" s="95"/>
    </row>
    <row r="134" spans="1:7" x14ac:dyDescent="0.2">
      <c r="A134" s="41" t="s">
        <v>138</v>
      </c>
      <c r="B134" s="41" t="s">
        <v>139</v>
      </c>
      <c r="C134" s="51"/>
      <c r="D134" s="52"/>
      <c r="G134" s="95"/>
    </row>
    <row r="135" spans="1:7" x14ac:dyDescent="0.2">
      <c r="A135" s="41" t="s">
        <v>140</v>
      </c>
      <c r="B135" s="41" t="s">
        <v>141</v>
      </c>
      <c r="C135" s="51"/>
      <c r="D135" s="41"/>
      <c r="G135" s="95"/>
    </row>
    <row r="136" spans="1:7" x14ac:dyDescent="0.2">
      <c r="A136" s="41" t="s">
        <v>142</v>
      </c>
      <c r="B136" s="41" t="s">
        <v>143</v>
      </c>
      <c r="C136" s="51"/>
      <c r="D136" s="41"/>
    </row>
    <row r="137" spans="1:7" x14ac:dyDescent="0.2">
      <c r="A137" s="67" t="s">
        <v>144</v>
      </c>
      <c r="B137" s="67" t="s">
        <v>145</v>
      </c>
      <c r="C137" s="111">
        <v>0.05</v>
      </c>
      <c r="D137" s="110">
        <f>ROUND(C137*$D$129,2)</f>
        <v>0</v>
      </c>
    </row>
    <row r="138" spans="1:7" x14ac:dyDescent="0.2">
      <c r="A138" s="41" t="s">
        <v>146</v>
      </c>
      <c r="B138" s="41" t="s">
        <v>147</v>
      </c>
      <c r="C138" s="51"/>
      <c r="D138" s="41"/>
    </row>
    <row r="139" spans="1:7" x14ac:dyDescent="0.2">
      <c r="A139" s="281" t="s">
        <v>59</v>
      </c>
      <c r="B139" s="282"/>
      <c r="C139" s="96">
        <f>+C138+C137+C135+C133+C132+C127+C126</f>
        <v>0.20250000000000001</v>
      </c>
      <c r="D139" s="36">
        <f>+D137+D135+D133+D132+D127+D126</f>
        <v>0</v>
      </c>
    </row>
    <row r="141" spans="1:7" x14ac:dyDescent="0.2">
      <c r="A141" s="283" t="s">
        <v>148</v>
      </c>
      <c r="B141" s="283"/>
      <c r="C141" s="283"/>
      <c r="D141" s="283"/>
    </row>
    <row r="142" spans="1:7" x14ac:dyDescent="0.2">
      <c r="A142" s="41" t="s">
        <v>4</v>
      </c>
      <c r="B142" s="284" t="s">
        <v>149</v>
      </c>
      <c r="C142" s="284"/>
      <c r="D142" s="34">
        <f>+D24</f>
        <v>0</v>
      </c>
    </row>
    <row r="143" spans="1:7" x14ac:dyDescent="0.2">
      <c r="A143" s="41" t="s">
        <v>150</v>
      </c>
      <c r="B143" s="284" t="s">
        <v>151</v>
      </c>
      <c r="C143" s="284"/>
      <c r="D143" s="34">
        <f>+D65</f>
        <v>0</v>
      </c>
    </row>
    <row r="144" spans="1:7" x14ac:dyDescent="0.2">
      <c r="A144" s="41" t="s">
        <v>9</v>
      </c>
      <c r="B144" s="284" t="s">
        <v>152</v>
      </c>
      <c r="C144" s="284"/>
      <c r="D144" s="34">
        <f>+D76</f>
        <v>0</v>
      </c>
    </row>
    <row r="145" spans="1:5" x14ac:dyDescent="0.2">
      <c r="A145" s="41" t="s">
        <v>11</v>
      </c>
      <c r="B145" s="284" t="s">
        <v>153</v>
      </c>
      <c r="C145" s="284"/>
      <c r="D145" s="34">
        <f>+D108</f>
        <v>0</v>
      </c>
    </row>
    <row r="146" spans="1:5" x14ac:dyDescent="0.2">
      <c r="A146" s="41" t="s">
        <v>45</v>
      </c>
      <c r="B146" s="284" t="s">
        <v>154</v>
      </c>
      <c r="C146" s="284"/>
      <c r="D146" s="34">
        <f>+D121</f>
        <v>0</v>
      </c>
    </row>
    <row r="147" spans="1:5" x14ac:dyDescent="0.2">
      <c r="B147" s="285" t="s">
        <v>155</v>
      </c>
      <c r="C147" s="285"/>
      <c r="D147" s="97">
        <f>SUM(D142:D146)</f>
        <v>0</v>
      </c>
    </row>
    <row r="148" spans="1:5" x14ac:dyDescent="0.2">
      <c r="A148" s="41" t="s">
        <v>47</v>
      </c>
      <c r="B148" s="284" t="s">
        <v>156</v>
      </c>
      <c r="C148" s="284"/>
      <c r="D148" s="34">
        <f>+D139</f>
        <v>0</v>
      </c>
    </row>
    <row r="150" spans="1:5" x14ac:dyDescent="0.2">
      <c r="A150" s="274" t="s">
        <v>157</v>
      </c>
      <c r="B150" s="274"/>
      <c r="C150" s="274"/>
      <c r="D150" s="98">
        <f>ROUND(+D148+D147,2)</f>
        <v>0</v>
      </c>
    </row>
    <row r="152" spans="1:5" x14ac:dyDescent="0.2">
      <c r="B152" s="99"/>
      <c r="C152" s="99"/>
      <c r="D152" s="99"/>
    </row>
    <row r="153" spans="1:5" x14ac:dyDescent="0.2">
      <c r="A153" s="100"/>
      <c r="B153" s="100"/>
      <c r="C153" s="100"/>
      <c r="D153" s="100"/>
      <c r="E153" s="100"/>
    </row>
    <row r="154" spans="1:5" x14ac:dyDescent="0.2">
      <c r="A154" s="100"/>
      <c r="B154" s="100"/>
      <c r="C154" s="100"/>
      <c r="D154" s="100"/>
      <c r="E154" s="100"/>
    </row>
    <row r="155" spans="1:5" x14ac:dyDescent="0.2">
      <c r="A155" s="100"/>
      <c r="B155" s="100"/>
      <c r="C155" s="100"/>
      <c r="D155" s="100"/>
      <c r="E155" s="100"/>
    </row>
    <row r="156" spans="1:5" x14ac:dyDescent="0.2">
      <c r="A156" s="100"/>
      <c r="B156" s="100"/>
      <c r="C156" s="100"/>
      <c r="D156" s="100"/>
      <c r="E156" s="100"/>
    </row>
    <row r="157" spans="1:5" x14ac:dyDescent="0.2">
      <c r="A157" s="100"/>
      <c r="B157" s="100"/>
      <c r="C157" s="100"/>
      <c r="D157" s="100"/>
      <c r="E157" s="100"/>
    </row>
    <row r="158" spans="1:5" x14ac:dyDescent="0.2">
      <c r="A158" s="100"/>
      <c r="B158" s="100"/>
      <c r="C158" s="100"/>
      <c r="D158" s="100"/>
      <c r="E158" s="100"/>
    </row>
    <row r="159" spans="1:5" x14ac:dyDescent="0.2">
      <c r="A159" s="100"/>
      <c r="B159" s="100"/>
      <c r="C159" s="100"/>
      <c r="D159" s="100"/>
      <c r="E159" s="100"/>
    </row>
    <row r="160" spans="1:5" x14ac:dyDescent="0.2">
      <c r="A160" s="100"/>
      <c r="B160" s="100"/>
      <c r="C160" s="100"/>
      <c r="D160" s="100"/>
      <c r="E160" s="100"/>
    </row>
    <row r="161" spans="1:5" x14ac:dyDescent="0.2">
      <c r="A161" s="100"/>
      <c r="B161" s="100"/>
      <c r="C161" s="100"/>
      <c r="D161" s="100"/>
      <c r="E161" s="100"/>
    </row>
    <row r="162" spans="1:5" x14ac:dyDescent="0.2">
      <c r="A162" s="100"/>
      <c r="B162" s="100"/>
      <c r="C162" s="100"/>
      <c r="D162" s="100"/>
      <c r="E162" s="100"/>
    </row>
    <row r="163" spans="1:5" x14ac:dyDescent="0.2">
      <c r="A163" s="100"/>
      <c r="B163" s="100"/>
      <c r="C163" s="100"/>
      <c r="D163" s="100"/>
      <c r="E163" s="100"/>
    </row>
    <row r="164" spans="1:5" x14ac:dyDescent="0.2">
      <c r="A164" s="100"/>
      <c r="B164" s="100"/>
      <c r="C164" s="100"/>
      <c r="D164" s="100"/>
      <c r="E164" s="100"/>
    </row>
    <row r="165" spans="1:5" x14ac:dyDescent="0.2">
      <c r="A165" s="100"/>
      <c r="B165" s="100"/>
      <c r="C165" s="100"/>
      <c r="D165" s="100"/>
      <c r="E165" s="100"/>
    </row>
  </sheetData>
  <mergeCells count="78">
    <mergeCell ref="A150:C150"/>
    <mergeCell ref="A128:C128"/>
    <mergeCell ref="A129:C129"/>
    <mergeCell ref="A139:B139"/>
    <mergeCell ref="A141:D141"/>
    <mergeCell ref="B142:C142"/>
    <mergeCell ref="B143:C143"/>
    <mergeCell ref="B144:C144"/>
    <mergeCell ref="B145:C145"/>
    <mergeCell ref="B146:C146"/>
    <mergeCell ref="B147:C147"/>
    <mergeCell ref="B148:C148"/>
    <mergeCell ref="A123:D123"/>
    <mergeCell ref="B105:C105"/>
    <mergeCell ref="B106:C106"/>
    <mergeCell ref="B107:C107"/>
    <mergeCell ref="A108:C108"/>
    <mergeCell ref="A110:D110"/>
    <mergeCell ref="B112:C112"/>
    <mergeCell ref="B113:C113"/>
    <mergeCell ref="B115:C115"/>
    <mergeCell ref="B117:C117"/>
    <mergeCell ref="B119:C119"/>
    <mergeCell ref="A121:C121"/>
    <mergeCell ref="B104:C104"/>
    <mergeCell ref="B89:C89"/>
    <mergeCell ref="A90:C90"/>
    <mergeCell ref="B92:C92"/>
    <mergeCell ref="B93:C93"/>
    <mergeCell ref="B94:C94"/>
    <mergeCell ref="B95:C95"/>
    <mergeCell ref="B96:C96"/>
    <mergeCell ref="A97:C97"/>
    <mergeCell ref="B99:C99"/>
    <mergeCell ref="B100:C100"/>
    <mergeCell ref="A101:C101"/>
    <mergeCell ref="B88:C88"/>
    <mergeCell ref="A67:D67"/>
    <mergeCell ref="A76:C76"/>
    <mergeCell ref="A78:D78"/>
    <mergeCell ref="A80:D80"/>
    <mergeCell ref="B81:C81"/>
    <mergeCell ref="B82:C82"/>
    <mergeCell ref="B83:C83"/>
    <mergeCell ref="B84:C84"/>
    <mergeCell ref="B85:C85"/>
    <mergeCell ref="B86:C86"/>
    <mergeCell ref="B87:C87"/>
    <mergeCell ref="A65:C65"/>
    <mergeCell ref="A28:D28"/>
    <mergeCell ref="A34:C34"/>
    <mergeCell ref="A36:D36"/>
    <mergeCell ref="A48:D48"/>
    <mergeCell ref="A58:B58"/>
    <mergeCell ref="A60:D60"/>
    <mergeCell ref="B61:C61"/>
    <mergeCell ref="B62:C62"/>
    <mergeCell ref="B63:C63"/>
    <mergeCell ref="B64:C64"/>
    <mergeCell ref="A26:D26"/>
    <mergeCell ref="C8:D8"/>
    <mergeCell ref="A11:D11"/>
    <mergeCell ref="B13:C13"/>
    <mergeCell ref="B16:C16"/>
    <mergeCell ref="B17:C17"/>
    <mergeCell ref="B18:C18"/>
    <mergeCell ref="B19:C19"/>
    <mergeCell ref="B20:C20"/>
    <mergeCell ref="B22:C22"/>
    <mergeCell ref="B23:C23"/>
    <mergeCell ref="A24:C24"/>
    <mergeCell ref="C9:D9"/>
    <mergeCell ref="C7:D7"/>
    <mergeCell ref="A1:D1"/>
    <mergeCell ref="A3:D3"/>
    <mergeCell ref="C4:D4"/>
    <mergeCell ref="C5:D5"/>
    <mergeCell ref="C6:D6"/>
  </mergeCells>
  <pageMargins left="1.49" right="0.51181102362204722" top="0.41" bottom="0.55000000000000004" header="0.31496062992125984" footer="0.31496062992125984"/>
  <pageSetup paperSize="9" scale="80" orientation="portrait" r:id="rId1"/>
  <headerFooter>
    <oddFooter>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C126"/>
  <sheetViews>
    <sheetView workbookViewId="0">
      <selection activeCell="B56" sqref="B56"/>
    </sheetView>
  </sheetViews>
  <sheetFormatPr defaultColWidth="9.140625" defaultRowHeight="12" x14ac:dyDescent="0.2"/>
  <cols>
    <col min="1" max="1" width="73.7109375" style="21" customWidth="1"/>
    <col min="2" max="2" width="16.42578125" style="21" bestFit="1" customWidth="1"/>
    <col min="3" max="3" width="13.85546875" style="21" bestFit="1" customWidth="1"/>
    <col min="4" max="4" width="10.7109375" style="21" bestFit="1" customWidth="1"/>
    <col min="5" max="5" width="79" style="21" customWidth="1"/>
    <col min="6" max="16384" width="9.140625" style="21"/>
  </cols>
  <sheetData>
    <row r="1" spans="1:3" ht="24" customHeight="1" x14ac:dyDescent="0.2">
      <c r="A1" s="381" t="s">
        <v>317</v>
      </c>
      <c r="B1" s="381"/>
      <c r="C1" s="381"/>
    </row>
    <row r="3" spans="1:3" x14ac:dyDescent="0.2">
      <c r="A3" s="41" t="s">
        <v>159</v>
      </c>
      <c r="B3" s="41">
        <v>220</v>
      </c>
    </row>
    <row r="4" spans="1:3" x14ac:dyDescent="0.2">
      <c r="A4" s="41" t="s">
        <v>160</v>
      </c>
      <c r="B4" s="41">
        <v>365.25</v>
      </c>
    </row>
    <row r="5" spans="1:3" x14ac:dyDescent="0.2">
      <c r="A5" s="41" t="s">
        <v>161</v>
      </c>
      <c r="B5" s="101">
        <f>(365.25/12)/(7/5)</f>
        <v>21.741071428571431</v>
      </c>
    </row>
    <row r="6" spans="1:3" x14ac:dyDescent="0.2">
      <c r="A6" s="61" t="s">
        <v>41</v>
      </c>
      <c r="B6" s="74">
        <f>+'Tecnico Nivel Super'!C6</f>
        <v>0</v>
      </c>
    </row>
    <row r="7" spans="1:3" x14ac:dyDescent="0.2">
      <c r="A7" s="61" t="s">
        <v>162</v>
      </c>
      <c r="B7" s="52">
        <f>+'Tecnico Nivel Super'!D24</f>
        <v>0</v>
      </c>
    </row>
    <row r="9" spans="1:3" x14ac:dyDescent="0.2">
      <c r="A9" s="342" t="s">
        <v>163</v>
      </c>
      <c r="B9" s="343"/>
      <c r="C9" s="344"/>
    </row>
    <row r="10" spans="1:3" x14ac:dyDescent="0.2">
      <c r="A10" s="41" t="s">
        <v>164</v>
      </c>
      <c r="B10" s="41">
        <f>+$B$4</f>
        <v>365.25</v>
      </c>
      <c r="C10" s="78"/>
    </row>
    <row r="11" spans="1:3" x14ac:dyDescent="0.2">
      <c r="A11" s="41" t="s">
        <v>165</v>
      </c>
      <c r="B11" s="61">
        <v>12</v>
      </c>
      <c r="C11" s="78"/>
    </row>
    <row r="12" spans="1:3" x14ac:dyDescent="0.2">
      <c r="A12" s="41" t="s">
        <v>166</v>
      </c>
      <c r="B12" s="51">
        <v>1</v>
      </c>
      <c r="C12" s="78"/>
    </row>
    <row r="13" spans="1:3" x14ac:dyDescent="0.2">
      <c r="A13" s="61" t="s">
        <v>167</v>
      </c>
      <c r="B13" s="102">
        <f>+B5</f>
        <v>21.741071428571431</v>
      </c>
      <c r="C13" s="78"/>
    </row>
    <row r="14" spans="1:3" x14ac:dyDescent="0.2">
      <c r="A14" s="67" t="s">
        <v>168</v>
      </c>
      <c r="B14" s="103"/>
      <c r="C14" s="78"/>
    </row>
    <row r="15" spans="1:3" x14ac:dyDescent="0.2">
      <c r="A15" s="41" t="s">
        <v>169</v>
      </c>
      <c r="B15" s="51">
        <v>0.06</v>
      </c>
      <c r="C15" s="78"/>
    </row>
    <row r="16" spans="1:3" x14ac:dyDescent="0.2">
      <c r="A16" s="323" t="s">
        <v>170</v>
      </c>
      <c r="B16" s="324"/>
      <c r="C16" s="104">
        <f>ROUND((B13*(B14*2)-($B$6*B15)),2)</f>
        <v>0</v>
      </c>
    </row>
    <row r="18" spans="1:3" x14ac:dyDescent="0.2">
      <c r="A18" s="342" t="s">
        <v>171</v>
      </c>
      <c r="B18" s="343"/>
      <c r="C18" s="344"/>
    </row>
    <row r="19" spans="1:3" x14ac:dyDescent="0.2">
      <c r="A19" s="41" t="s">
        <v>164</v>
      </c>
      <c r="B19" s="41">
        <f>+$B$4</f>
        <v>365.25</v>
      </c>
      <c r="C19" s="78"/>
    </row>
    <row r="20" spans="1:3" x14ac:dyDescent="0.2">
      <c r="A20" s="41" t="s">
        <v>165</v>
      </c>
      <c r="B20" s="61">
        <v>12</v>
      </c>
      <c r="C20" s="78"/>
    </row>
    <row r="21" spans="1:3" x14ac:dyDescent="0.2">
      <c r="A21" s="41" t="s">
        <v>166</v>
      </c>
      <c r="B21" s="51">
        <v>1</v>
      </c>
      <c r="C21" s="78"/>
    </row>
    <row r="22" spans="1:3" x14ac:dyDescent="0.2">
      <c r="A22" s="61" t="s">
        <v>167</v>
      </c>
      <c r="B22" s="102">
        <f>+B5</f>
        <v>21.741071428571431</v>
      </c>
      <c r="C22" s="78"/>
    </row>
    <row r="23" spans="1:3" x14ac:dyDescent="0.2">
      <c r="A23" s="67" t="s">
        <v>172</v>
      </c>
      <c r="B23" s="103"/>
      <c r="C23" s="78"/>
    </row>
    <row r="24" spans="1:3" x14ac:dyDescent="0.2">
      <c r="A24" s="41" t="s">
        <v>173</v>
      </c>
      <c r="B24" s="51">
        <v>0.1</v>
      </c>
      <c r="C24" s="78"/>
    </row>
    <row r="25" spans="1:3" x14ac:dyDescent="0.2">
      <c r="A25" s="323" t="s">
        <v>172</v>
      </c>
      <c r="B25" s="324"/>
      <c r="C25" s="104">
        <f>ROUND((B22*(B23)-((B22*B23)*B24)),2)</f>
        <v>0</v>
      </c>
    </row>
    <row r="27" spans="1:3" x14ac:dyDescent="0.2">
      <c r="A27" s="342" t="s">
        <v>174</v>
      </c>
      <c r="B27" s="343"/>
      <c r="C27" s="344"/>
    </row>
    <row r="28" spans="1:3" x14ac:dyDescent="0.2">
      <c r="A28" s="41" t="s">
        <v>175</v>
      </c>
      <c r="B28" s="52">
        <f>+B7</f>
        <v>0</v>
      </c>
      <c r="C28" s="78"/>
    </row>
    <row r="29" spans="1:3" x14ac:dyDescent="0.2">
      <c r="A29" s="41" t="s">
        <v>176</v>
      </c>
      <c r="B29" s="41">
        <v>12</v>
      </c>
      <c r="C29" s="78"/>
    </row>
    <row r="30" spans="1:3" x14ac:dyDescent="0.2">
      <c r="A30" s="67" t="s">
        <v>177</v>
      </c>
      <c r="B30" s="111"/>
      <c r="C30" s="78"/>
    </row>
    <row r="31" spans="1:3" x14ac:dyDescent="0.2">
      <c r="A31" s="323" t="s">
        <v>178</v>
      </c>
      <c r="B31" s="324"/>
      <c r="C31" s="104">
        <f>ROUND(+(B28/B29)*B30,2)</f>
        <v>0</v>
      </c>
    </row>
    <row r="33" spans="1:3" ht="12" customHeight="1" x14ac:dyDescent="0.2">
      <c r="A33" s="325" t="s">
        <v>179</v>
      </c>
      <c r="B33" s="326"/>
      <c r="C33" s="327"/>
    </row>
    <row r="34" spans="1:3" s="63" customFormat="1" x14ac:dyDescent="0.2">
      <c r="A34" s="112" t="s">
        <v>180</v>
      </c>
      <c r="B34" s="111">
        <f>+B30</f>
        <v>0</v>
      </c>
      <c r="C34" s="78"/>
    </row>
    <row r="35" spans="1:3" x14ac:dyDescent="0.2">
      <c r="A35" s="41" t="s">
        <v>181</v>
      </c>
      <c r="B35" s="52">
        <f>+'Tecnico Nivel Super'!$D$23</f>
        <v>0</v>
      </c>
      <c r="C35" s="78"/>
    </row>
    <row r="36" spans="1:3" x14ac:dyDescent="0.2">
      <c r="A36" s="41" t="s">
        <v>64</v>
      </c>
      <c r="B36" s="52" t="str">
        <f>+'Tecnico Nivel Super'!$D$29</f>
        <v>Valor (R$)</v>
      </c>
      <c r="C36" s="78"/>
    </row>
    <row r="37" spans="1:3" x14ac:dyDescent="0.2">
      <c r="A37" s="41" t="s">
        <v>67</v>
      </c>
      <c r="B37" s="52">
        <f>+'Tecnico Nivel Super'!$D$31</f>
        <v>0</v>
      </c>
      <c r="C37" s="78"/>
    </row>
    <row r="38" spans="1:3" x14ac:dyDescent="0.2">
      <c r="A38" s="41" t="s">
        <v>69</v>
      </c>
      <c r="B38" s="52">
        <f>+'Tecnico Nivel Super'!$D$32</f>
        <v>0</v>
      </c>
      <c r="C38" s="78"/>
    </row>
    <row r="39" spans="1:3" x14ac:dyDescent="0.2">
      <c r="A39" s="105" t="s">
        <v>182</v>
      </c>
      <c r="B39" s="106">
        <f>SUM(B35:B38)</f>
        <v>0</v>
      </c>
      <c r="C39" s="78"/>
    </row>
    <row r="40" spans="1:3" x14ac:dyDescent="0.2">
      <c r="A40" s="61" t="s">
        <v>183</v>
      </c>
      <c r="B40" s="51">
        <v>0.4</v>
      </c>
      <c r="C40" s="78"/>
    </row>
    <row r="41" spans="1:3" x14ac:dyDescent="0.2">
      <c r="A41" s="61" t="s">
        <v>184</v>
      </c>
      <c r="B41" s="51">
        <f>+'Tecnico Nivel Super'!$C$44</f>
        <v>2E-3</v>
      </c>
      <c r="C41" s="78"/>
    </row>
    <row r="42" spans="1:3" x14ac:dyDescent="0.2">
      <c r="A42" s="290" t="s">
        <v>185</v>
      </c>
      <c r="B42" s="291"/>
      <c r="C42" s="89">
        <f>ROUND(+B39*B40*B41*B34,2)</f>
        <v>0</v>
      </c>
    </row>
    <row r="43" spans="1:3" x14ac:dyDescent="0.2">
      <c r="A43" s="323" t="s">
        <v>186</v>
      </c>
      <c r="B43" s="324"/>
      <c r="C43" s="91">
        <f>+C42</f>
        <v>0</v>
      </c>
    </row>
    <row r="45" spans="1:3" x14ac:dyDescent="0.2">
      <c r="A45" s="342" t="s">
        <v>187</v>
      </c>
      <c r="B45" s="343"/>
      <c r="C45" s="344"/>
    </row>
    <row r="46" spans="1:3" x14ac:dyDescent="0.2">
      <c r="A46" s="41" t="s">
        <v>175</v>
      </c>
      <c r="B46" s="52">
        <f>+B7</f>
        <v>0</v>
      </c>
      <c r="C46" s="78"/>
    </row>
    <row r="47" spans="1:3" x14ac:dyDescent="0.2">
      <c r="A47" s="41" t="s">
        <v>188</v>
      </c>
      <c r="B47" s="107">
        <v>30</v>
      </c>
      <c r="C47" s="78"/>
    </row>
    <row r="48" spans="1:3" x14ac:dyDescent="0.2">
      <c r="A48" s="41" t="s">
        <v>176</v>
      </c>
      <c r="B48" s="41">
        <v>12</v>
      </c>
      <c r="C48" s="78"/>
    </row>
    <row r="49" spans="1:3" x14ac:dyDescent="0.2">
      <c r="A49" s="41" t="s">
        <v>189</v>
      </c>
      <c r="B49" s="41">
        <v>7</v>
      </c>
      <c r="C49" s="78"/>
    </row>
    <row r="50" spans="1:3" x14ac:dyDescent="0.2">
      <c r="A50" s="67" t="s">
        <v>190</v>
      </c>
      <c r="B50" s="111"/>
      <c r="C50" s="78"/>
    </row>
    <row r="51" spans="1:3" x14ac:dyDescent="0.2">
      <c r="A51" s="323" t="s">
        <v>191</v>
      </c>
      <c r="B51" s="324"/>
      <c r="C51" s="104">
        <f>+ROUND(((B46/B47/B48)*B49)*B50,2)</f>
        <v>0</v>
      </c>
    </row>
    <row r="53" spans="1:3" ht="12" customHeight="1" x14ac:dyDescent="0.2">
      <c r="A53" s="325" t="s">
        <v>192</v>
      </c>
      <c r="B53" s="326"/>
      <c r="C53" s="327"/>
    </row>
    <row r="54" spans="1:3" x14ac:dyDescent="0.2">
      <c r="A54" s="112" t="s">
        <v>193</v>
      </c>
      <c r="B54" s="111">
        <f>+B50</f>
        <v>0</v>
      </c>
      <c r="C54" s="78"/>
    </row>
    <row r="55" spans="1:3" x14ac:dyDescent="0.2">
      <c r="A55" s="41" t="s">
        <v>181</v>
      </c>
      <c r="B55" s="52">
        <f>+'Tecnico Nivel Super'!$D$23</f>
        <v>0</v>
      </c>
      <c r="C55" s="78"/>
    </row>
    <row r="56" spans="1:3" x14ac:dyDescent="0.2">
      <c r="A56" s="41" t="s">
        <v>64</v>
      </c>
      <c r="B56" s="52" t="str">
        <f>+'Tecnico Nivel Super'!$D$29</f>
        <v>Valor (R$)</v>
      </c>
      <c r="C56" s="78"/>
    </row>
    <row r="57" spans="1:3" x14ac:dyDescent="0.2">
      <c r="A57" s="41" t="s">
        <v>67</v>
      </c>
      <c r="B57" s="52">
        <f>+'Tecnico Nivel Super'!$D$31</f>
        <v>0</v>
      </c>
      <c r="C57" s="78"/>
    </row>
    <row r="58" spans="1:3" x14ac:dyDescent="0.2">
      <c r="A58" s="41" t="s">
        <v>69</v>
      </c>
      <c r="B58" s="52">
        <f>+'Tecnico Nivel Super'!$D$32</f>
        <v>0</v>
      </c>
      <c r="C58" s="78"/>
    </row>
    <row r="59" spans="1:3" x14ac:dyDescent="0.2">
      <c r="A59" s="105" t="s">
        <v>182</v>
      </c>
      <c r="B59" s="106">
        <f>SUM(B55:B58)</f>
        <v>0</v>
      </c>
      <c r="C59" s="78"/>
    </row>
    <row r="60" spans="1:3" x14ac:dyDescent="0.2">
      <c r="A60" s="61" t="s">
        <v>183</v>
      </c>
      <c r="B60" s="51">
        <v>0.4</v>
      </c>
      <c r="C60" s="78"/>
    </row>
    <row r="61" spans="1:3" x14ac:dyDescent="0.2">
      <c r="A61" s="61" t="s">
        <v>184</v>
      </c>
      <c r="B61" s="51">
        <f>+'Tecnico Nivel Super'!$C$44</f>
        <v>2E-3</v>
      </c>
      <c r="C61" s="78"/>
    </row>
    <row r="62" spans="1:3" x14ac:dyDescent="0.2">
      <c r="A62" s="290" t="s">
        <v>185</v>
      </c>
      <c r="B62" s="291"/>
      <c r="C62" s="89">
        <f>ROUND(+B59*B60*B61*B54,2)</f>
        <v>0</v>
      </c>
    </row>
    <row r="63" spans="1:3" x14ac:dyDescent="0.2">
      <c r="A63" s="323" t="s">
        <v>194</v>
      </c>
      <c r="B63" s="324"/>
      <c r="C63" s="91">
        <f>+C62</f>
        <v>0</v>
      </c>
    </row>
    <row r="65" spans="1:3" x14ac:dyDescent="0.2">
      <c r="A65" s="325" t="s">
        <v>195</v>
      </c>
      <c r="B65" s="326"/>
      <c r="C65" s="327"/>
    </row>
    <row r="66" spans="1:3" ht="12" customHeight="1" x14ac:dyDescent="0.2">
      <c r="A66" s="332" t="s">
        <v>196</v>
      </c>
      <c r="B66" s="333"/>
      <c r="C66" s="334"/>
    </row>
    <row r="67" spans="1:3" x14ac:dyDescent="0.2">
      <c r="A67" s="335"/>
      <c r="B67" s="336"/>
      <c r="C67" s="337"/>
    </row>
    <row r="68" spans="1:3" x14ac:dyDescent="0.2">
      <c r="A68" s="335"/>
      <c r="B68" s="336"/>
      <c r="C68" s="337"/>
    </row>
    <row r="69" spans="1:3" x14ac:dyDescent="0.2">
      <c r="A69" s="338"/>
      <c r="B69" s="339"/>
      <c r="C69" s="340"/>
    </row>
    <row r="70" spans="1:3" x14ac:dyDescent="0.2">
      <c r="A70" s="108"/>
      <c r="B70" s="108"/>
      <c r="C70" s="108"/>
    </row>
    <row r="71" spans="1:3" x14ac:dyDescent="0.2">
      <c r="A71" s="325" t="s">
        <v>197</v>
      </c>
      <c r="B71" s="326"/>
      <c r="C71" s="327"/>
    </row>
    <row r="72" spans="1:3" x14ac:dyDescent="0.2">
      <c r="A72" s="41" t="s">
        <v>198</v>
      </c>
      <c r="B72" s="52">
        <f>+$B$7</f>
        <v>0</v>
      </c>
      <c r="C72" s="78"/>
    </row>
    <row r="73" spans="1:3" x14ac:dyDescent="0.2">
      <c r="A73" s="41" t="s">
        <v>165</v>
      </c>
      <c r="B73" s="41">
        <v>30</v>
      </c>
      <c r="C73" s="78"/>
    </row>
    <row r="74" spans="1:3" x14ac:dyDescent="0.2">
      <c r="A74" s="41" t="s">
        <v>199</v>
      </c>
      <c r="B74" s="41">
        <v>12</v>
      </c>
      <c r="C74" s="78"/>
    </row>
    <row r="75" spans="1:3" x14ac:dyDescent="0.2">
      <c r="A75" s="67" t="s">
        <v>200</v>
      </c>
      <c r="B75" s="67">
        <v>1</v>
      </c>
      <c r="C75" s="78"/>
    </row>
    <row r="76" spans="1:3" x14ac:dyDescent="0.2">
      <c r="A76" s="323" t="s">
        <v>201</v>
      </c>
      <c r="B76" s="324"/>
      <c r="C76" s="72">
        <f>+ROUND((B72/B73/B74)*B75,2)</f>
        <v>0</v>
      </c>
    </row>
    <row r="78" spans="1:3" x14ac:dyDescent="0.2">
      <c r="A78" s="325" t="s">
        <v>202</v>
      </c>
      <c r="B78" s="326"/>
      <c r="C78" s="327"/>
    </row>
    <row r="79" spans="1:3" x14ac:dyDescent="0.2">
      <c r="A79" s="41" t="s">
        <v>198</v>
      </c>
      <c r="B79" s="52">
        <f>+$B$7</f>
        <v>0</v>
      </c>
      <c r="C79" s="78"/>
    </row>
    <row r="80" spans="1:3" x14ac:dyDescent="0.2">
      <c r="A80" s="41" t="s">
        <v>165</v>
      </c>
      <c r="B80" s="41">
        <v>30</v>
      </c>
      <c r="C80" s="78"/>
    </row>
    <row r="81" spans="1:3" x14ac:dyDescent="0.2">
      <c r="A81" s="41" t="s">
        <v>199</v>
      </c>
      <c r="B81" s="41">
        <v>12</v>
      </c>
      <c r="C81" s="78"/>
    </row>
    <row r="82" spans="1:3" x14ac:dyDescent="0.2">
      <c r="A82" s="61" t="s">
        <v>203</v>
      </c>
      <c r="B82" s="41">
        <v>5</v>
      </c>
      <c r="C82" s="78"/>
    </row>
    <row r="83" spans="1:3" x14ac:dyDescent="0.2">
      <c r="A83" s="67" t="s">
        <v>204</v>
      </c>
      <c r="B83" s="111"/>
      <c r="C83" s="78"/>
    </row>
    <row r="84" spans="1:3" x14ac:dyDescent="0.2">
      <c r="A84" s="67" t="s">
        <v>205</v>
      </c>
      <c r="B84" s="111"/>
      <c r="C84" s="78"/>
    </row>
    <row r="85" spans="1:3" x14ac:dyDescent="0.2">
      <c r="A85" s="323" t="s">
        <v>206</v>
      </c>
      <c r="B85" s="324"/>
      <c r="C85" s="104">
        <f>ROUND(+B79/B80/B81*B82*B83*B84,2)</f>
        <v>0</v>
      </c>
    </row>
    <row r="87" spans="1:3" x14ac:dyDescent="0.2">
      <c r="A87" s="325" t="s">
        <v>207</v>
      </c>
      <c r="B87" s="326"/>
      <c r="C87" s="327"/>
    </row>
    <row r="88" spans="1:3" x14ac:dyDescent="0.2">
      <c r="A88" s="41" t="s">
        <v>198</v>
      </c>
      <c r="B88" s="52">
        <f>+$B$7</f>
        <v>0</v>
      </c>
      <c r="C88" s="78"/>
    </row>
    <row r="89" spans="1:3" x14ac:dyDescent="0.2">
      <c r="A89" s="41" t="s">
        <v>165</v>
      </c>
      <c r="B89" s="41">
        <v>30</v>
      </c>
      <c r="C89" s="78"/>
    </row>
    <row r="90" spans="1:3" x14ac:dyDescent="0.2">
      <c r="A90" s="41" t="s">
        <v>199</v>
      </c>
      <c r="B90" s="41">
        <v>12</v>
      </c>
      <c r="C90" s="78"/>
    </row>
    <row r="91" spans="1:3" x14ac:dyDescent="0.2">
      <c r="A91" s="61" t="s">
        <v>208</v>
      </c>
      <c r="B91" s="41">
        <v>15</v>
      </c>
      <c r="C91" s="78"/>
    </row>
    <row r="92" spans="1:3" x14ac:dyDescent="0.2">
      <c r="A92" s="67" t="s">
        <v>209</v>
      </c>
      <c r="B92" s="111"/>
      <c r="C92" s="78"/>
    </row>
    <row r="93" spans="1:3" x14ac:dyDescent="0.2">
      <c r="A93" s="323" t="s">
        <v>210</v>
      </c>
      <c r="B93" s="324"/>
      <c r="C93" s="104">
        <f>ROUND(+B88/B89/B90*B91*B92,2)</f>
        <v>0</v>
      </c>
    </row>
    <row r="95" spans="1:3" x14ac:dyDescent="0.2">
      <c r="A95" s="325" t="s">
        <v>211</v>
      </c>
      <c r="B95" s="326"/>
      <c r="C95" s="327"/>
    </row>
    <row r="96" spans="1:3" x14ac:dyDescent="0.2">
      <c r="A96" s="41" t="s">
        <v>198</v>
      </c>
      <c r="B96" s="52">
        <f>+$B$7</f>
        <v>0</v>
      </c>
      <c r="C96" s="78"/>
    </row>
    <row r="97" spans="1:3" x14ac:dyDescent="0.2">
      <c r="A97" s="41" t="s">
        <v>165</v>
      </c>
      <c r="B97" s="41">
        <v>30</v>
      </c>
      <c r="C97" s="78"/>
    </row>
    <row r="98" spans="1:3" x14ac:dyDescent="0.2">
      <c r="A98" s="41" t="s">
        <v>199</v>
      </c>
      <c r="B98" s="41">
        <v>12</v>
      </c>
      <c r="C98" s="78"/>
    </row>
    <row r="99" spans="1:3" x14ac:dyDescent="0.2">
      <c r="A99" s="61" t="s">
        <v>208</v>
      </c>
      <c r="B99" s="41">
        <v>5</v>
      </c>
      <c r="C99" s="78"/>
    </row>
    <row r="100" spans="1:3" x14ac:dyDescent="0.2">
      <c r="A100" s="67" t="s">
        <v>212</v>
      </c>
      <c r="B100" s="111"/>
      <c r="C100" s="78"/>
    </row>
    <row r="101" spans="1:3" x14ac:dyDescent="0.2">
      <c r="A101" s="323" t="s">
        <v>213</v>
      </c>
      <c r="B101" s="324"/>
      <c r="C101" s="104">
        <f>ROUND(+B96/B97/B98*B99*B100,2)</f>
        <v>0</v>
      </c>
    </row>
    <row r="103" spans="1:3" x14ac:dyDescent="0.2">
      <c r="A103" s="325" t="s">
        <v>214</v>
      </c>
      <c r="B103" s="326"/>
      <c r="C103" s="327"/>
    </row>
    <row r="104" spans="1:3" x14ac:dyDescent="0.2">
      <c r="A104" s="328" t="s">
        <v>215</v>
      </c>
      <c r="B104" s="329"/>
      <c r="C104" s="330"/>
    </row>
    <row r="105" spans="1:3" x14ac:dyDescent="0.2">
      <c r="A105" s="41" t="s">
        <v>198</v>
      </c>
      <c r="B105" s="52">
        <f>+$B$7</f>
        <v>0</v>
      </c>
      <c r="C105" s="78"/>
    </row>
    <row r="106" spans="1:3" x14ac:dyDescent="0.2">
      <c r="A106" s="41" t="s">
        <v>216</v>
      </c>
      <c r="B106" s="52">
        <f>+B105*(1/3)</f>
        <v>0</v>
      </c>
      <c r="C106" s="78"/>
    </row>
    <row r="107" spans="1:3" x14ac:dyDescent="0.2">
      <c r="A107" s="105" t="s">
        <v>182</v>
      </c>
      <c r="B107" s="106">
        <f>SUM(B105:B106)</f>
        <v>0</v>
      </c>
      <c r="C107" s="78"/>
    </row>
    <row r="108" spans="1:3" x14ac:dyDescent="0.2">
      <c r="A108" s="41" t="s">
        <v>217</v>
      </c>
      <c r="B108" s="41">
        <v>4</v>
      </c>
      <c r="C108" s="78"/>
    </row>
    <row r="109" spans="1:3" x14ac:dyDescent="0.2">
      <c r="A109" s="41" t="s">
        <v>199</v>
      </c>
      <c r="B109" s="41">
        <v>12</v>
      </c>
      <c r="C109" s="78"/>
    </row>
    <row r="110" spans="1:3" x14ac:dyDescent="0.2">
      <c r="A110" s="67" t="s">
        <v>218</v>
      </c>
      <c r="B110" s="111"/>
      <c r="C110" s="78"/>
    </row>
    <row r="111" spans="1:3" x14ac:dyDescent="0.2">
      <c r="A111" s="67" t="s">
        <v>219</v>
      </c>
      <c r="B111" s="111"/>
      <c r="C111" s="78"/>
    </row>
    <row r="112" spans="1:3" x14ac:dyDescent="0.2">
      <c r="A112" s="323" t="s">
        <v>220</v>
      </c>
      <c r="B112" s="324"/>
      <c r="C112" s="104">
        <f>ROUND((((+B107*(B108/B109)/B109)*B110)*B111),2)</f>
        <v>0</v>
      </c>
    </row>
    <row r="113" spans="1:3" x14ac:dyDescent="0.2">
      <c r="A113" s="323" t="s">
        <v>221</v>
      </c>
      <c r="B113" s="331"/>
      <c r="C113" s="324"/>
    </row>
    <row r="114" spans="1:3" x14ac:dyDescent="0.2">
      <c r="A114" s="41" t="s">
        <v>198</v>
      </c>
      <c r="B114" s="52">
        <f>+'Tecnico Nivel Super'!D23</f>
        <v>0</v>
      </c>
      <c r="C114" s="78"/>
    </row>
    <row r="115" spans="1:3" x14ac:dyDescent="0.2">
      <c r="A115" s="41" t="s">
        <v>64</v>
      </c>
      <c r="B115" s="52" t="str">
        <f>+'Tecnico Nivel Super'!D29</f>
        <v>Valor (R$)</v>
      </c>
      <c r="C115" s="78"/>
    </row>
    <row r="116" spans="1:3" x14ac:dyDescent="0.2">
      <c r="A116" s="105" t="s">
        <v>182</v>
      </c>
      <c r="B116" s="106">
        <f>SUM(B114:B115)</f>
        <v>0</v>
      </c>
      <c r="C116" s="78"/>
    </row>
    <row r="117" spans="1:3" x14ac:dyDescent="0.2">
      <c r="A117" s="41" t="s">
        <v>217</v>
      </c>
      <c r="B117" s="41">
        <v>4</v>
      </c>
      <c r="C117" s="78"/>
    </row>
    <row r="118" spans="1:3" x14ac:dyDescent="0.2">
      <c r="A118" s="41" t="s">
        <v>199</v>
      </c>
      <c r="B118" s="41">
        <v>12</v>
      </c>
      <c r="C118" s="78"/>
    </row>
    <row r="119" spans="1:3" x14ac:dyDescent="0.2">
      <c r="A119" s="67" t="s">
        <v>218</v>
      </c>
      <c r="B119" s="111">
        <f>+B110</f>
        <v>0</v>
      </c>
      <c r="C119" s="78"/>
    </row>
    <row r="120" spans="1:3" x14ac:dyDescent="0.2">
      <c r="A120" s="67" t="s">
        <v>219</v>
      </c>
      <c r="B120" s="111">
        <f>+B111</f>
        <v>0</v>
      </c>
      <c r="C120" s="78"/>
    </row>
    <row r="121" spans="1:3" x14ac:dyDescent="0.2">
      <c r="A121" s="61" t="s">
        <v>222</v>
      </c>
      <c r="B121" s="51">
        <f>+'Tecnico Nivel Super'!C45</f>
        <v>0.08</v>
      </c>
      <c r="C121" s="78"/>
    </row>
    <row r="122" spans="1:3" x14ac:dyDescent="0.2">
      <c r="A122" s="323" t="s">
        <v>223</v>
      </c>
      <c r="B122" s="324"/>
      <c r="C122" s="91">
        <f>ROUND((((B116*(B117/B118)*B119)*B120)*B121),2)</f>
        <v>0</v>
      </c>
    </row>
    <row r="124" spans="1:3" ht="30.75" customHeight="1" x14ac:dyDescent="0.2">
      <c r="A124" s="322" t="s">
        <v>318</v>
      </c>
      <c r="B124" s="322"/>
      <c r="C124" s="322"/>
    </row>
    <row r="125" spans="1:3" x14ac:dyDescent="0.2">
      <c r="C125" s="109"/>
    </row>
    <row r="126" spans="1:3" x14ac:dyDescent="0.2">
      <c r="C126" s="84"/>
    </row>
  </sheetData>
  <mergeCells count="31">
    <mergeCell ref="A124:C124"/>
    <mergeCell ref="A101:B101"/>
    <mergeCell ref="A103:C103"/>
    <mergeCell ref="A104:C104"/>
    <mergeCell ref="A112:B112"/>
    <mergeCell ref="A113:C113"/>
    <mergeCell ref="A122:B122"/>
    <mergeCell ref="A95:C95"/>
    <mergeCell ref="A53:C53"/>
    <mergeCell ref="A62:B62"/>
    <mergeCell ref="A63:B63"/>
    <mergeCell ref="A65:C65"/>
    <mergeCell ref="A66:C69"/>
    <mergeCell ref="A71:C71"/>
    <mergeCell ref="A76:B76"/>
    <mergeCell ref="A78:C78"/>
    <mergeCell ref="A85:B85"/>
    <mergeCell ref="A87:C87"/>
    <mergeCell ref="A93:B93"/>
    <mergeCell ref="A51:B51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3:B43"/>
    <mergeCell ref="A45:C45"/>
  </mergeCells>
  <pageMargins left="1.1599999999999999" right="0.51181102362204722" top="0.37" bottom="0.51" header="0.31496062992125984" footer="0.31496062992125984"/>
  <pageSetup paperSize="9" scale="80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C30" sqref="C30"/>
    </sheetView>
  </sheetViews>
  <sheetFormatPr defaultColWidth="9.140625" defaultRowHeight="12.75" x14ac:dyDescent="0.2"/>
  <cols>
    <col min="1" max="4" width="9.140625" style="2"/>
    <col min="5" max="5" width="48.7109375" style="2" customWidth="1"/>
    <col min="6" max="6" width="9.140625" style="2" customWidth="1"/>
    <col min="7" max="7" width="16.5703125" style="2" customWidth="1"/>
    <col min="8" max="8" width="17.5703125" style="2" customWidth="1"/>
    <col min="9" max="9" width="16.5703125" style="2" customWidth="1"/>
    <col min="10" max="16384" width="9.140625" style="2"/>
  </cols>
  <sheetData>
    <row r="1" spans="1:9" x14ac:dyDescent="0.2">
      <c r="A1" s="245" t="s">
        <v>0</v>
      </c>
      <c r="B1" s="245"/>
      <c r="C1" s="245"/>
      <c r="D1" s="245"/>
      <c r="E1" s="246" t="s">
        <v>324</v>
      </c>
      <c r="F1" s="246"/>
      <c r="G1" s="246"/>
    </row>
    <row r="2" spans="1:9" x14ac:dyDescent="0.2">
      <c r="A2" s="245" t="s">
        <v>1</v>
      </c>
      <c r="B2" s="245"/>
      <c r="C2" s="245"/>
      <c r="D2" s="245"/>
      <c r="E2" s="246"/>
      <c r="F2" s="246"/>
      <c r="G2" s="246"/>
    </row>
    <row r="3" spans="1:9" x14ac:dyDescent="0.2">
      <c r="A3" s="247" t="s">
        <v>2</v>
      </c>
      <c r="B3" s="247"/>
      <c r="C3" s="247"/>
      <c r="D3" s="247"/>
      <c r="E3" s="247"/>
      <c r="F3" s="247"/>
      <c r="G3" s="247"/>
      <c r="I3" s="12"/>
    </row>
    <row r="4" spans="1:9" x14ac:dyDescent="0.2">
      <c r="A4" s="231" t="s">
        <v>11</v>
      </c>
      <c r="B4" s="231"/>
      <c r="C4" s="232" t="s">
        <v>12</v>
      </c>
      <c r="D4" s="232"/>
      <c r="E4" s="232"/>
      <c r="F4" s="232"/>
      <c r="G4" s="4">
        <v>12</v>
      </c>
    </row>
    <row r="5" spans="1:9" ht="15" x14ac:dyDescent="0.25">
      <c r="A5" s="1"/>
      <c r="B5" s="262"/>
      <c r="C5" s="4" t="s">
        <v>13</v>
      </c>
      <c r="D5" s="253" t="s">
        <v>14</v>
      </c>
      <c r="E5" s="254"/>
      <c r="F5" s="4" t="s">
        <v>15</v>
      </c>
      <c r="G5" s="5" t="s">
        <v>16</v>
      </c>
    </row>
    <row r="6" spans="1:9" ht="15" x14ac:dyDescent="0.25">
      <c r="A6" s="1"/>
      <c r="B6" s="262"/>
      <c r="C6" s="6">
        <v>5380</v>
      </c>
      <c r="D6" s="255" t="s">
        <v>23</v>
      </c>
      <c r="E6" s="256"/>
      <c r="F6" s="6" t="s">
        <v>22</v>
      </c>
      <c r="G6" s="201"/>
    </row>
    <row r="7" spans="1:9" ht="15" x14ac:dyDescent="0.25">
      <c r="A7" s="1"/>
      <c r="B7" s="262"/>
      <c r="C7" s="6">
        <v>5380</v>
      </c>
      <c r="D7" s="255" t="s">
        <v>24</v>
      </c>
      <c r="E7" s="256"/>
      <c r="F7" s="6" t="s">
        <v>25</v>
      </c>
      <c r="G7" s="201"/>
    </row>
    <row r="8" spans="1:9" ht="15" x14ac:dyDescent="0.25">
      <c r="A8" s="1"/>
      <c r="B8" s="262"/>
      <c r="C8" s="6">
        <v>5380</v>
      </c>
      <c r="D8" s="255" t="s">
        <v>329</v>
      </c>
      <c r="E8" s="256"/>
      <c r="F8" s="193" t="s">
        <v>328</v>
      </c>
      <c r="G8" s="201"/>
    </row>
    <row r="9" spans="1:9" ht="15" x14ac:dyDescent="0.25">
      <c r="A9" s="1"/>
      <c r="B9" s="1"/>
      <c r="C9" s="1"/>
      <c r="D9" s="1"/>
      <c r="E9" s="1"/>
      <c r="F9" s="1"/>
      <c r="G9" s="1"/>
    </row>
    <row r="10" spans="1:9" ht="15" x14ac:dyDescent="0.25">
      <c r="A10" s="1"/>
      <c r="B10" s="1"/>
      <c r="C10" s="7"/>
      <c r="D10" s="7" t="s">
        <v>17</v>
      </c>
      <c r="E10" s="7"/>
      <c r="F10" s="7"/>
      <c r="G10" s="7"/>
    </row>
    <row r="11" spans="1:9" ht="22.5" x14ac:dyDescent="0.2">
      <c r="A11" s="220"/>
      <c r="B11" s="220"/>
      <c r="C11" s="8" t="s">
        <v>13</v>
      </c>
      <c r="D11" s="260" t="s">
        <v>14</v>
      </c>
      <c r="E11" s="261"/>
      <c r="F11" s="8" t="s">
        <v>19</v>
      </c>
      <c r="G11" s="9" t="s">
        <v>313</v>
      </c>
      <c r="H11" s="9" t="s">
        <v>314</v>
      </c>
      <c r="I11" s="9" t="s">
        <v>315</v>
      </c>
    </row>
    <row r="12" spans="1:9" ht="12.75" customHeight="1" x14ac:dyDescent="0.2">
      <c r="A12" s="258"/>
      <c r="B12" s="136"/>
      <c r="C12" s="221">
        <v>5380</v>
      </c>
      <c r="D12" s="257" t="s">
        <v>27</v>
      </c>
      <c r="E12" s="257"/>
      <c r="F12" s="11">
        <v>53</v>
      </c>
      <c r="G12" s="15">
        <f>+'Aux Bioterio seg sex 20%'!D149</f>
        <v>0</v>
      </c>
      <c r="H12" s="15">
        <f>+G12*F12</f>
        <v>0</v>
      </c>
      <c r="I12" s="15">
        <f>+H12*$G$4</f>
        <v>0</v>
      </c>
    </row>
    <row r="13" spans="1:9" ht="12.75" customHeight="1" x14ac:dyDescent="0.2">
      <c r="A13" s="258"/>
      <c r="B13" s="136"/>
      <c r="C13" s="221">
        <v>5380</v>
      </c>
      <c r="D13" s="257" t="s">
        <v>26</v>
      </c>
      <c r="E13" s="257"/>
      <c r="F13" s="11">
        <v>2</v>
      </c>
      <c r="G13" s="19">
        <f>+'Aux Bioterio seg sab 20%'!D149</f>
        <v>0</v>
      </c>
      <c r="H13" s="19">
        <f>+G13*F13</f>
        <v>0</v>
      </c>
      <c r="I13" s="15">
        <f t="shared" ref="I13:I16" si="0">+H13*$G$4</f>
        <v>0</v>
      </c>
    </row>
    <row r="14" spans="1:9" ht="12.75" customHeight="1" x14ac:dyDescent="0.2">
      <c r="A14" s="258"/>
      <c r="B14" s="136"/>
      <c r="C14" s="221">
        <v>5380</v>
      </c>
      <c r="D14" s="257" t="s">
        <v>226</v>
      </c>
      <c r="E14" s="257"/>
      <c r="F14" s="11">
        <v>2</v>
      </c>
      <c r="G14" s="19">
        <f>+'Aux Bioterio seg sex 40%'!D149</f>
        <v>0</v>
      </c>
      <c r="H14" s="19">
        <f>+G14*F14</f>
        <v>0</v>
      </c>
      <c r="I14" s="15">
        <f t="shared" si="0"/>
        <v>0</v>
      </c>
    </row>
    <row r="15" spans="1:9" ht="12.75" customHeight="1" x14ac:dyDescent="0.2">
      <c r="A15" s="258"/>
      <c r="B15" s="136"/>
      <c r="C15" s="221">
        <v>5380</v>
      </c>
      <c r="D15" s="257" t="s">
        <v>28</v>
      </c>
      <c r="E15" s="257"/>
      <c r="F15" s="11">
        <v>3</v>
      </c>
      <c r="G15" s="19">
        <f>+'Encarregado seg sex'!D150</f>
        <v>0</v>
      </c>
      <c r="H15" s="19">
        <f>+G15*F15</f>
        <v>0</v>
      </c>
      <c r="I15" s="15">
        <f t="shared" si="0"/>
        <v>0</v>
      </c>
    </row>
    <row r="16" spans="1:9" ht="12.75" customHeight="1" x14ac:dyDescent="0.2">
      <c r="A16" s="258"/>
      <c r="B16" s="136"/>
      <c r="C16" s="221">
        <v>5380</v>
      </c>
      <c r="D16" s="249" t="s">
        <v>330</v>
      </c>
      <c r="E16" s="250"/>
      <c r="F16" s="11">
        <v>1</v>
      </c>
      <c r="G16" s="182">
        <f>+'Tecnico Nivel Super'!D150</f>
        <v>0</v>
      </c>
      <c r="H16" s="19">
        <f>+G16*F16</f>
        <v>0</v>
      </c>
      <c r="I16" s="15">
        <f t="shared" si="0"/>
        <v>0</v>
      </c>
    </row>
    <row r="17" spans="1:9" ht="12.75" customHeight="1" x14ac:dyDescent="0.2">
      <c r="A17" s="258"/>
      <c r="B17" s="136"/>
      <c r="C17" s="12"/>
      <c r="D17" s="12"/>
      <c r="E17" s="12"/>
      <c r="F17" s="113"/>
      <c r="G17" s="13" t="s">
        <v>225</v>
      </c>
      <c r="H17" s="183">
        <f>SUM(H12:H16)</f>
        <v>0</v>
      </c>
      <c r="I17" s="16">
        <f>SUM(I12:I16)</f>
        <v>0</v>
      </c>
    </row>
    <row r="18" spans="1:9" ht="15" x14ac:dyDescent="0.25">
      <c r="A18" s="258"/>
      <c r="B18" s="192"/>
      <c r="C18" s="259" t="s">
        <v>316</v>
      </c>
      <c r="D18" s="259"/>
      <c r="E18" s="259"/>
      <c r="F18" s="259"/>
      <c r="G18" s="259"/>
      <c r="H18" s="177">
        <f>+Insumos!E38</f>
        <v>0</v>
      </c>
      <c r="I18" s="178">
        <f>+H18*G4</f>
        <v>0</v>
      </c>
    </row>
    <row r="19" spans="1:9" ht="12.75" customHeight="1" x14ac:dyDescent="0.2">
      <c r="A19" s="191"/>
      <c r="B19" s="192"/>
      <c r="C19" s="12"/>
      <c r="D19" s="12"/>
      <c r="E19" s="12"/>
      <c r="F19" s="12"/>
      <c r="G19" s="176"/>
    </row>
    <row r="20" spans="1:9" x14ac:dyDescent="0.2">
      <c r="A20" s="12"/>
      <c r="B20" s="12"/>
      <c r="C20" s="12"/>
      <c r="D20" s="12"/>
      <c r="E20" s="12"/>
      <c r="F20" s="12"/>
      <c r="G20" s="12"/>
    </row>
    <row r="21" spans="1:9" x14ac:dyDescent="0.2">
      <c r="A21" s="12"/>
      <c r="B21" s="12"/>
      <c r="C21" s="12"/>
      <c r="D21" s="12"/>
      <c r="E21" s="251" t="s">
        <v>20</v>
      </c>
      <c r="F21" s="252"/>
      <c r="G21" s="17">
        <f>+H18+H17</f>
        <v>0</v>
      </c>
    </row>
    <row r="22" spans="1:9" x14ac:dyDescent="0.2">
      <c r="B22" s="12"/>
      <c r="C22" s="12"/>
      <c r="D22" s="12"/>
      <c r="E22" s="251" t="s">
        <v>21</v>
      </c>
      <c r="F22" s="252"/>
      <c r="G22" s="18">
        <f>+I18+I17</f>
        <v>0</v>
      </c>
    </row>
    <row r="23" spans="1:9" x14ac:dyDescent="0.2">
      <c r="A23" s="12"/>
      <c r="B23" s="12"/>
      <c r="C23" s="14"/>
      <c r="D23" s="12"/>
      <c r="E23" s="12"/>
      <c r="F23" s="184"/>
      <c r="G23" s="185"/>
      <c r="H23" s="186"/>
    </row>
  </sheetData>
  <mergeCells count="21">
    <mergeCell ref="A1:D1"/>
    <mergeCell ref="E1:G2"/>
    <mergeCell ref="A2:D2"/>
    <mergeCell ref="A3:G3"/>
    <mergeCell ref="A12:A18"/>
    <mergeCell ref="C18:G18"/>
    <mergeCell ref="D11:E11"/>
    <mergeCell ref="A4:B4"/>
    <mergeCell ref="C4:F4"/>
    <mergeCell ref="B5:B8"/>
    <mergeCell ref="D14:E14"/>
    <mergeCell ref="D15:E15"/>
    <mergeCell ref="D16:E16"/>
    <mergeCell ref="E21:F21"/>
    <mergeCell ref="E22:F22"/>
    <mergeCell ref="D5:E5"/>
    <mergeCell ref="D6:E6"/>
    <mergeCell ref="D8:E8"/>
    <mergeCell ref="D7:E7"/>
    <mergeCell ref="D13:E13"/>
    <mergeCell ref="D12:E12"/>
  </mergeCells>
  <pageMargins left="0.51181102362204722" right="0.15748031496062992" top="0.78740157480314965" bottom="0.78740157480314965" header="0.31496062992125984" footer="0.31496062992125984"/>
  <pageSetup paperSize="9" scale="67" orientation="portrait" verticalDpi="300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workbookViewId="0">
      <selection activeCell="A10" sqref="A10"/>
    </sheetView>
  </sheetViews>
  <sheetFormatPr defaultRowHeight="15" x14ac:dyDescent="0.25"/>
  <cols>
    <col min="1" max="1" width="77" customWidth="1"/>
    <col min="5" max="6" width="10.28515625" customWidth="1"/>
    <col min="7" max="7" width="13.140625" customWidth="1"/>
  </cols>
  <sheetData>
    <row r="1" spans="1:7" x14ac:dyDescent="0.25">
      <c r="A1" s="263" t="s">
        <v>230</v>
      </c>
      <c r="B1" s="264"/>
      <c r="C1" s="264"/>
      <c r="D1" s="264"/>
      <c r="E1" s="264"/>
      <c r="F1" s="264"/>
      <c r="G1" s="265"/>
    </row>
    <row r="2" spans="1:7" ht="33.75" x14ac:dyDescent="0.25">
      <c r="A2" s="125" t="s">
        <v>231</v>
      </c>
      <c r="B2" s="126" t="s">
        <v>232</v>
      </c>
      <c r="C2" s="127" t="s">
        <v>233</v>
      </c>
      <c r="D2" s="128" t="s">
        <v>234</v>
      </c>
      <c r="E2" s="128" t="s">
        <v>235</v>
      </c>
      <c r="F2" s="128" t="s">
        <v>236</v>
      </c>
      <c r="G2" s="129" t="s">
        <v>237</v>
      </c>
    </row>
    <row r="3" spans="1:7" ht="45" x14ac:dyDescent="0.25">
      <c r="A3" s="130" t="s">
        <v>238</v>
      </c>
      <c r="B3" s="131">
        <v>0.75</v>
      </c>
      <c r="C3" s="132">
        <v>1</v>
      </c>
      <c r="D3" s="132">
        <v>26</v>
      </c>
      <c r="E3" s="132">
        <f>+D3*(C3*B3)</f>
        <v>19.5</v>
      </c>
      <c r="F3" s="202"/>
      <c r="G3" s="134">
        <f>+F3*E3</f>
        <v>0</v>
      </c>
    </row>
    <row r="4" spans="1:7" x14ac:dyDescent="0.25">
      <c r="A4" s="135"/>
      <c r="B4" s="136"/>
      <c r="C4" s="136"/>
      <c r="D4" s="137"/>
      <c r="E4" s="137"/>
      <c r="F4" s="137"/>
      <c r="G4" s="134">
        <f>ROUNDDOWN(SUM(G3:G3),2)</f>
        <v>0</v>
      </c>
    </row>
    <row r="5" spans="1:7" x14ac:dyDescent="0.25">
      <c r="A5" s="135"/>
      <c r="B5" s="136"/>
      <c r="C5" s="136"/>
      <c r="D5" s="137"/>
      <c r="E5" s="137"/>
      <c r="F5" s="137"/>
      <c r="G5" s="138"/>
    </row>
    <row r="6" spans="1:7" ht="22.5" x14ac:dyDescent="0.25">
      <c r="A6" s="125" t="s">
        <v>231</v>
      </c>
      <c r="B6" s="126" t="s">
        <v>239</v>
      </c>
      <c r="C6" s="127" t="s">
        <v>240</v>
      </c>
      <c r="D6" s="128" t="s">
        <v>241</v>
      </c>
      <c r="E6" s="128" t="s">
        <v>242</v>
      </c>
      <c r="F6" s="128" t="s">
        <v>237</v>
      </c>
      <c r="G6" s="138"/>
    </row>
    <row r="7" spans="1:7" x14ac:dyDescent="0.25">
      <c r="A7" s="130" t="s">
        <v>243</v>
      </c>
      <c r="B7" s="139">
        <v>2</v>
      </c>
      <c r="C7" s="139">
        <v>1</v>
      </c>
      <c r="D7" s="202"/>
      <c r="E7" s="133">
        <f t="shared" ref="E7:E17" si="0">+D7*B7</f>
        <v>0</v>
      </c>
      <c r="F7" s="133">
        <f t="shared" ref="F7:F17" si="1">ROUNDDOWN(+E7/12,2)</f>
        <v>0</v>
      </c>
      <c r="G7" s="138"/>
    </row>
    <row r="8" spans="1:7" ht="45" x14ac:dyDescent="0.25">
      <c r="A8" s="140" t="s">
        <v>244</v>
      </c>
      <c r="B8" s="139">
        <v>1</v>
      </c>
      <c r="C8" s="139"/>
      <c r="D8" s="202"/>
      <c r="E8" s="133">
        <f t="shared" si="0"/>
        <v>0</v>
      </c>
      <c r="F8" s="133">
        <f t="shared" si="1"/>
        <v>0</v>
      </c>
      <c r="G8" s="138"/>
    </row>
    <row r="9" spans="1:7" ht="33.75" x14ac:dyDescent="0.25">
      <c r="A9" s="140" t="s">
        <v>245</v>
      </c>
      <c r="B9" s="139">
        <v>1</v>
      </c>
      <c r="C9" s="139"/>
      <c r="D9" s="202"/>
      <c r="E9" s="133">
        <f t="shared" si="0"/>
        <v>0</v>
      </c>
      <c r="F9" s="133">
        <f t="shared" si="1"/>
        <v>0</v>
      </c>
      <c r="G9" s="138"/>
    </row>
    <row r="10" spans="1:7" x14ac:dyDescent="0.25">
      <c r="A10" s="140" t="s">
        <v>246</v>
      </c>
      <c r="B10" s="139">
        <f>+C10*2</f>
        <v>528</v>
      </c>
      <c r="C10" s="139">
        <f>44*6</f>
        <v>264</v>
      </c>
      <c r="D10" s="202"/>
      <c r="E10" s="133">
        <f t="shared" si="0"/>
        <v>0</v>
      </c>
      <c r="F10" s="133">
        <f t="shared" si="1"/>
        <v>0</v>
      </c>
      <c r="G10" s="138"/>
    </row>
    <row r="11" spans="1:7" x14ac:dyDescent="0.25">
      <c r="A11" s="140" t="s">
        <v>247</v>
      </c>
      <c r="B11" s="139">
        <f>+C11*2</f>
        <v>528</v>
      </c>
      <c r="C11" s="139">
        <f>44*6</f>
        <v>264</v>
      </c>
      <c r="D11" s="202"/>
      <c r="E11" s="133">
        <f t="shared" si="0"/>
        <v>0</v>
      </c>
      <c r="F11" s="133">
        <f t="shared" si="1"/>
        <v>0</v>
      </c>
      <c r="G11" s="138"/>
    </row>
    <row r="12" spans="1:7" x14ac:dyDescent="0.25">
      <c r="A12" s="141" t="s">
        <v>248</v>
      </c>
      <c r="B12" s="139">
        <f>+C12*2</f>
        <v>528</v>
      </c>
      <c r="C12" s="139">
        <f>44*6</f>
        <v>264</v>
      </c>
      <c r="D12" s="202"/>
      <c r="E12" s="133">
        <f t="shared" si="0"/>
        <v>0</v>
      </c>
      <c r="F12" s="133">
        <f t="shared" si="1"/>
        <v>0</v>
      </c>
      <c r="G12" s="138"/>
    </row>
    <row r="13" spans="1:7" x14ac:dyDescent="0.25">
      <c r="A13" s="12" t="s">
        <v>249</v>
      </c>
      <c r="B13" s="139">
        <f>+C13*2</f>
        <v>1320</v>
      </c>
      <c r="C13" s="139">
        <f>(5*22)*6</f>
        <v>660</v>
      </c>
      <c r="D13" s="202"/>
      <c r="E13" s="133">
        <f t="shared" si="0"/>
        <v>0</v>
      </c>
      <c r="F13" s="133">
        <f t="shared" si="1"/>
        <v>0</v>
      </c>
      <c r="G13" s="138"/>
    </row>
    <row r="14" spans="1:7" x14ac:dyDescent="0.25">
      <c r="A14" s="10" t="s">
        <v>250</v>
      </c>
      <c r="B14" s="139">
        <v>2</v>
      </c>
      <c r="C14" s="139">
        <v>1</v>
      </c>
      <c r="D14" s="202"/>
      <c r="E14" s="133">
        <f t="shared" si="0"/>
        <v>0</v>
      </c>
      <c r="F14" s="133">
        <f t="shared" si="1"/>
        <v>0</v>
      </c>
      <c r="G14" s="138"/>
    </row>
    <row r="15" spans="1:7" x14ac:dyDescent="0.25">
      <c r="A15" s="10" t="s">
        <v>251</v>
      </c>
      <c r="B15" s="139">
        <f>+C15*2</f>
        <v>264</v>
      </c>
      <c r="C15" s="139">
        <f>22*6</f>
        <v>132</v>
      </c>
      <c r="D15" s="202"/>
      <c r="E15" s="133">
        <f t="shared" si="0"/>
        <v>0</v>
      </c>
      <c r="F15" s="133">
        <f t="shared" si="1"/>
        <v>0</v>
      </c>
      <c r="G15" s="138"/>
    </row>
    <row r="16" spans="1:7" x14ac:dyDescent="0.25">
      <c r="A16" s="140" t="s">
        <v>252</v>
      </c>
      <c r="B16" s="139">
        <v>12</v>
      </c>
      <c r="C16" s="139">
        <v>6</v>
      </c>
      <c r="D16" s="202"/>
      <c r="E16" s="133">
        <f t="shared" si="0"/>
        <v>0</v>
      </c>
      <c r="F16" s="133">
        <f t="shared" si="1"/>
        <v>0</v>
      </c>
      <c r="G16" s="138"/>
    </row>
    <row r="17" spans="1:7" ht="45" x14ac:dyDescent="0.25">
      <c r="A17" s="140" t="s">
        <v>253</v>
      </c>
      <c r="B17" s="139">
        <v>1</v>
      </c>
      <c r="C17" s="139"/>
      <c r="D17" s="202"/>
      <c r="E17" s="133">
        <f t="shared" si="0"/>
        <v>0</v>
      </c>
      <c r="F17" s="133">
        <f t="shared" si="1"/>
        <v>0</v>
      </c>
      <c r="G17" s="138"/>
    </row>
    <row r="18" spans="1:7" x14ac:dyDescent="0.25">
      <c r="A18" s="135"/>
      <c r="B18" s="136"/>
      <c r="C18" s="136"/>
      <c r="D18" s="137"/>
      <c r="E18" s="137"/>
      <c r="F18" s="133">
        <f>ROUNDDOWN(SUM(F7:F17),2)</f>
        <v>0</v>
      </c>
      <c r="G18" s="138"/>
    </row>
    <row r="19" spans="1:7" ht="15.75" thickBot="1" x14ac:dyDescent="0.3">
      <c r="A19" s="135"/>
      <c r="B19" s="136"/>
      <c r="C19" s="136"/>
      <c r="D19" s="137"/>
      <c r="E19" s="137"/>
      <c r="F19" s="137"/>
      <c r="G19" s="138"/>
    </row>
    <row r="20" spans="1:7" ht="15.75" thickBot="1" x14ac:dyDescent="0.3">
      <c r="A20" s="142"/>
      <c r="B20" s="143"/>
      <c r="C20" s="143"/>
      <c r="D20" s="144" t="s">
        <v>254</v>
      </c>
      <c r="E20" s="145"/>
      <c r="F20" s="145"/>
      <c r="G20" s="146">
        <f>+F18+G4</f>
        <v>0</v>
      </c>
    </row>
    <row r="21" spans="1:7" ht="15.75" thickBot="1" x14ac:dyDescent="0.3">
      <c r="A21" s="12"/>
      <c r="B21" s="12"/>
      <c r="C21" s="12"/>
      <c r="D21" s="147"/>
      <c r="E21" s="147"/>
      <c r="F21" s="147"/>
      <c r="G21" s="137"/>
    </row>
    <row r="22" spans="1:7" ht="15.75" thickBot="1" x14ac:dyDescent="0.3">
      <c r="A22" s="266" t="s">
        <v>255</v>
      </c>
      <c r="B22" s="267"/>
      <c r="C22" s="267"/>
      <c r="D22" s="267"/>
      <c r="E22" s="267"/>
      <c r="F22" s="267"/>
      <c r="G22" s="268"/>
    </row>
    <row r="23" spans="1:7" ht="22.5" x14ac:dyDescent="0.25">
      <c r="A23" s="148" t="s">
        <v>231</v>
      </c>
      <c r="B23" s="149" t="s">
        <v>239</v>
      </c>
      <c r="C23" s="149" t="s">
        <v>240</v>
      </c>
      <c r="D23" s="150" t="s">
        <v>241</v>
      </c>
      <c r="E23" s="150" t="s">
        <v>242</v>
      </c>
      <c r="F23" s="150"/>
      <c r="G23" s="151" t="s">
        <v>237</v>
      </c>
    </row>
    <row r="24" spans="1:7" x14ac:dyDescent="0.25">
      <c r="A24" s="130" t="s">
        <v>256</v>
      </c>
      <c r="B24" s="139">
        <v>4</v>
      </c>
      <c r="C24" s="139">
        <v>2</v>
      </c>
      <c r="D24" s="202"/>
      <c r="E24" s="133">
        <f t="shared" ref="E24:E28" si="2">+D24*B24</f>
        <v>0</v>
      </c>
      <c r="F24" s="133"/>
      <c r="G24" s="134">
        <f t="shared" ref="G24:G28" si="3">ROUNDDOWN(+E24/12,2)</f>
        <v>0</v>
      </c>
    </row>
    <row r="25" spans="1:7" ht="22.5" x14ac:dyDescent="0.25">
      <c r="A25" s="130" t="s">
        <v>257</v>
      </c>
      <c r="B25" s="139">
        <v>4</v>
      </c>
      <c r="C25" s="139">
        <v>2</v>
      </c>
      <c r="D25" s="202"/>
      <c r="E25" s="133">
        <f t="shared" si="2"/>
        <v>0</v>
      </c>
      <c r="F25" s="133"/>
      <c r="G25" s="134">
        <f t="shared" si="3"/>
        <v>0</v>
      </c>
    </row>
    <row r="26" spans="1:7" x14ac:dyDescent="0.25">
      <c r="A26" s="130" t="s">
        <v>258</v>
      </c>
      <c r="B26" s="139">
        <v>2</v>
      </c>
      <c r="C26" s="139">
        <v>1</v>
      </c>
      <c r="D26" s="202"/>
      <c r="E26" s="133">
        <f t="shared" si="2"/>
        <v>0</v>
      </c>
      <c r="F26" s="133"/>
      <c r="G26" s="134">
        <f t="shared" si="3"/>
        <v>0</v>
      </c>
    </row>
    <row r="27" spans="1:7" x14ac:dyDescent="0.25">
      <c r="A27" s="130" t="s">
        <v>259</v>
      </c>
      <c r="B27" s="139">
        <v>4</v>
      </c>
      <c r="C27" s="139">
        <v>2</v>
      </c>
      <c r="D27" s="202"/>
      <c r="E27" s="133">
        <f t="shared" si="2"/>
        <v>0</v>
      </c>
      <c r="F27" s="133"/>
      <c r="G27" s="134">
        <f t="shared" si="3"/>
        <v>0</v>
      </c>
    </row>
    <row r="28" spans="1:7" ht="45.75" thickBot="1" x14ac:dyDescent="0.3">
      <c r="A28" s="152" t="s">
        <v>253</v>
      </c>
      <c r="B28" s="153">
        <v>1</v>
      </c>
      <c r="C28" s="153"/>
      <c r="D28" s="203"/>
      <c r="E28" s="154">
        <f t="shared" si="2"/>
        <v>0</v>
      </c>
      <c r="F28" s="154"/>
      <c r="G28" s="155">
        <f t="shared" si="3"/>
        <v>0</v>
      </c>
    </row>
    <row r="29" spans="1:7" ht="15.75" thickBot="1" x14ac:dyDescent="0.3">
      <c r="A29" s="142"/>
      <c r="B29" s="143"/>
      <c r="C29" s="143"/>
      <c r="D29" s="156" t="s">
        <v>254</v>
      </c>
      <c r="E29" s="157"/>
      <c r="F29" s="157"/>
      <c r="G29" s="158">
        <f>ROUNDDOWN(SUM(G24:G28),2)</f>
        <v>0</v>
      </c>
    </row>
  </sheetData>
  <mergeCells count="2">
    <mergeCell ref="A1:G1"/>
    <mergeCell ref="A22:G22"/>
  </mergeCells>
  <pageMargins left="0.51181102362204722" right="0.51181102362204722" top="0.78740157480314965" bottom="0.78740157480314965" header="0.31496062992125984" footer="0.31496062992125984"/>
  <pageSetup paperSize="9" scale="67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38"/>
  <sheetViews>
    <sheetView workbookViewId="0">
      <selection activeCell="B48" sqref="B48"/>
    </sheetView>
  </sheetViews>
  <sheetFormatPr defaultRowHeight="12.75" x14ac:dyDescent="0.2"/>
  <cols>
    <col min="1" max="1" width="35" style="2" customWidth="1"/>
    <col min="2" max="2" width="11.28515625" style="2" customWidth="1"/>
    <col min="3" max="3" width="12.42578125" style="2" customWidth="1"/>
    <col min="4" max="5" width="17.85546875" style="210" customWidth="1"/>
    <col min="6" max="6" width="73.42578125" style="2" customWidth="1"/>
    <col min="7" max="16384" width="9.140625" style="2"/>
  </cols>
  <sheetData>
    <row r="1" spans="1:6" s="204" customFormat="1" x14ac:dyDescent="0.25">
      <c r="A1" s="204" t="s">
        <v>265</v>
      </c>
      <c r="B1" s="204" t="s">
        <v>267</v>
      </c>
      <c r="C1" s="204" t="s">
        <v>266</v>
      </c>
      <c r="D1" s="205" t="s">
        <v>270</v>
      </c>
      <c r="E1" s="205" t="s">
        <v>225</v>
      </c>
      <c r="F1" s="204" t="s">
        <v>271</v>
      </c>
    </row>
    <row r="2" spans="1:6" x14ac:dyDescent="0.2">
      <c r="A2" s="194" t="s">
        <v>347</v>
      </c>
      <c r="B2" s="206" t="s">
        <v>268</v>
      </c>
      <c r="C2" s="207">
        <v>5500</v>
      </c>
      <c r="D2" s="222">
        <f>+'Insumo Cotação'!N10</f>
        <v>0</v>
      </c>
      <c r="E2" s="208">
        <f>+D2*C2</f>
        <v>0</v>
      </c>
      <c r="F2" s="209" t="s">
        <v>323</v>
      </c>
    </row>
    <row r="3" spans="1:6" x14ac:dyDescent="0.2">
      <c r="A3" s="194" t="s">
        <v>302</v>
      </c>
      <c r="B3" s="206" t="s">
        <v>268</v>
      </c>
      <c r="C3" s="194">
        <v>400</v>
      </c>
      <c r="D3" s="222">
        <f>+'Insumo Cotação'!N11</f>
        <v>0</v>
      </c>
      <c r="E3" s="208">
        <f t="shared" ref="E3:E37" si="0">+D3*C3</f>
        <v>0</v>
      </c>
      <c r="F3" s="209" t="s">
        <v>323</v>
      </c>
    </row>
    <row r="4" spans="1:6" x14ac:dyDescent="0.2">
      <c r="A4" s="194" t="s">
        <v>303</v>
      </c>
      <c r="B4" s="206" t="s">
        <v>268</v>
      </c>
      <c r="C4" s="194">
        <v>160</v>
      </c>
      <c r="D4" s="222">
        <f>+'Insumo Cotação'!N12</f>
        <v>0</v>
      </c>
      <c r="E4" s="208">
        <f t="shared" si="0"/>
        <v>0</v>
      </c>
      <c r="F4" s="209" t="s">
        <v>323</v>
      </c>
    </row>
    <row r="5" spans="1:6" x14ac:dyDescent="0.2">
      <c r="A5" s="194" t="s">
        <v>321</v>
      </c>
      <c r="B5" s="206" t="s">
        <v>268</v>
      </c>
      <c r="C5" s="194">
        <v>800</v>
      </c>
      <c r="D5" s="222">
        <f>+'Insumo Cotação'!N13</f>
        <v>0</v>
      </c>
      <c r="E5" s="208">
        <f t="shared" si="0"/>
        <v>0</v>
      </c>
      <c r="F5" s="209"/>
    </row>
    <row r="6" spans="1:6" x14ac:dyDescent="0.2">
      <c r="A6" s="194" t="s">
        <v>322</v>
      </c>
      <c r="B6" s="206" t="s">
        <v>268</v>
      </c>
      <c r="C6" s="194">
        <v>1500</v>
      </c>
      <c r="D6" s="222">
        <f>+'Insumo Cotação'!N14</f>
        <v>0</v>
      </c>
      <c r="E6" s="208">
        <f t="shared" si="0"/>
        <v>0</v>
      </c>
      <c r="F6" s="209"/>
    </row>
    <row r="7" spans="1:6" x14ac:dyDescent="0.2">
      <c r="A7" s="194" t="s">
        <v>304</v>
      </c>
      <c r="B7" s="206" t="s">
        <v>269</v>
      </c>
      <c r="C7" s="194">
        <v>900</v>
      </c>
      <c r="D7" s="222">
        <f>+'Insumo Cotação'!N15</f>
        <v>0</v>
      </c>
      <c r="E7" s="208">
        <f t="shared" si="0"/>
        <v>0</v>
      </c>
      <c r="F7" s="209"/>
    </row>
    <row r="8" spans="1:6" x14ac:dyDescent="0.2">
      <c r="A8" s="194" t="s">
        <v>272</v>
      </c>
      <c r="B8" s="206" t="s">
        <v>268</v>
      </c>
      <c r="C8" s="194">
        <v>144</v>
      </c>
      <c r="D8" s="222">
        <f>+'Insumo Cotação'!N16</f>
        <v>0</v>
      </c>
      <c r="E8" s="208">
        <f t="shared" si="0"/>
        <v>0</v>
      </c>
      <c r="F8" s="269" t="s">
        <v>342</v>
      </c>
    </row>
    <row r="9" spans="1:6" x14ac:dyDescent="0.2">
      <c r="A9" s="194" t="s">
        <v>273</v>
      </c>
      <c r="B9" s="206" t="s">
        <v>268</v>
      </c>
      <c r="C9" s="194">
        <v>144</v>
      </c>
      <c r="D9" s="222">
        <f>+'Insumo Cotação'!N17</f>
        <v>0</v>
      </c>
      <c r="E9" s="208">
        <f t="shared" si="0"/>
        <v>0</v>
      </c>
      <c r="F9" s="270"/>
    </row>
    <row r="10" spans="1:6" x14ac:dyDescent="0.2">
      <c r="A10" s="194" t="s">
        <v>274</v>
      </c>
      <c r="B10" s="206" t="s">
        <v>268</v>
      </c>
      <c r="C10" s="194">
        <v>126</v>
      </c>
      <c r="D10" s="222">
        <f>+'Insumo Cotação'!N18</f>
        <v>0</v>
      </c>
      <c r="E10" s="208">
        <f t="shared" si="0"/>
        <v>0</v>
      </c>
      <c r="F10" s="270"/>
    </row>
    <row r="11" spans="1:6" x14ac:dyDescent="0.2">
      <c r="A11" s="194" t="s">
        <v>275</v>
      </c>
      <c r="B11" s="206" t="s">
        <v>268</v>
      </c>
      <c r="C11" s="194">
        <v>36</v>
      </c>
      <c r="D11" s="222">
        <f>+'Insumo Cotação'!N19</f>
        <v>0</v>
      </c>
      <c r="E11" s="208">
        <f t="shared" si="0"/>
        <v>0</v>
      </c>
      <c r="F11" s="270"/>
    </row>
    <row r="12" spans="1:6" x14ac:dyDescent="0.2">
      <c r="A12" s="194" t="s">
        <v>276</v>
      </c>
      <c r="B12" s="206" t="s">
        <v>268</v>
      </c>
      <c r="C12" s="194">
        <v>15</v>
      </c>
      <c r="D12" s="222">
        <f>+'Insumo Cotação'!N20</f>
        <v>0</v>
      </c>
      <c r="E12" s="208">
        <f t="shared" si="0"/>
        <v>0</v>
      </c>
      <c r="F12" s="270"/>
    </row>
    <row r="13" spans="1:6" x14ac:dyDescent="0.2">
      <c r="A13" s="194" t="s">
        <v>277</v>
      </c>
      <c r="B13" s="206" t="s">
        <v>319</v>
      </c>
      <c r="C13" s="194">
        <v>12</v>
      </c>
      <c r="D13" s="222">
        <f>+'Insumo Cotação'!N21</f>
        <v>0</v>
      </c>
      <c r="E13" s="208">
        <f t="shared" si="0"/>
        <v>0</v>
      </c>
      <c r="F13" s="270"/>
    </row>
    <row r="14" spans="1:6" x14ac:dyDescent="0.2">
      <c r="A14" s="194" t="s">
        <v>278</v>
      </c>
      <c r="B14" s="206" t="s">
        <v>268</v>
      </c>
      <c r="C14" s="194">
        <v>9</v>
      </c>
      <c r="D14" s="222">
        <f>+'Insumo Cotação'!N22</f>
        <v>0</v>
      </c>
      <c r="E14" s="208">
        <f t="shared" si="0"/>
        <v>0</v>
      </c>
      <c r="F14" s="270"/>
    </row>
    <row r="15" spans="1:6" x14ac:dyDescent="0.2">
      <c r="A15" s="194" t="s">
        <v>279</v>
      </c>
      <c r="B15" s="206" t="s">
        <v>268</v>
      </c>
      <c r="C15" s="194">
        <v>40</v>
      </c>
      <c r="D15" s="222">
        <f>+'Insumo Cotação'!N23</f>
        <v>0</v>
      </c>
      <c r="E15" s="208">
        <f t="shared" si="0"/>
        <v>0</v>
      </c>
      <c r="F15" s="270"/>
    </row>
    <row r="16" spans="1:6" x14ac:dyDescent="0.2">
      <c r="A16" s="194" t="s">
        <v>280</v>
      </c>
      <c r="B16" s="206" t="s">
        <v>268</v>
      </c>
      <c r="C16" s="194">
        <v>100</v>
      </c>
      <c r="D16" s="222">
        <f>+'Insumo Cotação'!N24</f>
        <v>0</v>
      </c>
      <c r="E16" s="208">
        <f t="shared" si="0"/>
        <v>0</v>
      </c>
      <c r="F16" s="270"/>
    </row>
    <row r="17" spans="1:6" x14ac:dyDescent="0.2">
      <c r="A17" s="194" t="s">
        <v>281</v>
      </c>
      <c r="B17" s="206" t="s">
        <v>320</v>
      </c>
      <c r="C17" s="194">
        <v>30</v>
      </c>
      <c r="D17" s="222">
        <f>+'Insumo Cotação'!N25</f>
        <v>0</v>
      </c>
      <c r="E17" s="208">
        <f t="shared" si="0"/>
        <v>0</v>
      </c>
      <c r="F17" s="270"/>
    </row>
    <row r="18" spans="1:6" x14ac:dyDescent="0.2">
      <c r="A18" s="194" t="s">
        <v>282</v>
      </c>
      <c r="B18" s="206" t="s">
        <v>268</v>
      </c>
      <c r="C18" s="194">
        <v>42</v>
      </c>
      <c r="D18" s="222">
        <f>+'Insumo Cotação'!N26</f>
        <v>0</v>
      </c>
      <c r="E18" s="208">
        <f t="shared" si="0"/>
        <v>0</v>
      </c>
      <c r="F18" s="270"/>
    </row>
    <row r="19" spans="1:6" x14ac:dyDescent="0.2">
      <c r="A19" s="194" t="s">
        <v>283</v>
      </c>
      <c r="B19" s="206" t="s">
        <v>268</v>
      </c>
      <c r="C19" s="194">
        <v>28</v>
      </c>
      <c r="D19" s="222">
        <f>+'Insumo Cotação'!N27</f>
        <v>0</v>
      </c>
      <c r="E19" s="208">
        <f t="shared" si="0"/>
        <v>0</v>
      </c>
      <c r="F19" s="270"/>
    </row>
    <row r="20" spans="1:6" x14ac:dyDescent="0.2">
      <c r="A20" s="194" t="s">
        <v>284</v>
      </c>
      <c r="B20" s="206" t="s">
        <v>268</v>
      </c>
      <c r="C20" s="194">
        <v>26</v>
      </c>
      <c r="D20" s="222">
        <f>+'Insumo Cotação'!N28</f>
        <v>0</v>
      </c>
      <c r="E20" s="208">
        <f t="shared" si="0"/>
        <v>0</v>
      </c>
      <c r="F20" s="270"/>
    </row>
    <row r="21" spans="1:6" x14ac:dyDescent="0.2">
      <c r="A21" s="194" t="s">
        <v>285</v>
      </c>
      <c r="B21" s="206" t="s">
        <v>268</v>
      </c>
      <c r="C21" s="194">
        <v>40</v>
      </c>
      <c r="D21" s="222">
        <f>+'Insumo Cotação'!N29</f>
        <v>0</v>
      </c>
      <c r="E21" s="208">
        <f t="shared" si="0"/>
        <v>0</v>
      </c>
      <c r="F21" s="270"/>
    </row>
    <row r="22" spans="1:6" x14ac:dyDescent="0.2">
      <c r="A22" s="194" t="s">
        <v>286</v>
      </c>
      <c r="B22" s="206" t="s">
        <v>268</v>
      </c>
      <c r="C22" s="194">
        <v>2.5</v>
      </c>
      <c r="D22" s="222">
        <f>+'Insumo Cotação'!N30</f>
        <v>0</v>
      </c>
      <c r="E22" s="208">
        <f t="shared" si="0"/>
        <v>0</v>
      </c>
      <c r="F22" s="270"/>
    </row>
    <row r="23" spans="1:6" x14ac:dyDescent="0.2">
      <c r="A23" s="194" t="s">
        <v>287</v>
      </c>
      <c r="B23" s="206" t="s">
        <v>268</v>
      </c>
      <c r="C23" s="194">
        <v>40</v>
      </c>
      <c r="D23" s="222">
        <f>+'Insumo Cotação'!N31</f>
        <v>0</v>
      </c>
      <c r="E23" s="208">
        <f t="shared" si="0"/>
        <v>0</v>
      </c>
      <c r="F23" s="270"/>
    </row>
    <row r="24" spans="1:6" x14ac:dyDescent="0.2">
      <c r="A24" s="194" t="s">
        <v>288</v>
      </c>
      <c r="B24" s="206" t="s">
        <v>268</v>
      </c>
      <c r="C24" s="194">
        <v>10</v>
      </c>
      <c r="D24" s="222">
        <f>+'Insumo Cotação'!N32</f>
        <v>0</v>
      </c>
      <c r="E24" s="208">
        <f t="shared" si="0"/>
        <v>0</v>
      </c>
      <c r="F24" s="270"/>
    </row>
    <row r="25" spans="1:6" x14ac:dyDescent="0.2">
      <c r="A25" s="194" t="s">
        <v>289</v>
      </c>
      <c r="B25" s="206" t="s">
        <v>268</v>
      </c>
      <c r="C25" s="194">
        <v>13</v>
      </c>
      <c r="D25" s="222">
        <f>+'Insumo Cotação'!N33</f>
        <v>0</v>
      </c>
      <c r="E25" s="208">
        <f t="shared" si="0"/>
        <v>0</v>
      </c>
      <c r="F25" s="270"/>
    </row>
    <row r="26" spans="1:6" x14ac:dyDescent="0.2">
      <c r="A26" s="194" t="s">
        <v>290</v>
      </c>
      <c r="B26" s="206" t="s">
        <v>268</v>
      </c>
      <c r="C26" s="194">
        <v>10</v>
      </c>
      <c r="D26" s="222">
        <f>+'Insumo Cotação'!N34</f>
        <v>0</v>
      </c>
      <c r="E26" s="208">
        <f t="shared" si="0"/>
        <v>0</v>
      </c>
      <c r="F26" s="270"/>
    </row>
    <row r="27" spans="1:6" x14ac:dyDescent="0.2">
      <c r="A27" s="194" t="s">
        <v>291</v>
      </c>
      <c r="B27" s="206" t="s">
        <v>268</v>
      </c>
      <c r="C27" s="194">
        <v>20</v>
      </c>
      <c r="D27" s="222">
        <f>+'Insumo Cotação'!N35</f>
        <v>0</v>
      </c>
      <c r="E27" s="208">
        <f t="shared" si="0"/>
        <v>0</v>
      </c>
      <c r="F27" s="270"/>
    </row>
    <row r="28" spans="1:6" x14ac:dyDescent="0.2">
      <c r="A28" s="194" t="s">
        <v>292</v>
      </c>
      <c r="B28" s="206" t="s">
        <v>268</v>
      </c>
      <c r="C28" s="194">
        <v>126</v>
      </c>
      <c r="D28" s="222">
        <f>+'Insumo Cotação'!N36</f>
        <v>0</v>
      </c>
      <c r="E28" s="208">
        <f t="shared" si="0"/>
        <v>0</v>
      </c>
      <c r="F28" s="270"/>
    </row>
    <row r="29" spans="1:6" x14ac:dyDescent="0.2">
      <c r="A29" s="194" t="s">
        <v>293</v>
      </c>
      <c r="B29" s="206" t="s">
        <v>268</v>
      </c>
      <c r="C29" s="194">
        <v>14</v>
      </c>
      <c r="D29" s="222">
        <f>+'Insumo Cotação'!N37</f>
        <v>0</v>
      </c>
      <c r="E29" s="208">
        <f t="shared" si="0"/>
        <v>0</v>
      </c>
      <c r="F29" s="270"/>
    </row>
    <row r="30" spans="1:6" x14ac:dyDescent="0.2">
      <c r="A30" s="194" t="s">
        <v>294</v>
      </c>
      <c r="B30" s="206" t="s">
        <v>268</v>
      </c>
      <c r="C30" s="194">
        <v>10</v>
      </c>
      <c r="D30" s="222">
        <f>+'Insumo Cotação'!N38</f>
        <v>0</v>
      </c>
      <c r="E30" s="208">
        <f t="shared" si="0"/>
        <v>0</v>
      </c>
      <c r="F30" s="270"/>
    </row>
    <row r="31" spans="1:6" x14ac:dyDescent="0.2">
      <c r="A31" s="194" t="s">
        <v>295</v>
      </c>
      <c r="B31" s="206" t="s">
        <v>268</v>
      </c>
      <c r="C31" s="194">
        <v>7.8</v>
      </c>
      <c r="D31" s="222">
        <f>+'Insumo Cotação'!N39</f>
        <v>0</v>
      </c>
      <c r="E31" s="208">
        <f t="shared" si="0"/>
        <v>0</v>
      </c>
      <c r="F31" s="270"/>
    </row>
    <row r="32" spans="1:6" x14ac:dyDescent="0.2">
      <c r="A32" s="194" t="s">
        <v>296</v>
      </c>
      <c r="B32" s="206" t="s">
        <v>268</v>
      </c>
      <c r="C32" s="194">
        <v>15</v>
      </c>
      <c r="D32" s="222">
        <f>+'Insumo Cotação'!N40</f>
        <v>0</v>
      </c>
      <c r="E32" s="208">
        <f t="shared" si="0"/>
        <v>0</v>
      </c>
      <c r="F32" s="270"/>
    </row>
    <row r="33" spans="1:6" x14ac:dyDescent="0.2">
      <c r="A33" s="194" t="s">
        <v>297</v>
      </c>
      <c r="B33" s="206" t="s">
        <v>268</v>
      </c>
      <c r="C33" s="194">
        <v>10</v>
      </c>
      <c r="D33" s="222">
        <f>+'Insumo Cotação'!N41</f>
        <v>0</v>
      </c>
      <c r="E33" s="208">
        <f t="shared" si="0"/>
        <v>0</v>
      </c>
      <c r="F33" s="270"/>
    </row>
    <row r="34" spans="1:6" x14ac:dyDescent="0.2">
      <c r="A34" s="194" t="s">
        <v>298</v>
      </c>
      <c r="B34" s="206" t="s">
        <v>268</v>
      </c>
      <c r="C34" s="194">
        <v>2</v>
      </c>
      <c r="D34" s="222">
        <f>+'Insumo Cotação'!N42</f>
        <v>0</v>
      </c>
      <c r="E34" s="208">
        <f t="shared" si="0"/>
        <v>0</v>
      </c>
      <c r="F34" s="270"/>
    </row>
    <row r="35" spans="1:6" x14ac:dyDescent="0.2">
      <c r="A35" s="194" t="s">
        <v>299</v>
      </c>
      <c r="B35" s="206" t="s">
        <v>268</v>
      </c>
      <c r="C35" s="194">
        <v>2</v>
      </c>
      <c r="D35" s="222">
        <f>+'Insumo Cotação'!N43</f>
        <v>0</v>
      </c>
      <c r="E35" s="208">
        <f t="shared" si="0"/>
        <v>0</v>
      </c>
      <c r="F35" s="270"/>
    </row>
    <row r="36" spans="1:6" x14ac:dyDescent="0.2">
      <c r="A36" s="194" t="s">
        <v>300</v>
      </c>
      <c r="B36" s="206" t="s">
        <v>268</v>
      </c>
      <c r="C36" s="194">
        <v>2</v>
      </c>
      <c r="D36" s="222">
        <f>+'Insumo Cotação'!N44</f>
        <v>0</v>
      </c>
      <c r="E36" s="208">
        <f t="shared" si="0"/>
        <v>0</v>
      </c>
      <c r="F36" s="270"/>
    </row>
    <row r="37" spans="1:6" x14ac:dyDescent="0.2">
      <c r="A37" s="194" t="s">
        <v>301</v>
      </c>
      <c r="B37" s="206" t="s">
        <v>268</v>
      </c>
      <c r="C37" s="194">
        <v>4</v>
      </c>
      <c r="D37" s="222">
        <f>+'Insumo Cotação'!N45</f>
        <v>0</v>
      </c>
      <c r="E37" s="208">
        <f t="shared" si="0"/>
        <v>0</v>
      </c>
      <c r="F37" s="270"/>
    </row>
    <row r="38" spans="1:6" x14ac:dyDescent="0.2">
      <c r="E38" s="223">
        <f>SUM(E2:E37)</f>
        <v>0</v>
      </c>
    </row>
  </sheetData>
  <mergeCells count="1">
    <mergeCell ref="F8:F37"/>
  </mergeCells>
  <pageMargins left="0.51181102362204722" right="0.51181102362204722" top="0.78740157480314965" bottom="0.78740157480314965" header="0.31496062992125984" footer="0.31496062992125984"/>
  <pageSetup paperSize="9" scale="81" orientation="landscape" verticalDpi="300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N45"/>
  <sheetViews>
    <sheetView topLeftCell="A8" workbookViewId="0">
      <selection activeCell="B36" sqref="B36"/>
    </sheetView>
  </sheetViews>
  <sheetFormatPr defaultRowHeight="15" x14ac:dyDescent="0.25"/>
  <cols>
    <col min="1" max="1" width="44" customWidth="1"/>
    <col min="3" max="3" width="9.42578125" bestFit="1" customWidth="1"/>
    <col min="14" max="14" width="13.42578125" customWidth="1"/>
  </cols>
  <sheetData>
    <row r="1" spans="1:14" s="1" customFormat="1" x14ac:dyDescent="0.25">
      <c r="A1" s="10" t="s">
        <v>128</v>
      </c>
      <c r="B1" s="165">
        <f>+'Aux Bioterio seg sex 20%'!C125</f>
        <v>0.03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s="1" customFormat="1" x14ac:dyDescent="0.25">
      <c r="A2" s="10" t="s">
        <v>129</v>
      </c>
      <c r="B2" s="165">
        <f>+'Aux Bioterio seg sex 20%'!C126</f>
        <v>0.03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s="1" customFormat="1" x14ac:dyDescent="0.25">
      <c r="A3" s="10" t="s">
        <v>135</v>
      </c>
      <c r="B3" s="165">
        <f>+'Aux Bioterio seg sex 20%'!C131</f>
        <v>1.6500000000000001E-2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s="1" customFormat="1" x14ac:dyDescent="0.25">
      <c r="A4" s="10" t="s">
        <v>137</v>
      </c>
      <c r="B4" s="165">
        <f>+'Aux Bioterio seg sex 20%'!C132</f>
        <v>7.5999999999999998E-2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s="1" customFormat="1" x14ac:dyDescent="0.25">
      <c r="A5" s="10" t="s">
        <v>145</v>
      </c>
      <c r="B5" s="165">
        <f>+'Aux Bioterio seg sex 20%'!C136</f>
        <v>0.05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 s="1" customForma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 s="1" customFormat="1" ht="33.75" x14ac:dyDescent="0.25">
      <c r="A7" s="167" t="s">
        <v>305</v>
      </c>
      <c r="B7" s="271"/>
      <c r="C7" s="168"/>
      <c r="D7" s="273"/>
      <c r="E7" s="273"/>
      <c r="F7" s="169"/>
      <c r="G7" s="273"/>
      <c r="H7" s="169"/>
      <c r="I7" s="273"/>
      <c r="J7" s="169"/>
      <c r="K7" s="169"/>
      <c r="L7" s="169"/>
      <c r="M7" s="169"/>
      <c r="N7" s="273"/>
    </row>
    <row r="8" spans="1:14" s="1" customFormat="1" x14ac:dyDescent="0.25">
      <c r="A8" s="167" t="s">
        <v>306</v>
      </c>
      <c r="B8" s="272"/>
      <c r="C8" s="170"/>
      <c r="D8" s="273"/>
      <c r="E8" s="273"/>
      <c r="F8" s="171">
        <f>+B1</f>
        <v>0.03</v>
      </c>
      <c r="G8" s="273"/>
      <c r="H8" s="171">
        <f>+B2</f>
        <v>0.03</v>
      </c>
      <c r="I8" s="273"/>
      <c r="J8" s="171">
        <f>+B3</f>
        <v>1.6500000000000001E-2</v>
      </c>
      <c r="K8" s="171">
        <f>+B4</f>
        <v>7.5999999999999998E-2</v>
      </c>
      <c r="L8" s="171">
        <f>+B5</f>
        <v>0.05</v>
      </c>
      <c r="M8" s="171">
        <f>+L8+K8+J8</f>
        <v>0.14250000000000002</v>
      </c>
      <c r="N8" s="273"/>
    </row>
    <row r="9" spans="1:14" s="1" customFormat="1" ht="78.75" x14ac:dyDescent="0.25">
      <c r="A9" s="167"/>
      <c r="B9" s="172" t="s">
        <v>307</v>
      </c>
      <c r="C9" s="173" t="s">
        <v>308</v>
      </c>
      <c r="D9" s="174" t="s">
        <v>86</v>
      </c>
      <c r="E9" s="174" t="s">
        <v>309</v>
      </c>
      <c r="F9" s="174" t="s">
        <v>128</v>
      </c>
      <c r="G9" s="174" t="s">
        <v>310</v>
      </c>
      <c r="H9" s="174" t="s">
        <v>129</v>
      </c>
      <c r="I9" s="174" t="s">
        <v>310</v>
      </c>
      <c r="J9" s="174" t="s">
        <v>135</v>
      </c>
      <c r="K9" s="174" t="s">
        <v>137</v>
      </c>
      <c r="L9" s="174" t="s">
        <v>145</v>
      </c>
      <c r="M9" s="174" t="s">
        <v>311</v>
      </c>
      <c r="N9" s="174" t="s">
        <v>312</v>
      </c>
    </row>
    <row r="10" spans="1:14" s="1" customFormat="1" x14ac:dyDescent="0.25">
      <c r="A10" s="164" t="str">
        <f>+Insumos!A2</f>
        <v>RAÇÃO PARA ROEDORES IRRADIADA</v>
      </c>
      <c r="B10" s="139" t="str">
        <f>+Insumos!B2</f>
        <v>Kg</v>
      </c>
      <c r="C10" s="202"/>
      <c r="D10" s="133">
        <f>C10*($J$8+$K$8)*-1</f>
        <v>0</v>
      </c>
      <c r="E10" s="166">
        <f>+D10+C10</f>
        <v>0</v>
      </c>
      <c r="F10" s="133">
        <f>+E10*$F$8</f>
        <v>0</v>
      </c>
      <c r="G10" s="166">
        <f>+E10+F10</f>
        <v>0</v>
      </c>
      <c r="H10" s="133">
        <f>+G10*$H$8</f>
        <v>0</v>
      </c>
      <c r="I10" s="166">
        <f>+H10+G10</f>
        <v>0</v>
      </c>
      <c r="J10" s="133">
        <f>+M10*$J$8</f>
        <v>0</v>
      </c>
      <c r="K10" s="133">
        <f>+M10*$K$8</f>
        <v>0</v>
      </c>
      <c r="L10" s="133">
        <f>+M10*$L$8</f>
        <v>0</v>
      </c>
      <c r="M10" s="133">
        <f>+I10/(1-$M$8)</f>
        <v>0</v>
      </c>
      <c r="N10" s="175">
        <f>ROUND(+M10,2)</f>
        <v>0</v>
      </c>
    </row>
    <row r="11" spans="1:14" x14ac:dyDescent="0.25">
      <c r="A11" s="164" t="str">
        <f>+Insumos!A3</f>
        <v>RAÇÃO PARA COELHOS</v>
      </c>
      <c r="B11" s="139" t="str">
        <f>+Insumos!B3</f>
        <v>Kg</v>
      </c>
      <c r="C11" s="202"/>
      <c r="D11" s="133">
        <f t="shared" ref="D11:D45" si="0">C11*($J$8+$K$8)*-1</f>
        <v>0</v>
      </c>
      <c r="E11" s="166">
        <f t="shared" ref="E11:E45" si="1">+D11+C11</f>
        <v>0</v>
      </c>
      <c r="F11" s="133">
        <f t="shared" ref="F11:F45" si="2">+E11*$F$8</f>
        <v>0</v>
      </c>
      <c r="G11" s="166">
        <f t="shared" ref="G11:G45" si="3">+E11+F11</f>
        <v>0</v>
      </c>
      <c r="H11" s="133">
        <f t="shared" ref="H11:H45" si="4">+G11*$H$8</f>
        <v>0</v>
      </c>
      <c r="I11" s="166">
        <f t="shared" ref="I11:I45" si="5">+H11+G11</f>
        <v>0</v>
      </c>
      <c r="J11" s="133">
        <f t="shared" ref="J11:J45" si="6">+M11*$J$8</f>
        <v>0</v>
      </c>
      <c r="K11" s="133">
        <f t="shared" ref="K11:K45" si="7">+M11*$K$8</f>
        <v>0</v>
      </c>
      <c r="L11" s="133">
        <f t="shared" ref="L11:L45" si="8">+M11*$L$8</f>
        <v>0</v>
      </c>
      <c r="M11" s="133">
        <f t="shared" ref="M11:M45" si="9">+I11/(1-$M$8)</f>
        <v>0</v>
      </c>
      <c r="N11" s="175">
        <f t="shared" ref="N11:N45" si="10">ROUND(+M11,2)</f>
        <v>0</v>
      </c>
    </row>
    <row r="12" spans="1:14" x14ac:dyDescent="0.25">
      <c r="A12" s="164" t="str">
        <f>+Insumos!A4</f>
        <v>RAÇÃO PARA PRIMATAS</v>
      </c>
      <c r="B12" s="139" t="str">
        <f>+Insumos!B4</f>
        <v>Kg</v>
      </c>
      <c r="C12" s="202"/>
      <c r="D12" s="133">
        <f t="shared" si="0"/>
        <v>0</v>
      </c>
      <c r="E12" s="166">
        <f t="shared" si="1"/>
        <v>0</v>
      </c>
      <c r="F12" s="133">
        <f t="shared" si="2"/>
        <v>0</v>
      </c>
      <c r="G12" s="166">
        <f t="shared" si="3"/>
        <v>0</v>
      </c>
      <c r="H12" s="133">
        <f t="shared" si="4"/>
        <v>0</v>
      </c>
      <c r="I12" s="166">
        <f t="shared" si="5"/>
        <v>0</v>
      </c>
      <c r="J12" s="133">
        <f t="shared" si="6"/>
        <v>0</v>
      </c>
      <c r="K12" s="133">
        <f t="shared" si="7"/>
        <v>0</v>
      </c>
      <c r="L12" s="133">
        <f t="shared" si="8"/>
        <v>0</v>
      </c>
      <c r="M12" s="133">
        <f t="shared" si="9"/>
        <v>0</v>
      </c>
      <c r="N12" s="175">
        <f t="shared" si="10"/>
        <v>0</v>
      </c>
    </row>
    <row r="13" spans="1:14" x14ac:dyDescent="0.25">
      <c r="A13" s="164" t="str">
        <f>+Insumos!A5</f>
        <v>FORRAÇÃO MARAVALHA IRRADIADA</v>
      </c>
      <c r="B13" s="139" t="str">
        <f>+Insumos!B5</f>
        <v>Kg</v>
      </c>
      <c r="C13" s="202"/>
      <c r="D13" s="133">
        <f t="shared" si="0"/>
        <v>0</v>
      </c>
      <c r="E13" s="166">
        <f t="shared" si="1"/>
        <v>0</v>
      </c>
      <c r="F13" s="133">
        <f t="shared" si="2"/>
        <v>0</v>
      </c>
      <c r="G13" s="166">
        <f t="shared" si="3"/>
        <v>0</v>
      </c>
      <c r="H13" s="133">
        <f t="shared" si="4"/>
        <v>0</v>
      </c>
      <c r="I13" s="166">
        <f t="shared" si="5"/>
        <v>0</v>
      </c>
      <c r="J13" s="133">
        <f t="shared" si="6"/>
        <v>0</v>
      </c>
      <c r="K13" s="133">
        <f t="shared" si="7"/>
        <v>0</v>
      </c>
      <c r="L13" s="133">
        <f t="shared" si="8"/>
        <v>0</v>
      </c>
      <c r="M13" s="133">
        <f t="shared" si="9"/>
        <v>0</v>
      </c>
      <c r="N13" s="175">
        <f t="shared" si="10"/>
        <v>0</v>
      </c>
    </row>
    <row r="14" spans="1:14" x14ac:dyDescent="0.25">
      <c r="A14" s="164" t="str">
        <f>+Insumos!A6</f>
        <v>FORRAÇÃO FLOCOS IRRADIADO</v>
      </c>
      <c r="B14" s="139" t="str">
        <f>+Insumos!B6</f>
        <v>Kg</v>
      </c>
      <c r="C14" s="202"/>
      <c r="D14" s="133">
        <f t="shared" si="0"/>
        <v>0</v>
      </c>
      <c r="E14" s="166">
        <f t="shared" si="1"/>
        <v>0</v>
      </c>
      <c r="F14" s="133">
        <f t="shared" si="2"/>
        <v>0</v>
      </c>
      <c r="G14" s="166">
        <f t="shared" si="3"/>
        <v>0</v>
      </c>
      <c r="H14" s="133">
        <f t="shared" si="4"/>
        <v>0</v>
      </c>
      <c r="I14" s="166">
        <f t="shared" si="5"/>
        <v>0</v>
      </c>
      <c r="J14" s="133">
        <f t="shared" si="6"/>
        <v>0</v>
      </c>
      <c r="K14" s="133">
        <f t="shared" si="7"/>
        <v>0</v>
      </c>
      <c r="L14" s="133">
        <f t="shared" si="8"/>
        <v>0</v>
      </c>
      <c r="M14" s="133">
        <f t="shared" si="9"/>
        <v>0</v>
      </c>
      <c r="N14" s="175">
        <f t="shared" si="10"/>
        <v>0</v>
      </c>
    </row>
    <row r="15" spans="1:14" x14ac:dyDescent="0.25">
      <c r="A15" s="164" t="str">
        <f>+Insumos!A7</f>
        <v>SANGUE DE COELHO</v>
      </c>
      <c r="B15" s="139" t="str">
        <f>+Insumos!B7</f>
        <v>ml</v>
      </c>
      <c r="C15" s="202"/>
      <c r="D15" s="133">
        <f t="shared" si="0"/>
        <v>0</v>
      </c>
      <c r="E15" s="166">
        <f t="shared" si="1"/>
        <v>0</v>
      </c>
      <c r="F15" s="133">
        <f t="shared" si="2"/>
        <v>0</v>
      </c>
      <c r="G15" s="166">
        <f t="shared" si="3"/>
        <v>0</v>
      </c>
      <c r="H15" s="133">
        <f t="shared" si="4"/>
        <v>0</v>
      </c>
      <c r="I15" s="166">
        <f t="shared" si="5"/>
        <v>0</v>
      </c>
      <c r="J15" s="133">
        <f t="shared" si="6"/>
        <v>0</v>
      </c>
      <c r="K15" s="133">
        <f t="shared" si="7"/>
        <v>0</v>
      </c>
      <c r="L15" s="133">
        <f t="shared" si="8"/>
        <v>0</v>
      </c>
      <c r="M15" s="133">
        <f t="shared" si="9"/>
        <v>0</v>
      </c>
      <c r="N15" s="175">
        <f t="shared" si="10"/>
        <v>0</v>
      </c>
    </row>
    <row r="16" spans="1:14" x14ac:dyDescent="0.25">
      <c r="A16" s="164" t="str">
        <f>+Insumos!A8</f>
        <v>MAÇÃ</v>
      </c>
      <c r="B16" s="139" t="str">
        <f>+Insumos!B8</f>
        <v>Kg</v>
      </c>
      <c r="C16" s="202"/>
      <c r="D16" s="133">
        <f t="shared" si="0"/>
        <v>0</v>
      </c>
      <c r="E16" s="166">
        <f t="shared" si="1"/>
        <v>0</v>
      </c>
      <c r="F16" s="133">
        <f t="shared" si="2"/>
        <v>0</v>
      </c>
      <c r="G16" s="166">
        <f t="shared" si="3"/>
        <v>0</v>
      </c>
      <c r="H16" s="133">
        <f t="shared" si="4"/>
        <v>0</v>
      </c>
      <c r="I16" s="166">
        <f t="shared" si="5"/>
        <v>0</v>
      </c>
      <c r="J16" s="133">
        <f t="shared" si="6"/>
        <v>0</v>
      </c>
      <c r="K16" s="133">
        <f t="shared" si="7"/>
        <v>0</v>
      </c>
      <c r="L16" s="133">
        <f t="shared" si="8"/>
        <v>0</v>
      </c>
      <c r="M16" s="133">
        <f t="shared" si="9"/>
        <v>0</v>
      </c>
      <c r="N16" s="175">
        <f t="shared" si="10"/>
        <v>0</v>
      </c>
    </row>
    <row r="17" spans="1:14" x14ac:dyDescent="0.25">
      <c r="A17" s="164" t="str">
        <f>+Insumos!A9</f>
        <v>BANANA</v>
      </c>
      <c r="B17" s="139" t="str">
        <f>+Insumos!B9</f>
        <v>Kg</v>
      </c>
      <c r="C17" s="202"/>
      <c r="D17" s="133">
        <f t="shared" si="0"/>
        <v>0</v>
      </c>
      <c r="E17" s="166">
        <f t="shared" si="1"/>
        <v>0</v>
      </c>
      <c r="F17" s="133">
        <f t="shared" si="2"/>
        <v>0</v>
      </c>
      <c r="G17" s="166">
        <f t="shared" si="3"/>
        <v>0</v>
      </c>
      <c r="H17" s="133">
        <f t="shared" si="4"/>
        <v>0</v>
      </c>
      <c r="I17" s="166">
        <f t="shared" si="5"/>
        <v>0</v>
      </c>
      <c r="J17" s="133">
        <f t="shared" si="6"/>
        <v>0</v>
      </c>
      <c r="K17" s="133">
        <f t="shared" si="7"/>
        <v>0</v>
      </c>
      <c r="L17" s="133">
        <f t="shared" si="8"/>
        <v>0</v>
      </c>
      <c r="M17" s="133">
        <f t="shared" si="9"/>
        <v>0</v>
      </c>
      <c r="N17" s="175">
        <f t="shared" si="10"/>
        <v>0</v>
      </c>
    </row>
    <row r="18" spans="1:14" x14ac:dyDescent="0.25">
      <c r="A18" s="164" t="str">
        <f>+Insumos!A10</f>
        <v>LARANJA</v>
      </c>
      <c r="B18" s="139" t="str">
        <f>+Insumos!B10</f>
        <v>Kg</v>
      </c>
      <c r="C18" s="202"/>
      <c r="D18" s="133">
        <f t="shared" si="0"/>
        <v>0</v>
      </c>
      <c r="E18" s="166">
        <f t="shared" si="1"/>
        <v>0</v>
      </c>
      <c r="F18" s="133">
        <f t="shared" si="2"/>
        <v>0</v>
      </c>
      <c r="G18" s="166">
        <f t="shared" si="3"/>
        <v>0</v>
      </c>
      <c r="H18" s="133">
        <f t="shared" si="4"/>
        <v>0</v>
      </c>
      <c r="I18" s="166">
        <f t="shared" si="5"/>
        <v>0</v>
      </c>
      <c r="J18" s="133">
        <f t="shared" si="6"/>
        <v>0</v>
      </c>
      <c r="K18" s="133">
        <f t="shared" si="7"/>
        <v>0</v>
      </c>
      <c r="L18" s="133">
        <f t="shared" si="8"/>
        <v>0</v>
      </c>
      <c r="M18" s="133">
        <f t="shared" si="9"/>
        <v>0</v>
      </c>
      <c r="N18" s="175">
        <f t="shared" si="10"/>
        <v>0</v>
      </c>
    </row>
    <row r="19" spans="1:14" x14ac:dyDescent="0.25">
      <c r="A19" s="164" t="str">
        <f>+Insumos!A11</f>
        <v>TOMATE</v>
      </c>
      <c r="B19" s="139" t="str">
        <f>+Insumos!B11</f>
        <v>Kg</v>
      </c>
      <c r="C19" s="202"/>
      <c r="D19" s="133">
        <f t="shared" si="0"/>
        <v>0</v>
      </c>
      <c r="E19" s="166">
        <f t="shared" si="1"/>
        <v>0</v>
      </c>
      <c r="F19" s="133">
        <f t="shared" si="2"/>
        <v>0</v>
      </c>
      <c r="G19" s="166">
        <f t="shared" si="3"/>
        <v>0</v>
      </c>
      <c r="H19" s="133">
        <f t="shared" si="4"/>
        <v>0</v>
      </c>
      <c r="I19" s="166">
        <f t="shared" si="5"/>
        <v>0</v>
      </c>
      <c r="J19" s="133">
        <f t="shared" si="6"/>
        <v>0</v>
      </c>
      <c r="K19" s="133">
        <f t="shared" si="7"/>
        <v>0</v>
      </c>
      <c r="L19" s="133">
        <f t="shared" si="8"/>
        <v>0</v>
      </c>
      <c r="M19" s="133">
        <f t="shared" si="9"/>
        <v>0</v>
      </c>
      <c r="N19" s="175">
        <f t="shared" si="10"/>
        <v>0</v>
      </c>
    </row>
    <row r="20" spans="1:14" x14ac:dyDescent="0.25">
      <c r="A20" s="164" t="str">
        <f>+Insumos!A12</f>
        <v>MILHO</v>
      </c>
      <c r="B20" s="139" t="str">
        <f>+Insumos!B12</f>
        <v>Kg</v>
      </c>
      <c r="C20" s="202"/>
      <c r="D20" s="133">
        <f t="shared" si="0"/>
        <v>0</v>
      </c>
      <c r="E20" s="166">
        <f t="shared" si="1"/>
        <v>0</v>
      </c>
      <c r="F20" s="133">
        <f t="shared" si="2"/>
        <v>0</v>
      </c>
      <c r="G20" s="166">
        <f t="shared" si="3"/>
        <v>0</v>
      </c>
      <c r="H20" s="133">
        <f t="shared" si="4"/>
        <v>0</v>
      </c>
      <c r="I20" s="166">
        <f t="shared" si="5"/>
        <v>0</v>
      </c>
      <c r="J20" s="133">
        <f t="shared" si="6"/>
        <v>0</v>
      </c>
      <c r="K20" s="133">
        <f t="shared" si="7"/>
        <v>0</v>
      </c>
      <c r="L20" s="133">
        <f t="shared" si="8"/>
        <v>0</v>
      </c>
      <c r="M20" s="133">
        <f t="shared" si="9"/>
        <v>0</v>
      </c>
      <c r="N20" s="175">
        <f t="shared" si="10"/>
        <v>0</v>
      </c>
    </row>
    <row r="21" spans="1:14" x14ac:dyDescent="0.25">
      <c r="A21" s="164" t="str">
        <f>+Insumos!A13</f>
        <v>COCO VERDE</v>
      </c>
      <c r="B21" s="139" t="str">
        <f>+Insumos!B13</f>
        <v>Und</v>
      </c>
      <c r="C21" s="202"/>
      <c r="D21" s="133">
        <f t="shared" si="0"/>
        <v>0</v>
      </c>
      <c r="E21" s="166">
        <f t="shared" si="1"/>
        <v>0</v>
      </c>
      <c r="F21" s="133">
        <f t="shared" si="2"/>
        <v>0</v>
      </c>
      <c r="G21" s="166">
        <f t="shared" si="3"/>
        <v>0</v>
      </c>
      <c r="H21" s="133">
        <f t="shared" si="4"/>
        <v>0</v>
      </c>
      <c r="I21" s="166">
        <f t="shared" si="5"/>
        <v>0</v>
      </c>
      <c r="J21" s="133">
        <f t="shared" si="6"/>
        <v>0</v>
      </c>
      <c r="K21" s="133">
        <f t="shared" si="7"/>
        <v>0</v>
      </c>
      <c r="L21" s="133">
        <f t="shared" si="8"/>
        <v>0</v>
      </c>
      <c r="M21" s="133">
        <f t="shared" si="9"/>
        <v>0</v>
      </c>
      <c r="N21" s="175">
        <f t="shared" si="10"/>
        <v>0</v>
      </c>
    </row>
    <row r="22" spans="1:14" x14ac:dyDescent="0.25">
      <c r="A22" s="164" t="str">
        <f>+Insumos!A14</f>
        <v>COUVE MANTEIGA</v>
      </c>
      <c r="B22" s="139" t="str">
        <f>+Insumos!B14</f>
        <v>Kg</v>
      </c>
      <c r="C22" s="202"/>
      <c r="D22" s="133">
        <f t="shared" si="0"/>
        <v>0</v>
      </c>
      <c r="E22" s="166">
        <f t="shared" si="1"/>
        <v>0</v>
      </c>
      <c r="F22" s="133">
        <f t="shared" si="2"/>
        <v>0</v>
      </c>
      <c r="G22" s="166">
        <f t="shared" si="3"/>
        <v>0</v>
      </c>
      <c r="H22" s="133">
        <f t="shared" si="4"/>
        <v>0</v>
      </c>
      <c r="I22" s="166">
        <f t="shared" si="5"/>
        <v>0</v>
      </c>
      <c r="J22" s="133">
        <f t="shared" si="6"/>
        <v>0</v>
      </c>
      <c r="K22" s="133">
        <f t="shared" si="7"/>
        <v>0</v>
      </c>
      <c r="L22" s="133">
        <f t="shared" si="8"/>
        <v>0</v>
      </c>
      <c r="M22" s="133">
        <f t="shared" si="9"/>
        <v>0</v>
      </c>
      <c r="N22" s="175">
        <f t="shared" si="10"/>
        <v>0</v>
      </c>
    </row>
    <row r="23" spans="1:14" x14ac:dyDescent="0.25">
      <c r="A23" s="164" t="str">
        <f>+Insumos!A15</f>
        <v>BETERRABA</v>
      </c>
      <c r="B23" s="139" t="str">
        <f>+Insumos!B15</f>
        <v>Kg</v>
      </c>
      <c r="C23" s="202"/>
      <c r="D23" s="133">
        <f t="shared" si="0"/>
        <v>0</v>
      </c>
      <c r="E23" s="166">
        <f t="shared" si="1"/>
        <v>0</v>
      </c>
      <c r="F23" s="133">
        <f t="shared" si="2"/>
        <v>0</v>
      </c>
      <c r="G23" s="166">
        <f t="shared" si="3"/>
        <v>0</v>
      </c>
      <c r="H23" s="133">
        <f t="shared" si="4"/>
        <v>0</v>
      </c>
      <c r="I23" s="166">
        <f t="shared" si="5"/>
        <v>0</v>
      </c>
      <c r="J23" s="133">
        <f t="shared" si="6"/>
        <v>0</v>
      </c>
      <c r="K23" s="133">
        <f t="shared" si="7"/>
        <v>0</v>
      </c>
      <c r="L23" s="133">
        <f t="shared" si="8"/>
        <v>0</v>
      </c>
      <c r="M23" s="133">
        <f t="shared" si="9"/>
        <v>0</v>
      </c>
      <c r="N23" s="175">
        <f t="shared" si="10"/>
        <v>0</v>
      </c>
    </row>
    <row r="24" spans="1:14" x14ac:dyDescent="0.25">
      <c r="A24" s="164" t="str">
        <f>+Insumos!A16</f>
        <v>CENOURA</v>
      </c>
      <c r="B24" s="139" t="str">
        <f>+Insumos!B16</f>
        <v>Kg</v>
      </c>
      <c r="C24" s="202"/>
      <c r="D24" s="133">
        <f t="shared" si="0"/>
        <v>0</v>
      </c>
      <c r="E24" s="166">
        <f t="shared" si="1"/>
        <v>0</v>
      </c>
      <c r="F24" s="133">
        <f t="shared" si="2"/>
        <v>0</v>
      </c>
      <c r="G24" s="166">
        <f t="shared" si="3"/>
        <v>0</v>
      </c>
      <c r="H24" s="133">
        <f t="shared" si="4"/>
        <v>0</v>
      </c>
      <c r="I24" s="166">
        <f t="shared" si="5"/>
        <v>0</v>
      </c>
      <c r="J24" s="133">
        <f t="shared" si="6"/>
        <v>0</v>
      </c>
      <c r="K24" s="133">
        <f t="shared" si="7"/>
        <v>0</v>
      </c>
      <c r="L24" s="133">
        <f t="shared" si="8"/>
        <v>0</v>
      </c>
      <c r="M24" s="133">
        <f t="shared" si="9"/>
        <v>0</v>
      </c>
      <c r="N24" s="175">
        <f t="shared" si="10"/>
        <v>0</v>
      </c>
    </row>
    <row r="25" spans="1:14" x14ac:dyDescent="0.25">
      <c r="A25" s="164" t="str">
        <f>+Insumos!A17</f>
        <v>OVO</v>
      </c>
      <c r="B25" s="139" t="str">
        <f>+Insumos!B17</f>
        <v>Dz</v>
      </c>
      <c r="C25" s="202"/>
      <c r="D25" s="133">
        <f t="shared" si="0"/>
        <v>0</v>
      </c>
      <c r="E25" s="166">
        <f t="shared" si="1"/>
        <v>0</v>
      </c>
      <c r="F25" s="133">
        <f t="shared" si="2"/>
        <v>0</v>
      </c>
      <c r="G25" s="166">
        <f t="shared" si="3"/>
        <v>0</v>
      </c>
      <c r="H25" s="133">
        <f t="shared" si="4"/>
        <v>0</v>
      </c>
      <c r="I25" s="166">
        <f t="shared" si="5"/>
        <v>0</v>
      </c>
      <c r="J25" s="133">
        <f t="shared" si="6"/>
        <v>0</v>
      </c>
      <c r="K25" s="133">
        <f t="shared" si="7"/>
        <v>0</v>
      </c>
      <c r="L25" s="133">
        <f t="shared" si="8"/>
        <v>0</v>
      </c>
      <c r="M25" s="133">
        <f t="shared" si="9"/>
        <v>0</v>
      </c>
      <c r="N25" s="175">
        <f t="shared" si="10"/>
        <v>0</v>
      </c>
    </row>
    <row r="26" spans="1:14" x14ac:dyDescent="0.25">
      <c r="A26" s="164" t="str">
        <f>+Insumos!A18</f>
        <v>MANGA</v>
      </c>
      <c r="B26" s="139" t="str">
        <f>+Insumos!B18</f>
        <v>Kg</v>
      </c>
      <c r="C26" s="202"/>
      <c r="D26" s="133">
        <f t="shared" si="0"/>
        <v>0</v>
      </c>
      <c r="E26" s="166">
        <f t="shared" si="1"/>
        <v>0</v>
      </c>
      <c r="F26" s="133">
        <f t="shared" si="2"/>
        <v>0</v>
      </c>
      <c r="G26" s="166">
        <f t="shared" si="3"/>
        <v>0</v>
      </c>
      <c r="H26" s="133">
        <f t="shared" si="4"/>
        <v>0</v>
      </c>
      <c r="I26" s="166">
        <f t="shared" si="5"/>
        <v>0</v>
      </c>
      <c r="J26" s="133">
        <f t="shared" si="6"/>
        <v>0</v>
      </c>
      <c r="K26" s="133">
        <f t="shared" si="7"/>
        <v>0</v>
      </c>
      <c r="L26" s="133">
        <f t="shared" si="8"/>
        <v>0</v>
      </c>
      <c r="M26" s="133">
        <f t="shared" si="9"/>
        <v>0</v>
      </c>
      <c r="N26" s="175">
        <f t="shared" si="10"/>
        <v>0</v>
      </c>
    </row>
    <row r="27" spans="1:14" x14ac:dyDescent="0.25">
      <c r="A27" s="164" t="str">
        <f>+Insumos!A19</f>
        <v>UVA</v>
      </c>
      <c r="B27" s="139" t="str">
        <f>+Insumos!B19</f>
        <v>Kg</v>
      </c>
      <c r="C27" s="202"/>
      <c r="D27" s="133">
        <f t="shared" si="0"/>
        <v>0</v>
      </c>
      <c r="E27" s="166">
        <f t="shared" si="1"/>
        <v>0</v>
      </c>
      <c r="F27" s="133">
        <f t="shared" si="2"/>
        <v>0</v>
      </c>
      <c r="G27" s="166">
        <f t="shared" si="3"/>
        <v>0</v>
      </c>
      <c r="H27" s="133">
        <f t="shared" si="4"/>
        <v>0</v>
      </c>
      <c r="I27" s="166">
        <f t="shared" si="5"/>
        <v>0</v>
      </c>
      <c r="J27" s="133">
        <f t="shared" si="6"/>
        <v>0</v>
      </c>
      <c r="K27" s="133">
        <f t="shared" si="7"/>
        <v>0</v>
      </c>
      <c r="L27" s="133">
        <f t="shared" si="8"/>
        <v>0</v>
      </c>
      <c r="M27" s="133">
        <f t="shared" si="9"/>
        <v>0</v>
      </c>
      <c r="N27" s="175">
        <f t="shared" si="10"/>
        <v>0</v>
      </c>
    </row>
    <row r="28" spans="1:14" x14ac:dyDescent="0.25">
      <c r="A28" s="164" t="str">
        <f>+Insumos!A20</f>
        <v>MAMÃO</v>
      </c>
      <c r="B28" s="139" t="str">
        <f>+Insumos!B20</f>
        <v>Kg</v>
      </c>
      <c r="C28" s="202"/>
      <c r="D28" s="133">
        <f t="shared" si="0"/>
        <v>0</v>
      </c>
      <c r="E28" s="166">
        <f t="shared" si="1"/>
        <v>0</v>
      </c>
      <c r="F28" s="133">
        <f t="shared" si="2"/>
        <v>0</v>
      </c>
      <c r="G28" s="166">
        <f t="shared" si="3"/>
        <v>0</v>
      </c>
      <c r="H28" s="133">
        <f t="shared" si="4"/>
        <v>0</v>
      </c>
      <c r="I28" s="166">
        <f t="shared" si="5"/>
        <v>0</v>
      </c>
      <c r="J28" s="133">
        <f t="shared" si="6"/>
        <v>0</v>
      </c>
      <c r="K28" s="133">
        <f t="shared" si="7"/>
        <v>0</v>
      </c>
      <c r="L28" s="133">
        <f t="shared" si="8"/>
        <v>0</v>
      </c>
      <c r="M28" s="133">
        <f t="shared" si="9"/>
        <v>0</v>
      </c>
      <c r="N28" s="175">
        <f t="shared" si="10"/>
        <v>0</v>
      </c>
    </row>
    <row r="29" spans="1:14" x14ac:dyDescent="0.25">
      <c r="A29" s="164" t="str">
        <f>+Insumos!A21</f>
        <v>PEPINO</v>
      </c>
      <c r="B29" s="139" t="str">
        <f>+Insumos!B21</f>
        <v>Kg</v>
      </c>
      <c r="C29" s="202"/>
      <c r="D29" s="133">
        <f t="shared" si="0"/>
        <v>0</v>
      </c>
      <c r="E29" s="166">
        <f t="shared" si="1"/>
        <v>0</v>
      </c>
      <c r="F29" s="133">
        <f t="shared" si="2"/>
        <v>0</v>
      </c>
      <c r="G29" s="166">
        <f t="shared" si="3"/>
        <v>0</v>
      </c>
      <c r="H29" s="133">
        <f t="shared" si="4"/>
        <v>0</v>
      </c>
      <c r="I29" s="166">
        <f t="shared" si="5"/>
        <v>0</v>
      </c>
      <c r="J29" s="133">
        <f t="shared" si="6"/>
        <v>0</v>
      </c>
      <c r="K29" s="133">
        <f t="shared" si="7"/>
        <v>0</v>
      </c>
      <c r="L29" s="133">
        <f t="shared" si="8"/>
        <v>0</v>
      </c>
      <c r="M29" s="133">
        <f t="shared" si="9"/>
        <v>0</v>
      </c>
      <c r="N29" s="175">
        <f t="shared" si="10"/>
        <v>0</v>
      </c>
    </row>
    <row r="30" spans="1:14" x14ac:dyDescent="0.25">
      <c r="A30" s="164" t="str">
        <f>+Insumos!A22</f>
        <v>GOIABA</v>
      </c>
      <c r="B30" s="139" t="str">
        <f>+Insumos!B22</f>
        <v>Kg</v>
      </c>
      <c r="C30" s="202"/>
      <c r="D30" s="133">
        <f t="shared" si="0"/>
        <v>0</v>
      </c>
      <c r="E30" s="166">
        <f t="shared" si="1"/>
        <v>0</v>
      </c>
      <c r="F30" s="133">
        <f t="shared" si="2"/>
        <v>0</v>
      </c>
      <c r="G30" s="166">
        <f t="shared" si="3"/>
        <v>0</v>
      </c>
      <c r="H30" s="133">
        <f t="shared" si="4"/>
        <v>0</v>
      </c>
      <c r="I30" s="166">
        <f t="shared" si="5"/>
        <v>0</v>
      </c>
      <c r="J30" s="133">
        <f t="shared" si="6"/>
        <v>0</v>
      </c>
      <c r="K30" s="133">
        <f t="shared" si="7"/>
        <v>0</v>
      </c>
      <c r="L30" s="133">
        <f t="shared" si="8"/>
        <v>0</v>
      </c>
      <c r="M30" s="133">
        <f t="shared" si="9"/>
        <v>0</v>
      </c>
      <c r="N30" s="175">
        <f t="shared" si="10"/>
        <v>0</v>
      </c>
    </row>
    <row r="31" spans="1:14" x14ac:dyDescent="0.25">
      <c r="A31" s="164" t="str">
        <f>+Insumos!A23</f>
        <v>MELANCIA</v>
      </c>
      <c r="B31" s="139" t="str">
        <f>+Insumos!B23</f>
        <v>Kg</v>
      </c>
      <c r="C31" s="202"/>
      <c r="D31" s="133">
        <f t="shared" si="0"/>
        <v>0</v>
      </c>
      <c r="E31" s="166">
        <f t="shared" si="1"/>
        <v>0</v>
      </c>
      <c r="F31" s="133">
        <f t="shared" si="2"/>
        <v>0</v>
      </c>
      <c r="G31" s="166">
        <f t="shared" si="3"/>
        <v>0</v>
      </c>
      <c r="H31" s="133">
        <f t="shared" si="4"/>
        <v>0</v>
      </c>
      <c r="I31" s="166">
        <f t="shared" si="5"/>
        <v>0</v>
      </c>
      <c r="J31" s="133">
        <f t="shared" si="6"/>
        <v>0</v>
      </c>
      <c r="K31" s="133">
        <f t="shared" si="7"/>
        <v>0</v>
      </c>
      <c r="L31" s="133">
        <f t="shared" si="8"/>
        <v>0</v>
      </c>
      <c r="M31" s="133">
        <f t="shared" si="9"/>
        <v>0</v>
      </c>
      <c r="N31" s="175">
        <f t="shared" si="10"/>
        <v>0</v>
      </c>
    </row>
    <row r="32" spans="1:14" x14ac:dyDescent="0.25">
      <c r="A32" s="164" t="str">
        <f>+Insumos!A24</f>
        <v>MARACUJÁ</v>
      </c>
      <c r="B32" s="139" t="str">
        <f>+Insumos!B24</f>
        <v>Kg</v>
      </c>
      <c r="C32" s="202"/>
      <c r="D32" s="133">
        <f t="shared" si="0"/>
        <v>0</v>
      </c>
      <c r="E32" s="166">
        <f t="shared" si="1"/>
        <v>0</v>
      </c>
      <c r="F32" s="133">
        <f t="shared" si="2"/>
        <v>0</v>
      </c>
      <c r="G32" s="166">
        <f t="shared" si="3"/>
        <v>0</v>
      </c>
      <c r="H32" s="133">
        <f t="shared" si="4"/>
        <v>0</v>
      </c>
      <c r="I32" s="166">
        <f t="shared" si="5"/>
        <v>0</v>
      </c>
      <c r="J32" s="133">
        <f t="shared" si="6"/>
        <v>0</v>
      </c>
      <c r="K32" s="133">
        <f t="shared" si="7"/>
        <v>0</v>
      </c>
      <c r="L32" s="133">
        <f t="shared" si="8"/>
        <v>0</v>
      </c>
      <c r="M32" s="133">
        <f t="shared" si="9"/>
        <v>0</v>
      </c>
      <c r="N32" s="175">
        <f t="shared" si="10"/>
        <v>0</v>
      </c>
    </row>
    <row r="33" spans="1:14" x14ac:dyDescent="0.25">
      <c r="A33" s="164" t="str">
        <f>+Insumos!A25</f>
        <v>MELÃO</v>
      </c>
      <c r="B33" s="139" t="str">
        <f>+Insumos!B25</f>
        <v>Kg</v>
      </c>
      <c r="C33" s="202"/>
      <c r="D33" s="133">
        <f t="shared" si="0"/>
        <v>0</v>
      </c>
      <c r="E33" s="166">
        <f t="shared" si="1"/>
        <v>0</v>
      </c>
      <c r="F33" s="133">
        <f t="shared" si="2"/>
        <v>0</v>
      </c>
      <c r="G33" s="166">
        <f t="shared" si="3"/>
        <v>0</v>
      </c>
      <c r="H33" s="133">
        <f t="shared" si="4"/>
        <v>0</v>
      </c>
      <c r="I33" s="166">
        <f t="shared" si="5"/>
        <v>0</v>
      </c>
      <c r="J33" s="133">
        <f t="shared" si="6"/>
        <v>0</v>
      </c>
      <c r="K33" s="133">
        <f t="shared" si="7"/>
        <v>0</v>
      </c>
      <c r="L33" s="133">
        <f t="shared" si="8"/>
        <v>0</v>
      </c>
      <c r="M33" s="133">
        <f t="shared" si="9"/>
        <v>0</v>
      </c>
      <c r="N33" s="175">
        <f t="shared" si="10"/>
        <v>0</v>
      </c>
    </row>
    <row r="34" spans="1:14" x14ac:dyDescent="0.25">
      <c r="A34" s="164" t="str">
        <f>+Insumos!A26</f>
        <v>PÊSSEGO</v>
      </c>
      <c r="B34" s="139" t="str">
        <f>+Insumos!B26</f>
        <v>Kg</v>
      </c>
      <c r="C34" s="202"/>
      <c r="D34" s="133">
        <f t="shared" si="0"/>
        <v>0</v>
      </c>
      <c r="E34" s="166">
        <f t="shared" si="1"/>
        <v>0</v>
      </c>
      <c r="F34" s="133">
        <f t="shared" si="2"/>
        <v>0</v>
      </c>
      <c r="G34" s="166">
        <f t="shared" si="3"/>
        <v>0</v>
      </c>
      <c r="H34" s="133">
        <f t="shared" si="4"/>
        <v>0</v>
      </c>
      <c r="I34" s="166">
        <f t="shared" si="5"/>
        <v>0</v>
      </c>
      <c r="J34" s="133">
        <f t="shared" si="6"/>
        <v>0</v>
      </c>
      <c r="K34" s="133">
        <f t="shared" si="7"/>
        <v>0</v>
      </c>
      <c r="L34" s="133">
        <f t="shared" si="8"/>
        <v>0</v>
      </c>
      <c r="M34" s="133">
        <f t="shared" si="9"/>
        <v>0</v>
      </c>
      <c r="N34" s="175">
        <f t="shared" si="10"/>
        <v>0</v>
      </c>
    </row>
    <row r="35" spans="1:14" x14ac:dyDescent="0.25">
      <c r="A35" s="164" t="str">
        <f>+Insumos!A27</f>
        <v>BATATA DOCE</v>
      </c>
      <c r="B35" s="139" t="str">
        <f>+Insumos!B27</f>
        <v>Kg</v>
      </c>
      <c r="C35" s="202"/>
      <c r="D35" s="133">
        <f t="shared" si="0"/>
        <v>0</v>
      </c>
      <c r="E35" s="166">
        <f t="shared" si="1"/>
        <v>0</v>
      </c>
      <c r="F35" s="133">
        <f t="shared" si="2"/>
        <v>0</v>
      </c>
      <c r="G35" s="166">
        <f t="shared" si="3"/>
        <v>0</v>
      </c>
      <c r="H35" s="133">
        <f t="shared" si="4"/>
        <v>0</v>
      </c>
      <c r="I35" s="166">
        <f t="shared" si="5"/>
        <v>0</v>
      </c>
      <c r="J35" s="133">
        <f t="shared" si="6"/>
        <v>0</v>
      </c>
      <c r="K35" s="133">
        <f t="shared" si="7"/>
        <v>0</v>
      </c>
      <c r="L35" s="133">
        <f t="shared" si="8"/>
        <v>0</v>
      </c>
      <c r="M35" s="133">
        <f t="shared" si="9"/>
        <v>0</v>
      </c>
      <c r="N35" s="175">
        <f t="shared" si="10"/>
        <v>0</v>
      </c>
    </row>
    <row r="36" spans="1:14" x14ac:dyDescent="0.25">
      <c r="A36" s="164" t="str">
        <f>+Insumos!A28</f>
        <v>TANGERINA</v>
      </c>
      <c r="B36" s="139" t="str">
        <f>+Insumos!B28</f>
        <v>Kg</v>
      </c>
      <c r="C36" s="202"/>
      <c r="D36" s="133">
        <f t="shared" si="0"/>
        <v>0</v>
      </c>
      <c r="E36" s="166">
        <f t="shared" si="1"/>
        <v>0</v>
      </c>
      <c r="F36" s="133">
        <f t="shared" si="2"/>
        <v>0</v>
      </c>
      <c r="G36" s="166">
        <f t="shared" si="3"/>
        <v>0</v>
      </c>
      <c r="H36" s="133">
        <f t="shared" si="4"/>
        <v>0</v>
      </c>
      <c r="I36" s="166">
        <f t="shared" si="5"/>
        <v>0</v>
      </c>
      <c r="J36" s="133">
        <f t="shared" si="6"/>
        <v>0</v>
      </c>
      <c r="K36" s="133">
        <f t="shared" si="7"/>
        <v>0</v>
      </c>
      <c r="L36" s="133">
        <f t="shared" si="8"/>
        <v>0</v>
      </c>
      <c r="M36" s="133">
        <f t="shared" si="9"/>
        <v>0</v>
      </c>
      <c r="N36" s="175">
        <f t="shared" si="10"/>
        <v>0</v>
      </c>
    </row>
    <row r="37" spans="1:14" x14ac:dyDescent="0.25">
      <c r="A37" s="164" t="str">
        <f>+Insumos!A29</f>
        <v>VAGEM</v>
      </c>
      <c r="B37" s="139" t="str">
        <f>+Insumos!B29</f>
        <v>Kg</v>
      </c>
      <c r="C37" s="202"/>
      <c r="D37" s="133">
        <f t="shared" si="0"/>
        <v>0</v>
      </c>
      <c r="E37" s="166">
        <f t="shared" si="1"/>
        <v>0</v>
      </c>
      <c r="F37" s="133">
        <f t="shared" si="2"/>
        <v>0</v>
      </c>
      <c r="G37" s="166">
        <f t="shared" si="3"/>
        <v>0</v>
      </c>
      <c r="H37" s="133">
        <f t="shared" si="4"/>
        <v>0</v>
      </c>
      <c r="I37" s="166">
        <f t="shared" si="5"/>
        <v>0</v>
      </c>
      <c r="J37" s="133">
        <f t="shared" si="6"/>
        <v>0</v>
      </c>
      <c r="K37" s="133">
        <f t="shared" si="7"/>
        <v>0</v>
      </c>
      <c r="L37" s="133">
        <f t="shared" si="8"/>
        <v>0</v>
      </c>
      <c r="M37" s="133">
        <f t="shared" si="9"/>
        <v>0</v>
      </c>
      <c r="N37" s="175">
        <f t="shared" si="10"/>
        <v>0</v>
      </c>
    </row>
    <row r="38" spans="1:14" x14ac:dyDescent="0.25">
      <c r="A38" s="164" t="str">
        <f>+Insumos!A30</f>
        <v>BERINJELA</v>
      </c>
      <c r="B38" s="139" t="str">
        <f>+Insumos!B30</f>
        <v>Kg</v>
      </c>
      <c r="C38" s="202"/>
      <c r="D38" s="133">
        <f t="shared" si="0"/>
        <v>0</v>
      </c>
      <c r="E38" s="166">
        <f t="shared" si="1"/>
        <v>0</v>
      </c>
      <c r="F38" s="133">
        <f t="shared" si="2"/>
        <v>0</v>
      </c>
      <c r="G38" s="166">
        <f t="shared" si="3"/>
        <v>0</v>
      </c>
      <c r="H38" s="133">
        <f t="shared" si="4"/>
        <v>0</v>
      </c>
      <c r="I38" s="166">
        <f t="shared" si="5"/>
        <v>0</v>
      </c>
      <c r="J38" s="133">
        <f t="shared" si="6"/>
        <v>0</v>
      </c>
      <c r="K38" s="133">
        <f t="shared" si="7"/>
        <v>0</v>
      </c>
      <c r="L38" s="133">
        <f t="shared" si="8"/>
        <v>0</v>
      </c>
      <c r="M38" s="133">
        <f t="shared" si="9"/>
        <v>0</v>
      </c>
      <c r="N38" s="175">
        <f t="shared" si="10"/>
        <v>0</v>
      </c>
    </row>
    <row r="39" spans="1:14" x14ac:dyDescent="0.25">
      <c r="A39" s="164" t="str">
        <f>+Insumos!A31</f>
        <v>CAQUI</v>
      </c>
      <c r="B39" s="139" t="str">
        <f>+Insumos!B31</f>
        <v>Kg</v>
      </c>
      <c r="C39" s="202"/>
      <c r="D39" s="133">
        <f t="shared" si="0"/>
        <v>0</v>
      </c>
      <c r="E39" s="166">
        <f t="shared" si="1"/>
        <v>0</v>
      </c>
      <c r="F39" s="133">
        <f t="shared" si="2"/>
        <v>0</v>
      </c>
      <c r="G39" s="166">
        <f t="shared" si="3"/>
        <v>0</v>
      </c>
      <c r="H39" s="133">
        <f t="shared" si="4"/>
        <v>0</v>
      </c>
      <c r="I39" s="166">
        <f t="shared" si="5"/>
        <v>0</v>
      </c>
      <c r="J39" s="133">
        <f t="shared" si="6"/>
        <v>0</v>
      </c>
      <c r="K39" s="133">
        <f t="shared" si="7"/>
        <v>0</v>
      </c>
      <c r="L39" s="133">
        <f t="shared" si="8"/>
        <v>0</v>
      </c>
      <c r="M39" s="133">
        <f t="shared" si="9"/>
        <v>0</v>
      </c>
      <c r="N39" s="175">
        <f t="shared" si="10"/>
        <v>0</v>
      </c>
    </row>
    <row r="40" spans="1:14" x14ac:dyDescent="0.25">
      <c r="A40" s="164" t="str">
        <f>+Insumos!A32</f>
        <v>COUVE FLOR</v>
      </c>
      <c r="B40" s="139" t="str">
        <f>+Insumos!B32</f>
        <v>Kg</v>
      </c>
      <c r="C40" s="202"/>
      <c r="D40" s="133">
        <f t="shared" si="0"/>
        <v>0</v>
      </c>
      <c r="E40" s="166">
        <f t="shared" si="1"/>
        <v>0</v>
      </c>
      <c r="F40" s="133">
        <f t="shared" si="2"/>
        <v>0</v>
      </c>
      <c r="G40" s="166">
        <f t="shared" si="3"/>
        <v>0</v>
      </c>
      <c r="H40" s="133">
        <f t="shared" si="4"/>
        <v>0</v>
      </c>
      <c r="I40" s="166">
        <f t="shared" si="5"/>
        <v>0</v>
      </c>
      <c r="J40" s="133">
        <f t="shared" si="6"/>
        <v>0</v>
      </c>
      <c r="K40" s="133">
        <f t="shared" si="7"/>
        <v>0</v>
      </c>
      <c r="L40" s="133">
        <f t="shared" si="8"/>
        <v>0</v>
      </c>
      <c r="M40" s="133">
        <f t="shared" si="9"/>
        <v>0</v>
      </c>
      <c r="N40" s="175">
        <f t="shared" si="10"/>
        <v>0</v>
      </c>
    </row>
    <row r="41" spans="1:14" x14ac:dyDescent="0.25">
      <c r="A41" s="164" t="str">
        <f>+Insumos!A33</f>
        <v>RUCULA</v>
      </c>
      <c r="B41" s="139" t="str">
        <f>+Insumos!B33</f>
        <v>Kg</v>
      </c>
      <c r="C41" s="202"/>
      <c r="D41" s="133">
        <f t="shared" si="0"/>
        <v>0</v>
      </c>
      <c r="E41" s="166">
        <f t="shared" si="1"/>
        <v>0</v>
      </c>
      <c r="F41" s="133">
        <f t="shared" si="2"/>
        <v>0</v>
      </c>
      <c r="G41" s="166">
        <f t="shared" si="3"/>
        <v>0</v>
      </c>
      <c r="H41" s="133">
        <f t="shared" si="4"/>
        <v>0</v>
      </c>
      <c r="I41" s="166">
        <f t="shared" si="5"/>
        <v>0</v>
      </c>
      <c r="J41" s="133">
        <f t="shared" si="6"/>
        <v>0</v>
      </c>
      <c r="K41" s="133">
        <f t="shared" si="7"/>
        <v>0</v>
      </c>
      <c r="L41" s="133">
        <f t="shared" si="8"/>
        <v>0</v>
      </c>
      <c r="M41" s="133">
        <f t="shared" si="9"/>
        <v>0</v>
      </c>
      <c r="N41" s="175">
        <f t="shared" si="10"/>
        <v>0</v>
      </c>
    </row>
    <row r="42" spans="1:14" x14ac:dyDescent="0.25">
      <c r="A42" s="164" t="str">
        <f>+Insumos!A34</f>
        <v>COUVE</v>
      </c>
      <c r="B42" s="139" t="str">
        <f>+Insumos!B34</f>
        <v>Kg</v>
      </c>
      <c r="C42" s="202"/>
      <c r="D42" s="133">
        <f t="shared" si="0"/>
        <v>0</v>
      </c>
      <c r="E42" s="166">
        <f t="shared" si="1"/>
        <v>0</v>
      </c>
      <c r="F42" s="133">
        <f t="shared" si="2"/>
        <v>0</v>
      </c>
      <c r="G42" s="166">
        <f t="shared" si="3"/>
        <v>0</v>
      </c>
      <c r="H42" s="133">
        <f t="shared" si="4"/>
        <v>0</v>
      </c>
      <c r="I42" s="166">
        <f t="shared" si="5"/>
        <v>0</v>
      </c>
      <c r="J42" s="133">
        <f t="shared" si="6"/>
        <v>0</v>
      </c>
      <c r="K42" s="133">
        <f t="shared" si="7"/>
        <v>0</v>
      </c>
      <c r="L42" s="133">
        <f t="shared" si="8"/>
        <v>0</v>
      </c>
      <c r="M42" s="133">
        <f t="shared" si="9"/>
        <v>0</v>
      </c>
      <c r="N42" s="175">
        <f t="shared" si="10"/>
        <v>0</v>
      </c>
    </row>
    <row r="43" spans="1:14" x14ac:dyDescent="0.25">
      <c r="A43" s="164" t="str">
        <f>+Insumos!A35</f>
        <v>CHICORIA</v>
      </c>
      <c r="B43" s="139" t="str">
        <f>+Insumos!B35</f>
        <v>Kg</v>
      </c>
      <c r="C43" s="202"/>
      <c r="D43" s="133">
        <f t="shared" si="0"/>
        <v>0</v>
      </c>
      <c r="E43" s="166">
        <f t="shared" si="1"/>
        <v>0</v>
      </c>
      <c r="F43" s="133">
        <f t="shared" si="2"/>
        <v>0</v>
      </c>
      <c r="G43" s="166">
        <f t="shared" si="3"/>
        <v>0</v>
      </c>
      <c r="H43" s="133">
        <f t="shared" si="4"/>
        <v>0</v>
      </c>
      <c r="I43" s="166">
        <f t="shared" si="5"/>
        <v>0</v>
      </c>
      <c r="J43" s="133">
        <f t="shared" si="6"/>
        <v>0</v>
      </c>
      <c r="K43" s="133">
        <f t="shared" si="7"/>
        <v>0</v>
      </c>
      <c r="L43" s="133">
        <f t="shared" si="8"/>
        <v>0</v>
      </c>
      <c r="M43" s="133">
        <f t="shared" si="9"/>
        <v>0</v>
      </c>
      <c r="N43" s="175">
        <f t="shared" si="10"/>
        <v>0</v>
      </c>
    </row>
    <row r="44" spans="1:14" x14ac:dyDescent="0.25">
      <c r="A44" s="164" t="str">
        <f>+Insumos!A36</f>
        <v>ESPINAFRE</v>
      </c>
      <c r="B44" s="139" t="str">
        <f>+Insumos!B36</f>
        <v>Kg</v>
      </c>
      <c r="C44" s="202"/>
      <c r="D44" s="133">
        <f t="shared" si="0"/>
        <v>0</v>
      </c>
      <c r="E44" s="166">
        <f t="shared" si="1"/>
        <v>0</v>
      </c>
      <c r="F44" s="133">
        <f t="shared" si="2"/>
        <v>0</v>
      </c>
      <c r="G44" s="166">
        <f t="shared" si="3"/>
        <v>0</v>
      </c>
      <c r="H44" s="133">
        <f t="shared" si="4"/>
        <v>0</v>
      </c>
      <c r="I44" s="166">
        <f t="shared" si="5"/>
        <v>0</v>
      </c>
      <c r="J44" s="133">
        <f t="shared" si="6"/>
        <v>0</v>
      </c>
      <c r="K44" s="133">
        <f t="shared" si="7"/>
        <v>0</v>
      </c>
      <c r="L44" s="133">
        <f t="shared" si="8"/>
        <v>0</v>
      </c>
      <c r="M44" s="133">
        <f t="shared" si="9"/>
        <v>0</v>
      </c>
      <c r="N44" s="175">
        <f t="shared" si="10"/>
        <v>0</v>
      </c>
    </row>
    <row r="45" spans="1:14" x14ac:dyDescent="0.25">
      <c r="A45" s="164" t="str">
        <f>+Insumos!A37</f>
        <v>FENO</v>
      </c>
      <c r="B45" s="139" t="str">
        <f>+Insumos!B37</f>
        <v>Kg</v>
      </c>
      <c r="C45" s="202"/>
      <c r="D45" s="133">
        <f t="shared" si="0"/>
        <v>0</v>
      </c>
      <c r="E45" s="166">
        <f t="shared" si="1"/>
        <v>0</v>
      </c>
      <c r="F45" s="133">
        <f t="shared" si="2"/>
        <v>0</v>
      </c>
      <c r="G45" s="166">
        <f t="shared" si="3"/>
        <v>0</v>
      </c>
      <c r="H45" s="133">
        <f t="shared" si="4"/>
        <v>0</v>
      </c>
      <c r="I45" s="166">
        <f t="shared" si="5"/>
        <v>0</v>
      </c>
      <c r="J45" s="133">
        <f t="shared" si="6"/>
        <v>0</v>
      </c>
      <c r="K45" s="133">
        <f t="shared" si="7"/>
        <v>0</v>
      </c>
      <c r="L45" s="133">
        <f t="shared" si="8"/>
        <v>0</v>
      </c>
      <c r="M45" s="133">
        <f t="shared" si="9"/>
        <v>0</v>
      </c>
      <c r="N45" s="175">
        <f t="shared" si="10"/>
        <v>0</v>
      </c>
    </row>
  </sheetData>
  <mergeCells count="5">
    <mergeCell ref="B7:B8"/>
    <mergeCell ref="D7:E8"/>
    <mergeCell ref="G7:G8"/>
    <mergeCell ref="I7:I8"/>
    <mergeCell ref="N7:N8"/>
  </mergeCells>
  <pageMargins left="0.51181102362204722" right="0.51181102362204722" top="0.78740157480314965" bottom="0.47" header="0.31496062992125984" footer="0.31496062992125984"/>
  <pageSetup paperSize="9" scale="69" orientation="landscape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64"/>
  <sheetViews>
    <sheetView workbookViewId="0">
      <selection activeCell="D54" sqref="D54:D55"/>
    </sheetView>
  </sheetViews>
  <sheetFormatPr defaultColWidth="9.140625" defaultRowHeight="12" x14ac:dyDescent="0.2"/>
  <cols>
    <col min="1" max="1" width="6.42578125" style="21" customWidth="1"/>
    <col min="2" max="2" width="57.7109375" style="21" customWidth="1"/>
    <col min="3" max="3" width="10.7109375" style="21" bestFit="1" customWidth="1"/>
    <col min="4" max="4" width="17.85546875" style="21" customWidth="1"/>
    <col min="5" max="5" width="13.42578125" style="21" bestFit="1" customWidth="1"/>
    <col min="6" max="16384" width="9.140625" style="21"/>
  </cols>
  <sheetData>
    <row r="1" spans="1:6" x14ac:dyDescent="0.2">
      <c r="A1" s="314" t="s">
        <v>29</v>
      </c>
      <c r="B1" s="315"/>
      <c r="C1" s="315"/>
      <c r="D1" s="316"/>
      <c r="E1" s="20"/>
      <c r="F1" s="20"/>
    </row>
    <row r="3" spans="1:6" x14ac:dyDescent="0.2">
      <c r="A3" s="281" t="s">
        <v>30</v>
      </c>
      <c r="B3" s="282"/>
      <c r="C3" s="282"/>
      <c r="D3" s="293"/>
    </row>
    <row r="4" spans="1:6" s="22" customFormat="1" ht="50.25" customHeight="1" x14ac:dyDescent="0.25">
      <c r="A4" s="114">
        <v>1</v>
      </c>
      <c r="B4" s="115" t="s">
        <v>31</v>
      </c>
      <c r="C4" s="317" t="s">
        <v>260</v>
      </c>
      <c r="D4" s="318"/>
    </row>
    <row r="5" spans="1:6" s="22" customFormat="1" x14ac:dyDescent="0.25">
      <c r="A5" s="114">
        <v>2</v>
      </c>
      <c r="B5" s="115" t="s">
        <v>32</v>
      </c>
      <c r="C5" s="319" t="str">
        <f>+Resumo!F6</f>
        <v>6230-20</v>
      </c>
      <c r="D5" s="309"/>
    </row>
    <row r="6" spans="1:6" s="22" customFormat="1" x14ac:dyDescent="0.25">
      <c r="A6" s="114">
        <v>3</v>
      </c>
      <c r="B6" s="115" t="s">
        <v>33</v>
      </c>
      <c r="C6" s="320">
        <f>+Resumo!G6</f>
        <v>0</v>
      </c>
      <c r="D6" s="321"/>
    </row>
    <row r="7" spans="1:6" s="22" customFormat="1" ht="42.75" customHeight="1" x14ac:dyDescent="0.25">
      <c r="A7" s="114">
        <v>4</v>
      </c>
      <c r="B7" s="115" t="s">
        <v>34</v>
      </c>
      <c r="C7" s="312" t="s">
        <v>35</v>
      </c>
      <c r="D7" s="313"/>
    </row>
    <row r="8" spans="1:6" s="22" customFormat="1" x14ac:dyDescent="0.25">
      <c r="A8" s="114">
        <v>5</v>
      </c>
      <c r="B8" s="115" t="s">
        <v>36</v>
      </c>
      <c r="C8" s="308">
        <v>43524</v>
      </c>
      <c r="D8" s="309"/>
    </row>
    <row r="9" spans="1:6" x14ac:dyDescent="0.2">
      <c r="A9" s="119"/>
      <c r="B9" s="121"/>
      <c r="C9" s="119"/>
      <c r="D9" s="120"/>
    </row>
    <row r="10" spans="1:6" x14ac:dyDescent="0.2">
      <c r="A10" s="286" t="s">
        <v>37</v>
      </c>
      <c r="B10" s="287"/>
      <c r="C10" s="287"/>
      <c r="D10" s="287"/>
    </row>
    <row r="11" spans="1:6" x14ac:dyDescent="0.2">
      <c r="A11" s="23">
        <v>1</v>
      </c>
      <c r="B11" s="24" t="s">
        <v>38</v>
      </c>
      <c r="C11" s="25" t="s">
        <v>39</v>
      </c>
      <c r="D11" s="26" t="s">
        <v>40</v>
      </c>
    </row>
    <row r="12" spans="1:6" x14ac:dyDescent="0.2">
      <c r="A12" s="27" t="s">
        <v>4</v>
      </c>
      <c r="B12" s="294" t="s">
        <v>41</v>
      </c>
      <c r="C12" s="294"/>
      <c r="D12" s="29">
        <f>+C6</f>
        <v>0</v>
      </c>
    </row>
    <row r="13" spans="1:6" x14ac:dyDescent="0.2">
      <c r="A13" s="27" t="s">
        <v>6</v>
      </c>
      <c r="B13" s="30" t="s">
        <v>42</v>
      </c>
      <c r="C13" s="31"/>
      <c r="D13" s="29"/>
      <c r="E13" s="32"/>
    </row>
    <row r="14" spans="1:6" x14ac:dyDescent="0.2">
      <c r="A14" s="27" t="s">
        <v>9</v>
      </c>
      <c r="B14" s="30" t="s">
        <v>43</v>
      </c>
      <c r="C14" s="31">
        <v>0.2</v>
      </c>
      <c r="D14" s="29">
        <f>+C14*D12</f>
        <v>0</v>
      </c>
    </row>
    <row r="15" spans="1:6" x14ac:dyDescent="0.2">
      <c r="A15" s="27" t="s">
        <v>11</v>
      </c>
      <c r="B15" s="294" t="s">
        <v>44</v>
      </c>
      <c r="C15" s="294"/>
      <c r="D15" s="29"/>
    </row>
    <row r="16" spans="1:6" x14ac:dyDescent="0.2">
      <c r="A16" s="27" t="s">
        <v>45</v>
      </c>
      <c r="B16" s="294" t="s">
        <v>46</v>
      </c>
      <c r="C16" s="294"/>
      <c r="D16" s="29"/>
    </row>
    <row r="17" spans="1:6" x14ac:dyDescent="0.2">
      <c r="A17" s="27" t="s">
        <v>47</v>
      </c>
      <c r="B17" s="310" t="s">
        <v>48</v>
      </c>
      <c r="C17" s="311"/>
      <c r="D17" s="29"/>
    </row>
    <row r="18" spans="1:6" x14ac:dyDescent="0.2">
      <c r="A18" s="27" t="s">
        <v>49</v>
      </c>
      <c r="B18" s="294" t="s">
        <v>50</v>
      </c>
      <c r="C18" s="294"/>
      <c r="D18" s="29"/>
    </row>
    <row r="19" spans="1:6" x14ac:dyDescent="0.2">
      <c r="A19" s="27" t="s">
        <v>51</v>
      </c>
      <c r="B19" s="310" t="s">
        <v>52</v>
      </c>
      <c r="C19" s="311"/>
      <c r="D19" s="33"/>
    </row>
    <row r="20" spans="1:6" x14ac:dyDescent="0.2">
      <c r="A20" s="27" t="s">
        <v>53</v>
      </c>
      <c r="B20" s="30" t="s">
        <v>54</v>
      </c>
      <c r="C20" s="31"/>
      <c r="D20" s="29"/>
    </row>
    <row r="21" spans="1:6" x14ac:dyDescent="0.2">
      <c r="A21" s="27" t="s">
        <v>55</v>
      </c>
      <c r="B21" s="294" t="s">
        <v>56</v>
      </c>
      <c r="C21" s="294"/>
      <c r="D21" s="34"/>
      <c r="F21" s="35"/>
    </row>
    <row r="22" spans="1:6" x14ac:dyDescent="0.2">
      <c r="A22" s="27" t="s">
        <v>57</v>
      </c>
      <c r="B22" s="294" t="s">
        <v>58</v>
      </c>
      <c r="C22" s="294"/>
      <c r="D22" s="34"/>
    </row>
    <row r="23" spans="1:6" x14ac:dyDescent="0.2">
      <c r="A23" s="295" t="s">
        <v>59</v>
      </c>
      <c r="B23" s="295"/>
      <c r="C23" s="295"/>
      <c r="D23" s="36">
        <f>SUM(D12:D22)</f>
        <v>0</v>
      </c>
    </row>
    <row r="25" spans="1:6" x14ac:dyDescent="0.2">
      <c r="A25" s="286" t="s">
        <v>60</v>
      </c>
      <c r="B25" s="287"/>
      <c r="C25" s="287"/>
      <c r="D25" s="287"/>
    </row>
    <row r="27" spans="1:6" x14ac:dyDescent="0.2">
      <c r="A27" s="286" t="s">
        <v>61</v>
      </c>
      <c r="B27" s="287"/>
      <c r="C27" s="287"/>
      <c r="D27" s="287"/>
    </row>
    <row r="28" spans="1:6" x14ac:dyDescent="0.2">
      <c r="A28" s="37" t="s">
        <v>62</v>
      </c>
      <c r="B28" s="38" t="s">
        <v>63</v>
      </c>
      <c r="C28" s="39" t="s">
        <v>39</v>
      </c>
      <c r="D28" s="40" t="s">
        <v>40</v>
      </c>
    </row>
    <row r="29" spans="1:6" x14ac:dyDescent="0.2">
      <c r="A29" s="27" t="s">
        <v>4</v>
      </c>
      <c r="B29" s="41" t="s">
        <v>64</v>
      </c>
      <c r="C29" s="42" t="e">
        <f>ROUND(+D29/$D$23,4)</f>
        <v>#DIV/0!</v>
      </c>
      <c r="D29" s="34">
        <f>ROUND(+D23/12,2)</f>
        <v>0</v>
      </c>
    </row>
    <row r="30" spans="1:6" x14ac:dyDescent="0.2">
      <c r="A30" s="43" t="s">
        <v>6</v>
      </c>
      <c r="B30" s="44" t="s">
        <v>65</v>
      </c>
      <c r="C30" s="45" t="e">
        <f>ROUND(+D30/$D$23,4)</f>
        <v>#DIV/0!</v>
      </c>
      <c r="D30" s="46">
        <f>+D31+D32</f>
        <v>0</v>
      </c>
    </row>
    <row r="31" spans="1:6" x14ac:dyDescent="0.2">
      <c r="A31" s="27" t="s">
        <v>66</v>
      </c>
      <c r="B31" s="47" t="s">
        <v>67</v>
      </c>
      <c r="C31" s="48" t="e">
        <f>ROUND(+D31/$D$23,4)</f>
        <v>#DIV/0!</v>
      </c>
      <c r="D31" s="49">
        <f>ROUND(+D23/12,2)</f>
        <v>0</v>
      </c>
    </row>
    <row r="32" spans="1:6" x14ac:dyDescent="0.2">
      <c r="A32" s="27" t="s">
        <v>68</v>
      </c>
      <c r="B32" s="47" t="s">
        <v>69</v>
      </c>
      <c r="C32" s="48" t="e">
        <f>ROUND(+D32/$D$23,4)</f>
        <v>#DIV/0!</v>
      </c>
      <c r="D32" s="49">
        <f>ROUND(+(D23*1/3)/12,2)</f>
        <v>0</v>
      </c>
    </row>
    <row r="33" spans="1:4" x14ac:dyDescent="0.2">
      <c r="A33" s="295" t="s">
        <v>59</v>
      </c>
      <c r="B33" s="295"/>
      <c r="C33" s="295"/>
      <c r="D33" s="36">
        <f>+D30+D29</f>
        <v>0</v>
      </c>
    </row>
    <row r="35" spans="1:4" ht="23.25" customHeight="1" x14ac:dyDescent="0.2">
      <c r="A35" s="305" t="s">
        <v>70</v>
      </c>
      <c r="B35" s="306"/>
      <c r="C35" s="306"/>
      <c r="D35" s="306"/>
    </row>
    <row r="36" spans="1:4" x14ac:dyDescent="0.2">
      <c r="A36" s="37" t="s">
        <v>71</v>
      </c>
      <c r="B36" s="50" t="s">
        <v>72</v>
      </c>
      <c r="C36" s="39" t="s">
        <v>39</v>
      </c>
      <c r="D36" s="40" t="s">
        <v>40</v>
      </c>
    </row>
    <row r="37" spans="1:4" x14ac:dyDescent="0.2">
      <c r="A37" s="27" t="s">
        <v>4</v>
      </c>
      <c r="B37" s="41" t="s">
        <v>73</v>
      </c>
      <c r="C37" s="51">
        <v>0.2</v>
      </c>
      <c r="D37" s="52">
        <f>ROUND(C37*($D$23+$D$33),2)</f>
        <v>0</v>
      </c>
    </row>
    <row r="38" spans="1:4" x14ac:dyDescent="0.2">
      <c r="A38" s="27" t="s">
        <v>6</v>
      </c>
      <c r="B38" s="41" t="s">
        <v>74</v>
      </c>
      <c r="C38" s="51">
        <v>2.5000000000000001E-2</v>
      </c>
      <c r="D38" s="52">
        <f>ROUND(C38*($D$23+$D$33),2)</f>
        <v>0</v>
      </c>
    </row>
    <row r="39" spans="1:4" x14ac:dyDescent="0.2">
      <c r="A39" s="27" t="s">
        <v>9</v>
      </c>
      <c r="B39" s="41" t="s">
        <v>75</v>
      </c>
      <c r="C39" s="51">
        <f>3%</f>
        <v>0.03</v>
      </c>
      <c r="D39" s="52">
        <f t="shared" ref="D39:D43" si="0">ROUND(C39*($D$23+$D$33),2)</f>
        <v>0</v>
      </c>
    </row>
    <row r="40" spans="1:4" x14ac:dyDescent="0.2">
      <c r="A40" s="27" t="s">
        <v>11</v>
      </c>
      <c r="B40" s="41" t="s">
        <v>76</v>
      </c>
      <c r="C40" s="51">
        <v>1.4999999999999999E-2</v>
      </c>
      <c r="D40" s="52">
        <f t="shared" si="0"/>
        <v>0</v>
      </c>
    </row>
    <row r="41" spans="1:4" x14ac:dyDescent="0.2">
      <c r="A41" s="27" t="s">
        <v>45</v>
      </c>
      <c r="B41" s="41" t="s">
        <v>77</v>
      </c>
      <c r="C41" s="51">
        <v>0.01</v>
      </c>
      <c r="D41" s="52">
        <f t="shared" si="0"/>
        <v>0</v>
      </c>
    </row>
    <row r="42" spans="1:4" x14ac:dyDescent="0.2">
      <c r="A42" s="27" t="s">
        <v>47</v>
      </c>
      <c r="B42" s="41" t="s">
        <v>78</v>
      </c>
      <c r="C42" s="51">
        <v>6.0000000000000001E-3</v>
      </c>
      <c r="D42" s="52">
        <f t="shared" si="0"/>
        <v>0</v>
      </c>
    </row>
    <row r="43" spans="1:4" x14ac:dyDescent="0.2">
      <c r="A43" s="27" t="s">
        <v>49</v>
      </c>
      <c r="B43" s="41" t="s">
        <v>79</v>
      </c>
      <c r="C43" s="51">
        <v>2E-3</v>
      </c>
      <c r="D43" s="52">
        <f t="shared" si="0"/>
        <v>0</v>
      </c>
    </row>
    <row r="44" spans="1:4" x14ac:dyDescent="0.2">
      <c r="A44" s="27" t="s">
        <v>51</v>
      </c>
      <c r="B44" s="41" t="s">
        <v>80</v>
      </c>
      <c r="C44" s="51">
        <v>0.08</v>
      </c>
      <c r="D44" s="52">
        <f>ROUND(C44*($D$23+$D$33),2)</f>
        <v>0</v>
      </c>
    </row>
    <row r="45" spans="1:4" x14ac:dyDescent="0.2">
      <c r="A45" s="53" t="s">
        <v>59</v>
      </c>
      <c r="B45" s="54"/>
      <c r="C45" s="55">
        <f>SUM(C37:C44)</f>
        <v>0.36800000000000005</v>
      </c>
      <c r="D45" s="56">
        <f>SUM(D37:D44)</f>
        <v>0</v>
      </c>
    </row>
    <row r="46" spans="1:4" x14ac:dyDescent="0.2">
      <c r="A46" s="57"/>
      <c r="B46" s="57"/>
      <c r="C46" s="57"/>
      <c r="D46" s="57"/>
    </row>
    <row r="47" spans="1:4" x14ac:dyDescent="0.2">
      <c r="A47" s="305" t="s">
        <v>81</v>
      </c>
      <c r="B47" s="306"/>
      <c r="C47" s="306"/>
      <c r="D47" s="306"/>
    </row>
    <row r="48" spans="1:4" x14ac:dyDescent="0.2">
      <c r="A48" s="37" t="s">
        <v>82</v>
      </c>
      <c r="B48" s="50" t="s">
        <v>83</v>
      </c>
      <c r="C48" s="39"/>
      <c r="D48" s="40" t="s">
        <v>40</v>
      </c>
    </row>
    <row r="49" spans="1:6" x14ac:dyDescent="0.2">
      <c r="A49" s="58" t="s">
        <v>4</v>
      </c>
      <c r="B49" s="41" t="s">
        <v>84</v>
      </c>
      <c r="C49" s="59"/>
      <c r="D49" s="52">
        <f>+'Men Cal Aux Bioterio seg sex 20'!C16</f>
        <v>0</v>
      </c>
    </row>
    <row r="50" spans="1:6" s="63" customFormat="1" x14ac:dyDescent="0.2">
      <c r="A50" s="60" t="s">
        <v>85</v>
      </c>
      <c r="B50" s="61" t="s">
        <v>86</v>
      </c>
      <c r="C50" s="42">
        <f>+$C$131+$C$132</f>
        <v>9.2499999999999999E-2</v>
      </c>
      <c r="D50" s="62">
        <f>+(C50*D49)*-1</f>
        <v>0</v>
      </c>
      <c r="F50" s="64"/>
    </row>
    <row r="51" spans="1:6" x14ac:dyDescent="0.2">
      <c r="A51" s="58" t="s">
        <v>6</v>
      </c>
      <c r="B51" s="41" t="s">
        <v>87</v>
      </c>
      <c r="C51" s="59"/>
      <c r="D51" s="52">
        <f>+'Men Cal Aux Bioterio seg sex 20'!C25</f>
        <v>0</v>
      </c>
      <c r="F51" s="65"/>
    </row>
    <row r="52" spans="1:6" s="63" customFormat="1" x14ac:dyDescent="0.2">
      <c r="A52" s="60" t="s">
        <v>66</v>
      </c>
      <c r="B52" s="61" t="s">
        <v>86</v>
      </c>
      <c r="C52" s="42">
        <f>+$C$131+$C$132</f>
        <v>9.2499999999999999E-2</v>
      </c>
      <c r="D52" s="62">
        <f>+(C52*D51)*-1</f>
        <v>0</v>
      </c>
      <c r="F52" s="66"/>
    </row>
    <row r="53" spans="1:6" x14ac:dyDescent="0.2">
      <c r="A53" s="67" t="s">
        <v>9</v>
      </c>
      <c r="B53" s="67" t="s">
        <v>88</v>
      </c>
      <c r="C53" s="59"/>
      <c r="D53" s="189"/>
      <c r="F53" s="65"/>
    </row>
    <row r="54" spans="1:6" x14ac:dyDescent="0.2">
      <c r="A54" s="67" t="s">
        <v>11</v>
      </c>
      <c r="B54" s="67" t="s">
        <v>326</v>
      </c>
      <c r="C54" s="59"/>
      <c r="D54" s="189"/>
      <c r="F54" s="65"/>
    </row>
    <row r="55" spans="1:6" ht="24" x14ac:dyDescent="0.2">
      <c r="A55" s="67" t="s">
        <v>45</v>
      </c>
      <c r="B55" s="68" t="s">
        <v>327</v>
      </c>
      <c r="C55" s="59"/>
      <c r="D55" s="190"/>
      <c r="F55" s="69"/>
    </row>
    <row r="56" spans="1:6" x14ac:dyDescent="0.2">
      <c r="A56" s="67" t="s">
        <v>47</v>
      </c>
      <c r="B56" s="188" t="s">
        <v>91</v>
      </c>
      <c r="C56" s="59"/>
      <c r="D56" s="110"/>
    </row>
    <row r="57" spans="1:6" x14ac:dyDescent="0.2">
      <c r="A57" s="281" t="s">
        <v>59</v>
      </c>
      <c r="B57" s="293"/>
      <c r="C57" s="70"/>
      <c r="D57" s="71">
        <f>SUM(D49:D56)</f>
        <v>0</v>
      </c>
    </row>
    <row r="59" spans="1:6" x14ac:dyDescent="0.2">
      <c r="A59" s="286" t="s">
        <v>92</v>
      </c>
      <c r="B59" s="287"/>
      <c r="C59" s="287"/>
      <c r="D59" s="287"/>
    </row>
    <row r="60" spans="1:6" x14ac:dyDescent="0.2">
      <c r="A60" s="72">
        <v>2</v>
      </c>
      <c r="B60" s="304" t="s">
        <v>93</v>
      </c>
      <c r="C60" s="304"/>
      <c r="D60" s="73" t="s">
        <v>40</v>
      </c>
    </row>
    <row r="61" spans="1:6" x14ac:dyDescent="0.2">
      <c r="A61" s="61" t="s">
        <v>62</v>
      </c>
      <c r="B61" s="307" t="s">
        <v>63</v>
      </c>
      <c r="C61" s="307"/>
      <c r="D61" s="52">
        <f>+D33</f>
        <v>0</v>
      </c>
    </row>
    <row r="62" spans="1:6" x14ac:dyDescent="0.2">
      <c r="A62" s="61" t="s">
        <v>71</v>
      </c>
      <c r="B62" s="307" t="s">
        <v>72</v>
      </c>
      <c r="C62" s="307"/>
      <c r="D62" s="52">
        <f>+D45</f>
        <v>0</v>
      </c>
    </row>
    <row r="63" spans="1:6" x14ac:dyDescent="0.2">
      <c r="A63" s="61" t="s">
        <v>82</v>
      </c>
      <c r="B63" s="307" t="s">
        <v>83</v>
      </c>
      <c r="C63" s="307"/>
      <c r="D63" s="74">
        <f>+D57</f>
        <v>0</v>
      </c>
    </row>
    <row r="64" spans="1:6" x14ac:dyDescent="0.2">
      <c r="A64" s="304" t="s">
        <v>59</v>
      </c>
      <c r="B64" s="304"/>
      <c r="C64" s="304"/>
      <c r="D64" s="75">
        <f>SUM(D61:D63)</f>
        <v>0</v>
      </c>
    </row>
    <row r="66" spans="1:4" x14ac:dyDescent="0.2">
      <c r="A66" s="286" t="s">
        <v>94</v>
      </c>
      <c r="B66" s="287"/>
      <c r="C66" s="287"/>
      <c r="D66" s="287"/>
    </row>
    <row r="68" spans="1:4" x14ac:dyDescent="0.2">
      <c r="A68" s="76">
        <v>3</v>
      </c>
      <c r="B68" s="38" t="s">
        <v>95</v>
      </c>
      <c r="C68" s="25" t="s">
        <v>39</v>
      </c>
      <c r="D68" s="25" t="s">
        <v>40</v>
      </c>
    </row>
    <row r="69" spans="1:4" x14ac:dyDescent="0.2">
      <c r="A69" s="27" t="s">
        <v>4</v>
      </c>
      <c r="B69" s="61" t="s">
        <v>96</v>
      </c>
      <c r="C69" s="42" t="e">
        <f>+D69/$D$23</f>
        <v>#DIV/0!</v>
      </c>
      <c r="D69" s="77">
        <f>+'Men Cal Aux Bioterio seg sex 20'!C31</f>
        <v>0</v>
      </c>
    </row>
    <row r="70" spans="1:4" x14ac:dyDescent="0.2">
      <c r="A70" s="27" t="s">
        <v>6</v>
      </c>
      <c r="B70" s="41" t="s">
        <v>97</v>
      </c>
      <c r="C70" s="78"/>
      <c r="D70" s="34">
        <f>ROUND(+D69*$C$44,2)</f>
        <v>0</v>
      </c>
    </row>
    <row r="71" spans="1:4" ht="24" x14ac:dyDescent="0.2">
      <c r="A71" s="27" t="s">
        <v>9</v>
      </c>
      <c r="B71" s="79" t="s">
        <v>98</v>
      </c>
      <c r="C71" s="51" t="e">
        <f>+D71/$D$23</f>
        <v>#DIV/0!</v>
      </c>
      <c r="D71" s="34">
        <f>+'Men Cal Aux Bioterio seg sex 20'!C43</f>
        <v>0</v>
      </c>
    </row>
    <row r="72" spans="1:4" x14ac:dyDescent="0.2">
      <c r="A72" s="80" t="s">
        <v>11</v>
      </c>
      <c r="B72" s="41" t="s">
        <v>99</v>
      </c>
      <c r="C72" s="51" t="e">
        <f>+D72/$D$23</f>
        <v>#DIV/0!</v>
      </c>
      <c r="D72" s="34">
        <f>+'Men Cal Aux Bioterio seg sex 20'!C51</f>
        <v>0</v>
      </c>
    </row>
    <row r="73" spans="1:4" ht="24" x14ac:dyDescent="0.2">
      <c r="A73" s="80" t="s">
        <v>45</v>
      </c>
      <c r="B73" s="79" t="s">
        <v>100</v>
      </c>
      <c r="C73" s="78"/>
      <c r="D73" s="81"/>
    </row>
    <row r="74" spans="1:4" ht="24" x14ac:dyDescent="0.2">
      <c r="A74" s="80" t="s">
        <v>47</v>
      </c>
      <c r="B74" s="79" t="s">
        <v>101</v>
      </c>
      <c r="C74" s="51" t="e">
        <f>+D74/$D$23</f>
        <v>#DIV/0!</v>
      </c>
      <c r="D74" s="52">
        <f>+'Men Cal Aux Bioterio seg sex 20'!C63</f>
        <v>0</v>
      </c>
    </row>
    <row r="75" spans="1:4" x14ac:dyDescent="0.2">
      <c r="A75" s="281" t="s">
        <v>59</v>
      </c>
      <c r="B75" s="282"/>
      <c r="C75" s="293"/>
      <c r="D75" s="82">
        <f>SUM(D69:D74)</f>
        <v>0</v>
      </c>
    </row>
    <row r="77" spans="1:4" x14ac:dyDescent="0.2">
      <c r="A77" s="286" t="s">
        <v>102</v>
      </c>
      <c r="B77" s="287"/>
      <c r="C77" s="287"/>
      <c r="D77" s="287"/>
    </row>
    <row r="79" spans="1:4" x14ac:dyDescent="0.2">
      <c r="A79" s="301" t="s">
        <v>103</v>
      </c>
      <c r="B79" s="301"/>
      <c r="C79" s="301"/>
      <c r="D79" s="301"/>
    </row>
    <row r="80" spans="1:4" x14ac:dyDescent="0.2">
      <c r="A80" s="76" t="s">
        <v>104</v>
      </c>
      <c r="B80" s="281" t="s">
        <v>105</v>
      </c>
      <c r="C80" s="293"/>
      <c r="D80" s="25" t="s">
        <v>40</v>
      </c>
    </row>
    <row r="81" spans="1:4" x14ac:dyDescent="0.2">
      <c r="A81" s="41" t="s">
        <v>4</v>
      </c>
      <c r="B81" s="288" t="s">
        <v>106</v>
      </c>
      <c r="C81" s="289"/>
      <c r="D81" s="34"/>
    </row>
    <row r="82" spans="1:4" x14ac:dyDescent="0.2">
      <c r="A82" s="61" t="s">
        <v>6</v>
      </c>
      <c r="B82" s="302" t="s">
        <v>105</v>
      </c>
      <c r="C82" s="303"/>
      <c r="D82" s="83">
        <f>+'Men Cal Aux Bioterio seg sex 20'!C76</f>
        <v>0</v>
      </c>
    </row>
    <row r="83" spans="1:4" s="63" customFormat="1" x14ac:dyDescent="0.2">
      <c r="A83" s="61" t="s">
        <v>9</v>
      </c>
      <c r="B83" s="302" t="s">
        <v>107</v>
      </c>
      <c r="C83" s="303"/>
      <c r="D83" s="83">
        <f>+'Men Cal Aux Bioterio seg sex 20'!C85</f>
        <v>0</v>
      </c>
    </row>
    <row r="84" spans="1:4" s="63" customFormat="1" x14ac:dyDescent="0.2">
      <c r="A84" s="61" t="s">
        <v>11</v>
      </c>
      <c r="B84" s="302" t="s">
        <v>108</v>
      </c>
      <c r="C84" s="303"/>
      <c r="D84" s="83">
        <f>+'Men Cal Aux Bioterio seg sex 20'!C93</f>
        <v>0</v>
      </c>
    </row>
    <row r="85" spans="1:4" s="63" customFormat="1" ht="13.5" x14ac:dyDescent="0.2">
      <c r="A85" s="61" t="s">
        <v>45</v>
      </c>
      <c r="B85" s="302" t="s">
        <v>109</v>
      </c>
      <c r="C85" s="303"/>
      <c r="D85" s="83"/>
    </row>
    <row r="86" spans="1:4" s="63" customFormat="1" x14ac:dyDescent="0.2">
      <c r="A86" s="61" t="s">
        <v>47</v>
      </c>
      <c r="B86" s="302" t="s">
        <v>110</v>
      </c>
      <c r="C86" s="303"/>
      <c r="D86" s="83">
        <f>+'Men Cal Aux Bioterio seg sex 20'!C101</f>
        <v>0</v>
      </c>
    </row>
    <row r="87" spans="1:4" x14ac:dyDescent="0.2">
      <c r="A87" s="41" t="s">
        <v>49</v>
      </c>
      <c r="B87" s="288" t="s">
        <v>58</v>
      </c>
      <c r="C87" s="289"/>
      <c r="D87" s="34"/>
    </row>
    <row r="88" spans="1:4" x14ac:dyDescent="0.2">
      <c r="A88" s="41" t="s">
        <v>51</v>
      </c>
      <c r="B88" s="288" t="s">
        <v>111</v>
      </c>
      <c r="C88" s="289"/>
      <c r="D88" s="81"/>
    </row>
    <row r="89" spans="1:4" x14ac:dyDescent="0.2">
      <c r="A89" s="295" t="s">
        <v>59</v>
      </c>
      <c r="B89" s="295"/>
      <c r="C89" s="295"/>
      <c r="D89" s="36">
        <f>SUM(D81:D88)</f>
        <v>0</v>
      </c>
    </row>
    <row r="90" spans="1:4" x14ac:dyDescent="0.2">
      <c r="D90" s="84"/>
    </row>
    <row r="91" spans="1:4" x14ac:dyDescent="0.2">
      <c r="A91" s="76" t="s">
        <v>112</v>
      </c>
      <c r="B91" s="281" t="s">
        <v>113</v>
      </c>
      <c r="C91" s="293"/>
      <c r="D91" s="25" t="s">
        <v>40</v>
      </c>
    </row>
    <row r="92" spans="1:4" s="63" customFormat="1" x14ac:dyDescent="0.2">
      <c r="A92" s="61" t="s">
        <v>4</v>
      </c>
      <c r="B92" s="296" t="s">
        <v>114</v>
      </c>
      <c r="C92" s="297"/>
      <c r="D92" s="83">
        <f>+'Men Cal Aux Bioterio seg sex 20'!C112</f>
        <v>0</v>
      </c>
    </row>
    <row r="93" spans="1:4" s="63" customFormat="1" ht="28.5" customHeight="1" x14ac:dyDescent="0.2">
      <c r="A93" s="61" t="s">
        <v>6</v>
      </c>
      <c r="B93" s="298" t="s">
        <v>115</v>
      </c>
      <c r="C93" s="299"/>
      <c r="D93" s="81"/>
    </row>
    <row r="94" spans="1:4" s="63" customFormat="1" ht="31.5" customHeight="1" x14ac:dyDescent="0.2">
      <c r="A94" s="61" t="s">
        <v>9</v>
      </c>
      <c r="B94" s="298" t="s">
        <v>116</v>
      </c>
      <c r="C94" s="299"/>
      <c r="D94" s="81"/>
    </row>
    <row r="95" spans="1:4" x14ac:dyDescent="0.2">
      <c r="A95" s="41" t="s">
        <v>11</v>
      </c>
      <c r="B95" s="288" t="s">
        <v>58</v>
      </c>
      <c r="C95" s="289"/>
      <c r="D95" s="34"/>
    </row>
    <row r="96" spans="1:4" x14ac:dyDescent="0.2">
      <c r="A96" s="295" t="s">
        <v>59</v>
      </c>
      <c r="B96" s="295"/>
      <c r="C96" s="295"/>
      <c r="D96" s="36">
        <f>SUM(D92:D95)</f>
        <v>0</v>
      </c>
    </row>
    <row r="97" spans="1:4" x14ac:dyDescent="0.2">
      <c r="D97" s="84"/>
    </row>
    <row r="98" spans="1:4" x14ac:dyDescent="0.2">
      <c r="A98" s="76" t="s">
        <v>117</v>
      </c>
      <c r="B98" s="295" t="s">
        <v>118</v>
      </c>
      <c r="C98" s="295"/>
      <c r="D98" s="25" t="s">
        <v>40</v>
      </c>
    </row>
    <row r="99" spans="1:4" s="86" customFormat="1" x14ac:dyDescent="0.25">
      <c r="A99" s="80" t="s">
        <v>4</v>
      </c>
      <c r="B99" s="300" t="s">
        <v>158</v>
      </c>
      <c r="C99" s="300"/>
      <c r="D99" s="85"/>
    </row>
    <row r="100" spans="1:4" x14ac:dyDescent="0.2">
      <c r="A100" s="295" t="s">
        <v>59</v>
      </c>
      <c r="B100" s="295"/>
      <c r="C100" s="295"/>
      <c r="D100" s="36">
        <f>SUM(D99:D99)</f>
        <v>0</v>
      </c>
    </row>
    <row r="102" spans="1:4" x14ac:dyDescent="0.2">
      <c r="A102" s="87" t="s">
        <v>119</v>
      </c>
      <c r="B102" s="87"/>
      <c r="C102" s="87"/>
      <c r="D102" s="87"/>
    </row>
    <row r="103" spans="1:4" x14ac:dyDescent="0.2">
      <c r="A103" s="41" t="s">
        <v>104</v>
      </c>
      <c r="B103" s="288" t="s">
        <v>105</v>
      </c>
      <c r="C103" s="289"/>
      <c r="D103" s="52">
        <f>+D89</f>
        <v>0</v>
      </c>
    </row>
    <row r="104" spans="1:4" x14ac:dyDescent="0.2">
      <c r="A104" s="41" t="s">
        <v>112</v>
      </c>
      <c r="B104" s="288" t="s">
        <v>113</v>
      </c>
      <c r="C104" s="289"/>
      <c r="D104" s="52">
        <f>+D96</f>
        <v>0</v>
      </c>
    </row>
    <row r="105" spans="1:4" x14ac:dyDescent="0.2">
      <c r="A105" s="88"/>
      <c r="B105" s="290" t="s">
        <v>120</v>
      </c>
      <c r="C105" s="291"/>
      <c r="D105" s="89">
        <f>+D104+D103</f>
        <v>0</v>
      </c>
    </row>
    <row r="106" spans="1:4" x14ac:dyDescent="0.2">
      <c r="A106" s="41" t="s">
        <v>117</v>
      </c>
      <c r="B106" s="288" t="s">
        <v>118</v>
      </c>
      <c r="C106" s="289"/>
      <c r="D106" s="52">
        <f>+D100</f>
        <v>0</v>
      </c>
    </row>
    <row r="107" spans="1:4" x14ac:dyDescent="0.2">
      <c r="A107" s="292" t="s">
        <v>59</v>
      </c>
      <c r="B107" s="292"/>
      <c r="C107" s="292"/>
      <c r="D107" s="91">
        <f>+D106+D105</f>
        <v>0</v>
      </c>
    </row>
    <row r="109" spans="1:4" x14ac:dyDescent="0.2">
      <c r="A109" s="286" t="s">
        <v>121</v>
      </c>
      <c r="B109" s="287"/>
      <c r="C109" s="287"/>
      <c r="D109" s="287"/>
    </row>
    <row r="111" spans="1:4" x14ac:dyDescent="0.2">
      <c r="A111" s="76">
        <v>5</v>
      </c>
      <c r="B111" s="281" t="s">
        <v>122</v>
      </c>
      <c r="C111" s="293"/>
      <c r="D111" s="25" t="s">
        <v>40</v>
      </c>
    </row>
    <row r="112" spans="1:4" x14ac:dyDescent="0.2">
      <c r="A112" s="41" t="s">
        <v>4</v>
      </c>
      <c r="B112" s="294" t="s">
        <v>123</v>
      </c>
      <c r="C112" s="294"/>
      <c r="D112" s="34">
        <f>+Uniformes!G20</f>
        <v>0</v>
      </c>
    </row>
    <row r="113" spans="1:4" x14ac:dyDescent="0.2">
      <c r="A113" s="41" t="s">
        <v>85</v>
      </c>
      <c r="B113" s="61" t="s">
        <v>86</v>
      </c>
      <c r="C113" s="42">
        <f>+$C$131+$C$132</f>
        <v>9.2499999999999999E-2</v>
      </c>
      <c r="D113" s="62">
        <f>+(C113*D112)*-1</f>
        <v>0</v>
      </c>
    </row>
    <row r="114" spans="1:4" x14ac:dyDescent="0.2">
      <c r="A114" s="41" t="s">
        <v>6</v>
      </c>
      <c r="B114" s="294" t="s">
        <v>124</v>
      </c>
      <c r="C114" s="294"/>
      <c r="D114" s="34"/>
    </row>
    <row r="115" spans="1:4" x14ac:dyDescent="0.2">
      <c r="A115" s="41" t="s">
        <v>66</v>
      </c>
      <c r="B115" s="61" t="s">
        <v>86</v>
      </c>
      <c r="C115" s="42">
        <f>+$C$131+$C$132</f>
        <v>9.2499999999999999E-2</v>
      </c>
      <c r="D115" s="62">
        <f>+(C115*D114)*-1</f>
        <v>0</v>
      </c>
    </row>
    <row r="116" spans="1:4" x14ac:dyDescent="0.2">
      <c r="A116" s="41" t="s">
        <v>9</v>
      </c>
      <c r="B116" s="294" t="s">
        <v>125</v>
      </c>
      <c r="C116" s="294"/>
      <c r="D116" s="34"/>
    </row>
    <row r="117" spans="1:4" x14ac:dyDescent="0.2">
      <c r="A117" s="41" t="s">
        <v>89</v>
      </c>
      <c r="B117" s="61" t="s">
        <v>86</v>
      </c>
      <c r="C117" s="42">
        <f>+$C$131+$C$132</f>
        <v>9.2499999999999999E-2</v>
      </c>
      <c r="D117" s="62">
        <f>+(C117*D116)*-1</f>
        <v>0</v>
      </c>
    </row>
    <row r="118" spans="1:4" x14ac:dyDescent="0.2">
      <c r="A118" s="41" t="s">
        <v>11</v>
      </c>
      <c r="B118" s="294" t="s">
        <v>58</v>
      </c>
      <c r="C118" s="294"/>
      <c r="D118" s="34"/>
    </row>
    <row r="119" spans="1:4" x14ac:dyDescent="0.2">
      <c r="A119" s="41" t="s">
        <v>90</v>
      </c>
      <c r="B119" s="61" t="s">
        <v>86</v>
      </c>
      <c r="C119" s="42">
        <f>+$C$131+$C$132</f>
        <v>9.2499999999999999E-2</v>
      </c>
      <c r="D119" s="62">
        <f>+(C119*D118)*-1</f>
        <v>0</v>
      </c>
    </row>
    <row r="120" spans="1:4" x14ac:dyDescent="0.2">
      <c r="A120" s="295" t="s">
        <v>59</v>
      </c>
      <c r="B120" s="295"/>
      <c r="C120" s="295"/>
      <c r="D120" s="36">
        <f>SUM(D112:D118)</f>
        <v>0</v>
      </c>
    </row>
    <row r="122" spans="1:4" x14ac:dyDescent="0.2">
      <c r="A122" s="286" t="s">
        <v>126</v>
      </c>
      <c r="B122" s="287"/>
      <c r="C122" s="287"/>
      <c r="D122" s="287"/>
    </row>
    <row r="124" spans="1:4" x14ac:dyDescent="0.2">
      <c r="A124" s="76">
        <v>6</v>
      </c>
      <c r="B124" s="38" t="s">
        <v>127</v>
      </c>
      <c r="C124" s="92" t="s">
        <v>39</v>
      </c>
      <c r="D124" s="25" t="s">
        <v>40</v>
      </c>
    </row>
    <row r="125" spans="1:4" x14ac:dyDescent="0.2">
      <c r="A125" s="67" t="s">
        <v>4</v>
      </c>
      <c r="B125" s="67" t="s">
        <v>128</v>
      </c>
      <c r="C125" s="111">
        <v>0.03</v>
      </c>
      <c r="D125" s="110">
        <f>($D$120+$D$107+$D$75+$D$64+$D$23)*C125</f>
        <v>0</v>
      </c>
    </row>
    <row r="126" spans="1:4" x14ac:dyDescent="0.2">
      <c r="A126" s="67" t="s">
        <v>6</v>
      </c>
      <c r="B126" s="67" t="s">
        <v>129</v>
      </c>
      <c r="C126" s="111">
        <v>0.03</v>
      </c>
      <c r="D126" s="110">
        <f>($D$120+$D$107+$D$75+$D$64+$D$23+D125)*C126</f>
        <v>0</v>
      </c>
    </row>
    <row r="127" spans="1:4" s="94" customFormat="1" x14ac:dyDescent="0.25">
      <c r="A127" s="275" t="s">
        <v>130</v>
      </c>
      <c r="B127" s="276"/>
      <c r="C127" s="277"/>
      <c r="D127" s="93">
        <f>++D126+D125+D120+D107+D75+D64+D23</f>
        <v>0</v>
      </c>
    </row>
    <row r="128" spans="1:4" s="94" customFormat="1" ht="33" customHeight="1" x14ac:dyDescent="0.25">
      <c r="A128" s="278" t="s">
        <v>131</v>
      </c>
      <c r="B128" s="279"/>
      <c r="C128" s="280"/>
      <c r="D128" s="93">
        <f>ROUND(D127/(1-(C131+C132+C134+C136+C137)),2)</f>
        <v>0</v>
      </c>
    </row>
    <row r="129" spans="1:7" x14ac:dyDescent="0.2">
      <c r="A129" s="41" t="s">
        <v>9</v>
      </c>
      <c r="B129" s="41" t="s">
        <v>132</v>
      </c>
      <c r="C129" s="51"/>
      <c r="D129" s="41"/>
    </row>
    <row r="130" spans="1:7" x14ac:dyDescent="0.2">
      <c r="A130" s="41" t="s">
        <v>89</v>
      </c>
      <c r="B130" s="41" t="s">
        <v>133</v>
      </c>
      <c r="C130" s="51"/>
      <c r="D130" s="41"/>
    </row>
    <row r="131" spans="1:7" x14ac:dyDescent="0.2">
      <c r="A131" s="67" t="s">
        <v>134</v>
      </c>
      <c r="B131" s="67" t="s">
        <v>135</v>
      </c>
      <c r="C131" s="111">
        <v>1.6500000000000001E-2</v>
      </c>
      <c r="D131" s="110">
        <f>ROUND(C131*$D$128,2)</f>
        <v>0</v>
      </c>
      <c r="G131" s="95"/>
    </row>
    <row r="132" spans="1:7" x14ac:dyDescent="0.2">
      <c r="A132" s="67" t="s">
        <v>136</v>
      </c>
      <c r="B132" s="67" t="s">
        <v>137</v>
      </c>
      <c r="C132" s="111">
        <v>7.5999999999999998E-2</v>
      </c>
      <c r="D132" s="110">
        <f>ROUND(C132*$D$128,2)</f>
        <v>0</v>
      </c>
      <c r="G132" s="95"/>
    </row>
    <row r="133" spans="1:7" x14ac:dyDescent="0.2">
      <c r="A133" s="41" t="s">
        <v>138</v>
      </c>
      <c r="B133" s="41" t="s">
        <v>139</v>
      </c>
      <c r="C133" s="51"/>
      <c r="D133" s="52"/>
      <c r="G133" s="95"/>
    </row>
    <row r="134" spans="1:7" x14ac:dyDescent="0.2">
      <c r="A134" s="41" t="s">
        <v>140</v>
      </c>
      <c r="B134" s="41" t="s">
        <v>141</v>
      </c>
      <c r="C134" s="51"/>
      <c r="D134" s="41"/>
      <c r="G134" s="95"/>
    </row>
    <row r="135" spans="1:7" x14ac:dyDescent="0.2">
      <c r="A135" s="41" t="s">
        <v>142</v>
      </c>
      <c r="B135" s="41" t="s">
        <v>143</v>
      </c>
      <c r="C135" s="51"/>
      <c r="D135" s="41"/>
    </row>
    <row r="136" spans="1:7" x14ac:dyDescent="0.2">
      <c r="A136" s="67" t="s">
        <v>144</v>
      </c>
      <c r="B136" s="67" t="s">
        <v>145</v>
      </c>
      <c r="C136" s="111">
        <v>0.05</v>
      </c>
      <c r="D136" s="110">
        <f>ROUND(C136*$D$128,2)</f>
        <v>0</v>
      </c>
    </row>
    <row r="137" spans="1:7" x14ac:dyDescent="0.2">
      <c r="A137" s="41" t="s">
        <v>146</v>
      </c>
      <c r="B137" s="41" t="s">
        <v>147</v>
      </c>
      <c r="C137" s="51"/>
      <c r="D137" s="41"/>
    </row>
    <row r="138" spans="1:7" x14ac:dyDescent="0.2">
      <c r="A138" s="281" t="s">
        <v>59</v>
      </c>
      <c r="B138" s="282"/>
      <c r="C138" s="96">
        <f>+C137+C136+C134+C132+C131+C126+C125</f>
        <v>0.20250000000000001</v>
      </c>
      <c r="D138" s="36">
        <f>+D136+D134+D132+D131+D126+D125</f>
        <v>0</v>
      </c>
    </row>
    <row r="140" spans="1:7" x14ac:dyDescent="0.2">
      <c r="A140" s="283" t="s">
        <v>148</v>
      </c>
      <c r="B140" s="283"/>
      <c r="C140" s="283"/>
      <c r="D140" s="283"/>
    </row>
    <row r="141" spans="1:7" x14ac:dyDescent="0.2">
      <c r="A141" s="41" t="s">
        <v>4</v>
      </c>
      <c r="B141" s="284" t="s">
        <v>149</v>
      </c>
      <c r="C141" s="284"/>
      <c r="D141" s="34">
        <f>+D23</f>
        <v>0</v>
      </c>
    </row>
    <row r="142" spans="1:7" x14ac:dyDescent="0.2">
      <c r="A142" s="41" t="s">
        <v>150</v>
      </c>
      <c r="B142" s="284" t="s">
        <v>151</v>
      </c>
      <c r="C142" s="284"/>
      <c r="D142" s="34">
        <f>+D64</f>
        <v>0</v>
      </c>
    </row>
    <row r="143" spans="1:7" x14ac:dyDescent="0.2">
      <c r="A143" s="41" t="s">
        <v>9</v>
      </c>
      <c r="B143" s="284" t="s">
        <v>152</v>
      </c>
      <c r="C143" s="284"/>
      <c r="D143" s="34">
        <f>+D75</f>
        <v>0</v>
      </c>
    </row>
    <row r="144" spans="1:7" x14ac:dyDescent="0.2">
      <c r="A144" s="41" t="s">
        <v>11</v>
      </c>
      <c r="B144" s="284" t="s">
        <v>153</v>
      </c>
      <c r="C144" s="284"/>
      <c r="D144" s="34">
        <f>+D107</f>
        <v>0</v>
      </c>
    </row>
    <row r="145" spans="1:5" x14ac:dyDescent="0.2">
      <c r="A145" s="41" t="s">
        <v>45</v>
      </c>
      <c r="B145" s="284" t="s">
        <v>154</v>
      </c>
      <c r="C145" s="284"/>
      <c r="D145" s="34">
        <f>+D120</f>
        <v>0</v>
      </c>
    </row>
    <row r="146" spans="1:5" x14ac:dyDescent="0.2">
      <c r="B146" s="285" t="s">
        <v>155</v>
      </c>
      <c r="C146" s="285"/>
      <c r="D146" s="97">
        <f>SUM(D141:D145)</f>
        <v>0</v>
      </c>
    </row>
    <row r="147" spans="1:5" x14ac:dyDescent="0.2">
      <c r="A147" s="41" t="s">
        <v>47</v>
      </c>
      <c r="B147" s="284" t="s">
        <v>156</v>
      </c>
      <c r="C147" s="284"/>
      <c r="D147" s="34">
        <f>+D138</f>
        <v>0</v>
      </c>
    </row>
    <row r="149" spans="1:5" x14ac:dyDescent="0.2">
      <c r="A149" s="274" t="s">
        <v>157</v>
      </c>
      <c r="B149" s="274"/>
      <c r="C149" s="274"/>
      <c r="D149" s="98">
        <f>ROUND(+D147+D146,2)</f>
        <v>0</v>
      </c>
    </row>
    <row r="151" spans="1:5" x14ac:dyDescent="0.2">
      <c r="B151" s="99"/>
      <c r="C151" s="99"/>
      <c r="D151" s="99"/>
    </row>
    <row r="152" spans="1:5" x14ac:dyDescent="0.2">
      <c r="A152" s="100"/>
      <c r="B152" s="100"/>
      <c r="C152" s="100"/>
      <c r="D152" s="100"/>
      <c r="E152" s="100"/>
    </row>
    <row r="153" spans="1:5" x14ac:dyDescent="0.2">
      <c r="A153" s="100"/>
      <c r="B153" s="100"/>
      <c r="C153" s="100"/>
      <c r="D153" s="100"/>
      <c r="E153" s="100"/>
    </row>
    <row r="154" spans="1:5" x14ac:dyDescent="0.2">
      <c r="A154" s="100"/>
      <c r="B154" s="100"/>
      <c r="C154" s="100"/>
      <c r="D154" s="100"/>
      <c r="E154" s="100"/>
    </row>
    <row r="155" spans="1:5" x14ac:dyDescent="0.2">
      <c r="A155" s="100"/>
      <c r="B155" s="100"/>
      <c r="C155" s="100"/>
      <c r="D155" s="100"/>
      <c r="E155" s="100"/>
    </row>
    <row r="156" spans="1:5" x14ac:dyDescent="0.2">
      <c r="A156" s="100"/>
      <c r="B156" s="100"/>
      <c r="C156" s="100"/>
      <c r="D156" s="100"/>
      <c r="E156" s="100"/>
    </row>
    <row r="157" spans="1:5" x14ac:dyDescent="0.2">
      <c r="A157" s="100"/>
      <c r="B157" s="100"/>
      <c r="C157" s="100"/>
      <c r="D157" s="100"/>
      <c r="E157" s="100"/>
    </row>
    <row r="158" spans="1:5" x14ac:dyDescent="0.2">
      <c r="A158" s="100"/>
      <c r="B158" s="100"/>
      <c r="C158" s="100"/>
      <c r="D158" s="100"/>
      <c r="E158" s="100"/>
    </row>
    <row r="159" spans="1:5" x14ac:dyDescent="0.2">
      <c r="A159" s="100"/>
      <c r="B159" s="100"/>
      <c r="C159" s="100"/>
      <c r="D159" s="100"/>
      <c r="E159" s="100"/>
    </row>
    <row r="160" spans="1:5" x14ac:dyDescent="0.2">
      <c r="A160" s="100"/>
      <c r="B160" s="100"/>
      <c r="C160" s="100"/>
      <c r="D160" s="100"/>
      <c r="E160" s="100"/>
    </row>
    <row r="161" spans="1:5" x14ac:dyDescent="0.2">
      <c r="A161" s="100"/>
      <c r="B161" s="100"/>
      <c r="C161" s="100"/>
      <c r="D161" s="100"/>
      <c r="E161" s="100"/>
    </row>
    <row r="162" spans="1:5" x14ac:dyDescent="0.2">
      <c r="A162" s="100"/>
      <c r="B162" s="100"/>
      <c r="C162" s="100"/>
      <c r="D162" s="100"/>
      <c r="E162" s="100"/>
    </row>
    <row r="163" spans="1:5" x14ac:dyDescent="0.2">
      <c r="A163" s="100"/>
      <c r="B163" s="100"/>
      <c r="C163" s="100"/>
      <c r="D163" s="100"/>
      <c r="E163" s="100"/>
    </row>
    <row r="164" spans="1:5" x14ac:dyDescent="0.2">
      <c r="A164" s="100"/>
      <c r="B164" s="100"/>
      <c r="C164" s="100"/>
      <c r="D164" s="100"/>
      <c r="E164" s="100"/>
    </row>
  </sheetData>
  <mergeCells count="77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4:C64"/>
    <mergeCell ref="A27:D27"/>
    <mergeCell ref="A33:C33"/>
    <mergeCell ref="A35:D35"/>
    <mergeCell ref="A47:D47"/>
    <mergeCell ref="A57:B57"/>
    <mergeCell ref="A59:D59"/>
    <mergeCell ref="B60:C60"/>
    <mergeCell ref="B61:C61"/>
    <mergeCell ref="B62:C62"/>
    <mergeCell ref="B63:C63"/>
    <mergeCell ref="B87:C87"/>
    <mergeCell ref="A66:D66"/>
    <mergeCell ref="A75:C75"/>
    <mergeCell ref="A77:D77"/>
    <mergeCell ref="A79:D79"/>
    <mergeCell ref="B80:C80"/>
    <mergeCell ref="B81:C81"/>
    <mergeCell ref="B82:C82"/>
    <mergeCell ref="B83:C83"/>
    <mergeCell ref="B84:C84"/>
    <mergeCell ref="B85:C85"/>
    <mergeCell ref="B86:C86"/>
    <mergeCell ref="B103:C103"/>
    <mergeCell ref="B88:C88"/>
    <mergeCell ref="A89:C89"/>
    <mergeCell ref="B91:C91"/>
    <mergeCell ref="B92:C92"/>
    <mergeCell ref="B93:C93"/>
    <mergeCell ref="B94:C94"/>
    <mergeCell ref="B95:C95"/>
    <mergeCell ref="A96:C96"/>
    <mergeCell ref="B98:C98"/>
    <mergeCell ref="B99:C99"/>
    <mergeCell ref="A100:C100"/>
    <mergeCell ref="A122:D122"/>
    <mergeCell ref="B104:C104"/>
    <mergeCell ref="B105:C105"/>
    <mergeCell ref="B106:C106"/>
    <mergeCell ref="A107:C107"/>
    <mergeCell ref="A109:D109"/>
    <mergeCell ref="B111:C111"/>
    <mergeCell ref="B112:C112"/>
    <mergeCell ref="B114:C114"/>
    <mergeCell ref="B116:C116"/>
    <mergeCell ref="B118:C118"/>
    <mergeCell ref="A120:C120"/>
    <mergeCell ref="A149:C149"/>
    <mergeCell ref="A127:C127"/>
    <mergeCell ref="A128:C128"/>
    <mergeCell ref="A138:B138"/>
    <mergeCell ref="A140:D140"/>
    <mergeCell ref="B141:C141"/>
    <mergeCell ref="B142:C142"/>
    <mergeCell ref="B143:C143"/>
    <mergeCell ref="B144:C144"/>
    <mergeCell ref="B145:C145"/>
    <mergeCell ref="B146:C146"/>
    <mergeCell ref="B147:C147"/>
  </mergeCells>
  <pageMargins left="1.0900000000000001" right="0.51181102362204722" top="0.34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27"/>
  <sheetViews>
    <sheetView workbookViewId="0">
      <selection sqref="A1:C1"/>
    </sheetView>
  </sheetViews>
  <sheetFormatPr defaultColWidth="9.140625" defaultRowHeight="12" x14ac:dyDescent="0.2"/>
  <cols>
    <col min="1" max="1" width="73.7109375" style="21" customWidth="1"/>
    <col min="2" max="2" width="16.42578125" style="21" bestFit="1" customWidth="1"/>
    <col min="3" max="3" width="13.85546875" style="21" bestFit="1" customWidth="1"/>
    <col min="4" max="4" width="10.7109375" style="21" bestFit="1" customWidth="1"/>
    <col min="5" max="5" width="79" style="21" customWidth="1"/>
    <col min="6" max="16384" width="9.140625" style="21"/>
  </cols>
  <sheetData>
    <row r="1" spans="1:3" ht="27.75" customHeight="1" x14ac:dyDescent="0.2">
      <c r="A1" s="341" t="s">
        <v>229</v>
      </c>
      <c r="B1" s="341"/>
      <c r="C1" s="341"/>
    </row>
    <row r="3" spans="1:3" x14ac:dyDescent="0.2">
      <c r="A3" s="41" t="s">
        <v>159</v>
      </c>
      <c r="B3" s="41">
        <v>220</v>
      </c>
    </row>
    <row r="4" spans="1:3" x14ac:dyDescent="0.2">
      <c r="A4" s="41" t="s">
        <v>160</v>
      </c>
      <c r="B4" s="41">
        <v>365.25</v>
      </c>
    </row>
    <row r="5" spans="1:3" x14ac:dyDescent="0.2">
      <c r="A5" s="41" t="s">
        <v>161</v>
      </c>
      <c r="B5" s="101">
        <f>(365.25/12)/(7/5)</f>
        <v>21.741071428571431</v>
      </c>
    </row>
    <row r="6" spans="1:3" x14ac:dyDescent="0.2">
      <c r="A6" s="61" t="s">
        <v>41</v>
      </c>
      <c r="B6" s="52">
        <f>+'Aux Bioterio seg sex 20%'!D12</f>
        <v>0</v>
      </c>
    </row>
    <row r="7" spans="1:3" x14ac:dyDescent="0.2">
      <c r="A7" s="61" t="s">
        <v>162</v>
      </c>
      <c r="B7" s="52">
        <f>+'Aux Bioterio seg sex 20%'!D23</f>
        <v>0</v>
      </c>
    </row>
    <row r="9" spans="1:3" x14ac:dyDescent="0.2">
      <c r="A9" s="342" t="s">
        <v>163</v>
      </c>
      <c r="B9" s="343"/>
      <c r="C9" s="344"/>
    </row>
    <row r="10" spans="1:3" x14ac:dyDescent="0.2">
      <c r="A10" s="41" t="s">
        <v>164</v>
      </c>
      <c r="B10" s="41">
        <f>+$B$4</f>
        <v>365.25</v>
      </c>
      <c r="C10" s="78"/>
    </row>
    <row r="11" spans="1:3" x14ac:dyDescent="0.2">
      <c r="A11" s="41" t="s">
        <v>165</v>
      </c>
      <c r="B11" s="61">
        <v>12</v>
      </c>
      <c r="C11" s="78"/>
    </row>
    <row r="12" spans="1:3" x14ac:dyDescent="0.2">
      <c r="A12" s="41" t="s">
        <v>166</v>
      </c>
      <c r="B12" s="51">
        <v>1</v>
      </c>
      <c r="C12" s="78"/>
    </row>
    <row r="13" spans="1:3" x14ac:dyDescent="0.2">
      <c r="A13" s="61" t="s">
        <v>167</v>
      </c>
      <c r="B13" s="102">
        <f>+B5</f>
        <v>21.741071428571431</v>
      </c>
      <c r="C13" s="78"/>
    </row>
    <row r="14" spans="1:3" x14ac:dyDescent="0.2">
      <c r="A14" s="67" t="s">
        <v>168</v>
      </c>
      <c r="B14" s="103"/>
      <c r="C14" s="78"/>
    </row>
    <row r="15" spans="1:3" x14ac:dyDescent="0.2">
      <c r="A15" s="41" t="s">
        <v>169</v>
      </c>
      <c r="B15" s="51">
        <v>0.06</v>
      </c>
      <c r="C15" s="78"/>
    </row>
    <row r="16" spans="1:3" x14ac:dyDescent="0.2">
      <c r="A16" s="323" t="s">
        <v>170</v>
      </c>
      <c r="B16" s="324"/>
      <c r="C16" s="104">
        <f>ROUND((B13*(B14*2)-($B$6*B15)),2)</f>
        <v>0</v>
      </c>
    </row>
    <row r="18" spans="1:3" x14ac:dyDescent="0.2">
      <c r="A18" s="342" t="s">
        <v>171</v>
      </c>
      <c r="B18" s="343"/>
      <c r="C18" s="344"/>
    </row>
    <row r="19" spans="1:3" x14ac:dyDescent="0.2">
      <c r="A19" s="41" t="s">
        <v>164</v>
      </c>
      <c r="B19" s="41">
        <f>+$B$4</f>
        <v>365.25</v>
      </c>
      <c r="C19" s="78"/>
    </row>
    <row r="20" spans="1:3" x14ac:dyDescent="0.2">
      <c r="A20" s="41" t="s">
        <v>165</v>
      </c>
      <c r="B20" s="61">
        <v>12</v>
      </c>
      <c r="C20" s="78"/>
    </row>
    <row r="21" spans="1:3" x14ac:dyDescent="0.2">
      <c r="A21" s="41" t="s">
        <v>166</v>
      </c>
      <c r="B21" s="51">
        <v>1</v>
      </c>
      <c r="C21" s="78"/>
    </row>
    <row r="22" spans="1:3" x14ac:dyDescent="0.2">
      <c r="A22" s="61" t="s">
        <v>167</v>
      </c>
      <c r="B22" s="102">
        <f>+B5</f>
        <v>21.741071428571431</v>
      </c>
      <c r="C22" s="78"/>
    </row>
    <row r="23" spans="1:3" x14ac:dyDescent="0.2">
      <c r="A23" s="67" t="s">
        <v>172</v>
      </c>
      <c r="B23" s="103"/>
      <c r="C23" s="78"/>
    </row>
    <row r="24" spans="1:3" x14ac:dyDescent="0.2">
      <c r="A24" s="41" t="s">
        <v>173</v>
      </c>
      <c r="B24" s="51">
        <v>0.1</v>
      </c>
      <c r="C24" s="78"/>
    </row>
    <row r="25" spans="1:3" x14ac:dyDescent="0.2">
      <c r="A25" s="323" t="s">
        <v>172</v>
      </c>
      <c r="B25" s="324"/>
      <c r="C25" s="104">
        <f>ROUND((B22*(B23)-((B22*B23)*B24)),2)</f>
        <v>0</v>
      </c>
    </row>
    <row r="27" spans="1:3" x14ac:dyDescent="0.2">
      <c r="A27" s="342" t="s">
        <v>174</v>
      </c>
      <c r="B27" s="343"/>
      <c r="C27" s="344"/>
    </row>
    <row r="28" spans="1:3" x14ac:dyDescent="0.2">
      <c r="A28" s="41" t="s">
        <v>175</v>
      </c>
      <c r="B28" s="52">
        <f>+B7</f>
        <v>0</v>
      </c>
      <c r="C28" s="78"/>
    </row>
    <row r="29" spans="1:3" x14ac:dyDescent="0.2">
      <c r="A29" s="41" t="s">
        <v>176</v>
      </c>
      <c r="B29" s="41">
        <v>12</v>
      </c>
      <c r="C29" s="78"/>
    </row>
    <row r="30" spans="1:3" x14ac:dyDescent="0.2">
      <c r="A30" s="67" t="s">
        <v>177</v>
      </c>
      <c r="B30" s="111"/>
      <c r="C30" s="78"/>
    </row>
    <row r="31" spans="1:3" x14ac:dyDescent="0.2">
      <c r="A31" s="323" t="s">
        <v>178</v>
      </c>
      <c r="B31" s="324"/>
      <c r="C31" s="104">
        <f>ROUND(+(B28/B29)*B30,2)</f>
        <v>0</v>
      </c>
    </row>
    <row r="33" spans="1:3" x14ac:dyDescent="0.2">
      <c r="A33" s="325" t="s">
        <v>179</v>
      </c>
      <c r="B33" s="326"/>
      <c r="C33" s="327"/>
    </row>
    <row r="34" spans="1:3" s="63" customFormat="1" x14ac:dyDescent="0.2">
      <c r="A34" s="112" t="s">
        <v>180</v>
      </c>
      <c r="B34" s="111">
        <f>+B30</f>
        <v>0</v>
      </c>
      <c r="C34" s="78"/>
    </row>
    <row r="35" spans="1:3" x14ac:dyDescent="0.2">
      <c r="A35" s="41" t="s">
        <v>181</v>
      </c>
      <c r="B35" s="52">
        <f>+'Aux Bioterio seg sex 20%'!$D$23</f>
        <v>0</v>
      </c>
      <c r="C35" s="78"/>
    </row>
    <row r="36" spans="1:3" x14ac:dyDescent="0.2">
      <c r="A36" s="41" t="s">
        <v>64</v>
      </c>
      <c r="B36" s="52">
        <f>+'Aux Bioterio seg sex 20%'!$D$29</f>
        <v>0</v>
      </c>
      <c r="C36" s="78"/>
    </row>
    <row r="37" spans="1:3" x14ac:dyDescent="0.2">
      <c r="A37" s="41" t="s">
        <v>67</v>
      </c>
      <c r="B37" s="52">
        <f>+'Aux Bioterio seg sex 20%'!$D$31</f>
        <v>0</v>
      </c>
      <c r="C37" s="78"/>
    </row>
    <row r="38" spans="1:3" x14ac:dyDescent="0.2">
      <c r="A38" s="41" t="s">
        <v>69</v>
      </c>
      <c r="B38" s="52">
        <f>+'Aux Bioterio seg sex 20%'!$D$32</f>
        <v>0</v>
      </c>
      <c r="C38" s="78"/>
    </row>
    <row r="39" spans="1:3" x14ac:dyDescent="0.2">
      <c r="A39" s="105" t="s">
        <v>182</v>
      </c>
      <c r="B39" s="106">
        <f>SUM(B35:B38)</f>
        <v>0</v>
      </c>
      <c r="C39" s="78"/>
    </row>
    <row r="40" spans="1:3" x14ac:dyDescent="0.2">
      <c r="A40" s="61" t="s">
        <v>183</v>
      </c>
      <c r="B40" s="51">
        <v>0.4</v>
      </c>
      <c r="C40" s="78"/>
    </row>
    <row r="41" spans="1:3" x14ac:dyDescent="0.2">
      <c r="A41" s="61" t="s">
        <v>184</v>
      </c>
      <c r="B41" s="51">
        <f>+'Aux Bioterio seg sex 20%'!$C$44</f>
        <v>0.08</v>
      </c>
      <c r="C41" s="78"/>
    </row>
    <row r="42" spans="1:3" x14ac:dyDescent="0.2">
      <c r="A42" s="290" t="s">
        <v>185</v>
      </c>
      <c r="B42" s="291"/>
      <c r="C42" s="89">
        <f>ROUND(+B39*B40*B41*B34,2)</f>
        <v>0</v>
      </c>
    </row>
    <row r="43" spans="1:3" x14ac:dyDescent="0.2">
      <c r="A43" s="323" t="s">
        <v>186</v>
      </c>
      <c r="B43" s="324"/>
      <c r="C43" s="91">
        <f>+C42</f>
        <v>0</v>
      </c>
    </row>
    <row r="45" spans="1:3" x14ac:dyDescent="0.2">
      <c r="A45" s="342" t="s">
        <v>187</v>
      </c>
      <c r="B45" s="343"/>
      <c r="C45" s="344"/>
    </row>
    <row r="46" spans="1:3" x14ac:dyDescent="0.2">
      <c r="A46" s="41" t="s">
        <v>175</v>
      </c>
      <c r="B46" s="52">
        <f>+B7</f>
        <v>0</v>
      </c>
      <c r="C46" s="78"/>
    </row>
    <row r="47" spans="1:3" x14ac:dyDescent="0.2">
      <c r="A47" s="41" t="s">
        <v>188</v>
      </c>
      <c r="B47" s="107">
        <v>30</v>
      </c>
      <c r="C47" s="78"/>
    </row>
    <row r="48" spans="1:3" x14ac:dyDescent="0.2">
      <c r="A48" s="41" t="s">
        <v>176</v>
      </c>
      <c r="B48" s="41">
        <v>12</v>
      </c>
      <c r="C48" s="78"/>
    </row>
    <row r="49" spans="1:3" x14ac:dyDescent="0.2">
      <c r="A49" s="41" t="s">
        <v>189</v>
      </c>
      <c r="B49" s="41">
        <v>7</v>
      </c>
      <c r="C49" s="78"/>
    </row>
    <row r="50" spans="1:3" x14ac:dyDescent="0.2">
      <c r="A50" s="67" t="s">
        <v>190</v>
      </c>
      <c r="B50" s="111"/>
      <c r="C50" s="78"/>
    </row>
    <row r="51" spans="1:3" x14ac:dyDescent="0.2">
      <c r="A51" s="323" t="s">
        <v>191</v>
      </c>
      <c r="B51" s="324"/>
      <c r="C51" s="104">
        <f>+ROUND(((B46/B47/B48)*B49)*B50,2)</f>
        <v>0</v>
      </c>
    </row>
    <row r="53" spans="1:3" x14ac:dyDescent="0.2">
      <c r="A53" s="325" t="s">
        <v>192</v>
      </c>
      <c r="B53" s="326"/>
      <c r="C53" s="327"/>
    </row>
    <row r="54" spans="1:3" x14ac:dyDescent="0.2">
      <c r="A54" s="112" t="s">
        <v>193</v>
      </c>
      <c r="B54" s="111">
        <f>+B50</f>
        <v>0</v>
      </c>
      <c r="C54" s="78"/>
    </row>
    <row r="55" spans="1:3" x14ac:dyDescent="0.2">
      <c r="A55" s="41" t="s">
        <v>181</v>
      </c>
      <c r="B55" s="52">
        <f>+'Aux Bioterio seg sex 20%'!$D$23</f>
        <v>0</v>
      </c>
      <c r="C55" s="78"/>
    </row>
    <row r="56" spans="1:3" x14ac:dyDescent="0.2">
      <c r="A56" s="41" t="s">
        <v>64</v>
      </c>
      <c r="B56" s="52">
        <f>+'Aux Bioterio seg sex 20%'!$D$29</f>
        <v>0</v>
      </c>
      <c r="C56" s="78"/>
    </row>
    <row r="57" spans="1:3" x14ac:dyDescent="0.2">
      <c r="A57" s="41" t="s">
        <v>67</v>
      </c>
      <c r="B57" s="52">
        <f>+'Aux Bioterio seg sex 20%'!$D$31</f>
        <v>0</v>
      </c>
      <c r="C57" s="78"/>
    </row>
    <row r="58" spans="1:3" x14ac:dyDescent="0.2">
      <c r="A58" s="41" t="s">
        <v>69</v>
      </c>
      <c r="B58" s="52">
        <f>+'Aux Bioterio seg sex 20%'!$D$32</f>
        <v>0</v>
      </c>
      <c r="C58" s="78"/>
    </row>
    <row r="59" spans="1:3" x14ac:dyDescent="0.2">
      <c r="A59" s="105" t="s">
        <v>182</v>
      </c>
      <c r="B59" s="106">
        <f>SUM(B55:B58)</f>
        <v>0</v>
      </c>
      <c r="C59" s="78"/>
    </row>
    <row r="60" spans="1:3" x14ac:dyDescent="0.2">
      <c r="A60" s="61" t="s">
        <v>183</v>
      </c>
      <c r="B60" s="51">
        <v>0.4</v>
      </c>
      <c r="C60" s="78"/>
    </row>
    <row r="61" spans="1:3" x14ac:dyDescent="0.2">
      <c r="A61" s="61" t="s">
        <v>184</v>
      </c>
      <c r="B61" s="51">
        <f>+'Aux Bioterio seg sex 20%'!$C$44</f>
        <v>0.08</v>
      </c>
      <c r="C61" s="78"/>
    </row>
    <row r="62" spans="1:3" x14ac:dyDescent="0.2">
      <c r="A62" s="290" t="s">
        <v>185</v>
      </c>
      <c r="B62" s="291"/>
      <c r="C62" s="89">
        <f>ROUND(+B59*B60*B61*B54,2)</f>
        <v>0</v>
      </c>
    </row>
    <row r="63" spans="1:3" x14ac:dyDescent="0.2">
      <c r="A63" s="323" t="s">
        <v>194</v>
      </c>
      <c r="B63" s="324"/>
      <c r="C63" s="91">
        <f>+C62</f>
        <v>0</v>
      </c>
    </row>
    <row r="65" spans="1:3" x14ac:dyDescent="0.2">
      <c r="A65" s="325" t="s">
        <v>195</v>
      </c>
      <c r="B65" s="326"/>
      <c r="C65" s="327"/>
    </row>
    <row r="66" spans="1:3" x14ac:dyDescent="0.2">
      <c r="A66" s="332" t="s">
        <v>196</v>
      </c>
      <c r="B66" s="333"/>
      <c r="C66" s="334"/>
    </row>
    <row r="67" spans="1:3" x14ac:dyDescent="0.2">
      <c r="A67" s="335"/>
      <c r="B67" s="336"/>
      <c r="C67" s="337"/>
    </row>
    <row r="68" spans="1:3" x14ac:dyDescent="0.2">
      <c r="A68" s="335"/>
      <c r="B68" s="336"/>
      <c r="C68" s="337"/>
    </row>
    <row r="69" spans="1:3" x14ac:dyDescent="0.2">
      <c r="A69" s="338"/>
      <c r="B69" s="339"/>
      <c r="C69" s="340"/>
    </row>
    <row r="70" spans="1:3" x14ac:dyDescent="0.2">
      <c r="A70" s="108"/>
      <c r="B70" s="108"/>
      <c r="C70" s="108"/>
    </row>
    <row r="71" spans="1:3" x14ac:dyDescent="0.2">
      <c r="A71" s="325" t="s">
        <v>197</v>
      </c>
      <c r="B71" s="326"/>
      <c r="C71" s="327"/>
    </row>
    <row r="72" spans="1:3" x14ac:dyDescent="0.2">
      <c r="A72" s="41" t="s">
        <v>198</v>
      </c>
      <c r="B72" s="52">
        <f>+$B$7</f>
        <v>0</v>
      </c>
      <c r="C72" s="78"/>
    </row>
    <row r="73" spans="1:3" x14ac:dyDescent="0.2">
      <c r="A73" s="41" t="s">
        <v>165</v>
      </c>
      <c r="B73" s="41">
        <v>30</v>
      </c>
      <c r="C73" s="78"/>
    </row>
    <row r="74" spans="1:3" x14ac:dyDescent="0.2">
      <c r="A74" s="41" t="s">
        <v>199</v>
      </c>
      <c r="B74" s="41">
        <v>12</v>
      </c>
      <c r="C74" s="78"/>
    </row>
    <row r="75" spans="1:3" x14ac:dyDescent="0.2">
      <c r="A75" s="67" t="s">
        <v>200</v>
      </c>
      <c r="B75" s="67"/>
      <c r="C75" s="78"/>
    </row>
    <row r="76" spans="1:3" x14ac:dyDescent="0.2">
      <c r="A76" s="323" t="s">
        <v>201</v>
      </c>
      <c r="B76" s="324"/>
      <c r="C76" s="72">
        <f>+ROUND((B72/B73/B74)*B75,2)</f>
        <v>0</v>
      </c>
    </row>
    <row r="78" spans="1:3" x14ac:dyDescent="0.2">
      <c r="A78" s="325" t="s">
        <v>202</v>
      </c>
      <c r="B78" s="326"/>
      <c r="C78" s="327"/>
    </row>
    <row r="79" spans="1:3" x14ac:dyDescent="0.2">
      <c r="A79" s="41" t="s">
        <v>198</v>
      </c>
      <c r="B79" s="52">
        <f>+$B$7</f>
        <v>0</v>
      </c>
      <c r="C79" s="78"/>
    </row>
    <row r="80" spans="1:3" x14ac:dyDescent="0.2">
      <c r="A80" s="41" t="s">
        <v>165</v>
      </c>
      <c r="B80" s="41">
        <v>30</v>
      </c>
      <c r="C80" s="78"/>
    </row>
    <row r="81" spans="1:3" x14ac:dyDescent="0.2">
      <c r="A81" s="41" t="s">
        <v>199</v>
      </c>
      <c r="B81" s="41">
        <v>12</v>
      </c>
      <c r="C81" s="78"/>
    </row>
    <row r="82" spans="1:3" x14ac:dyDescent="0.2">
      <c r="A82" s="61" t="s">
        <v>203</v>
      </c>
      <c r="B82" s="41">
        <v>5</v>
      </c>
      <c r="C82" s="78"/>
    </row>
    <row r="83" spans="1:3" x14ac:dyDescent="0.2">
      <c r="A83" s="67" t="s">
        <v>204</v>
      </c>
      <c r="B83" s="111"/>
      <c r="C83" s="78"/>
    </row>
    <row r="84" spans="1:3" x14ac:dyDescent="0.2">
      <c r="A84" s="67" t="s">
        <v>205</v>
      </c>
      <c r="B84" s="111"/>
      <c r="C84" s="78"/>
    </row>
    <row r="85" spans="1:3" x14ac:dyDescent="0.2">
      <c r="A85" s="323" t="s">
        <v>206</v>
      </c>
      <c r="B85" s="324"/>
      <c r="C85" s="104">
        <f>ROUND(+B79/B80/B81*B82*B83*B84,2)</f>
        <v>0</v>
      </c>
    </row>
    <row r="87" spans="1:3" x14ac:dyDescent="0.2">
      <c r="A87" s="325" t="s">
        <v>207</v>
      </c>
      <c r="B87" s="326"/>
      <c r="C87" s="327"/>
    </row>
    <row r="88" spans="1:3" x14ac:dyDescent="0.2">
      <c r="A88" s="41" t="s">
        <v>198</v>
      </c>
      <c r="B88" s="52">
        <f>+$B$7</f>
        <v>0</v>
      </c>
      <c r="C88" s="78"/>
    </row>
    <row r="89" spans="1:3" x14ac:dyDescent="0.2">
      <c r="A89" s="41" t="s">
        <v>165</v>
      </c>
      <c r="B89" s="41">
        <v>30</v>
      </c>
      <c r="C89" s="78"/>
    </row>
    <row r="90" spans="1:3" x14ac:dyDescent="0.2">
      <c r="A90" s="41" t="s">
        <v>199</v>
      </c>
      <c r="B90" s="41">
        <v>12</v>
      </c>
      <c r="C90" s="78"/>
    </row>
    <row r="91" spans="1:3" x14ac:dyDescent="0.2">
      <c r="A91" s="61" t="s">
        <v>208</v>
      </c>
      <c r="B91" s="41">
        <v>15</v>
      </c>
      <c r="C91" s="78"/>
    </row>
    <row r="92" spans="1:3" x14ac:dyDescent="0.2">
      <c r="A92" s="67" t="s">
        <v>209</v>
      </c>
      <c r="B92" s="111"/>
      <c r="C92" s="78"/>
    </row>
    <row r="93" spans="1:3" x14ac:dyDescent="0.2">
      <c r="A93" s="323" t="s">
        <v>210</v>
      </c>
      <c r="B93" s="324"/>
      <c r="C93" s="104">
        <f>ROUND(+B88/B89/B90*B91*B92,2)</f>
        <v>0</v>
      </c>
    </row>
    <row r="95" spans="1:3" x14ac:dyDescent="0.2">
      <c r="A95" s="325" t="s">
        <v>211</v>
      </c>
      <c r="B95" s="326"/>
      <c r="C95" s="327"/>
    </row>
    <row r="96" spans="1:3" x14ac:dyDescent="0.2">
      <c r="A96" s="41" t="s">
        <v>198</v>
      </c>
      <c r="B96" s="52">
        <f>+$B$7</f>
        <v>0</v>
      </c>
      <c r="C96" s="78"/>
    </row>
    <row r="97" spans="1:3" x14ac:dyDescent="0.2">
      <c r="A97" s="41" t="s">
        <v>165</v>
      </c>
      <c r="B97" s="41">
        <v>30</v>
      </c>
      <c r="C97" s="78"/>
    </row>
    <row r="98" spans="1:3" x14ac:dyDescent="0.2">
      <c r="A98" s="41" t="s">
        <v>199</v>
      </c>
      <c r="B98" s="41">
        <v>12</v>
      </c>
      <c r="C98" s="78"/>
    </row>
    <row r="99" spans="1:3" x14ac:dyDescent="0.2">
      <c r="A99" s="61" t="s">
        <v>208</v>
      </c>
      <c r="B99" s="41">
        <v>5</v>
      </c>
      <c r="C99" s="78"/>
    </row>
    <row r="100" spans="1:3" x14ac:dyDescent="0.2">
      <c r="A100" s="67" t="s">
        <v>212</v>
      </c>
      <c r="B100" s="111">
        <v>0.4</v>
      </c>
      <c r="C100" s="78"/>
    </row>
    <row r="101" spans="1:3" x14ac:dyDescent="0.2">
      <c r="A101" s="323" t="s">
        <v>213</v>
      </c>
      <c r="B101" s="324"/>
      <c r="C101" s="104">
        <f>ROUND(+B96/B97/B98*B99*B100,2)</f>
        <v>0</v>
      </c>
    </row>
    <row r="103" spans="1:3" x14ac:dyDescent="0.2">
      <c r="A103" s="325" t="s">
        <v>214</v>
      </c>
      <c r="B103" s="326"/>
      <c r="C103" s="327"/>
    </row>
    <row r="104" spans="1:3" x14ac:dyDescent="0.2">
      <c r="A104" s="328" t="s">
        <v>215</v>
      </c>
      <c r="B104" s="329"/>
      <c r="C104" s="330"/>
    </row>
    <row r="105" spans="1:3" x14ac:dyDescent="0.2">
      <c r="A105" s="41" t="s">
        <v>198</v>
      </c>
      <c r="B105" s="52">
        <f>+$B$7</f>
        <v>0</v>
      </c>
      <c r="C105" s="78"/>
    </row>
    <row r="106" spans="1:3" x14ac:dyDescent="0.2">
      <c r="A106" s="41" t="s">
        <v>216</v>
      </c>
      <c r="B106" s="52">
        <f>+B105*(1/3)</f>
        <v>0</v>
      </c>
      <c r="C106" s="78"/>
    </row>
    <row r="107" spans="1:3" x14ac:dyDescent="0.2">
      <c r="A107" s="105" t="s">
        <v>182</v>
      </c>
      <c r="B107" s="106">
        <f>SUM(B105:B106)</f>
        <v>0</v>
      </c>
      <c r="C107" s="78"/>
    </row>
    <row r="108" spans="1:3" x14ac:dyDescent="0.2">
      <c r="A108" s="41" t="s">
        <v>217</v>
      </c>
      <c r="B108" s="41">
        <v>4</v>
      </c>
      <c r="C108" s="78"/>
    </row>
    <row r="109" spans="1:3" x14ac:dyDescent="0.2">
      <c r="A109" s="41" t="s">
        <v>199</v>
      </c>
      <c r="B109" s="41">
        <v>12</v>
      </c>
      <c r="C109" s="78"/>
    </row>
    <row r="110" spans="1:3" x14ac:dyDescent="0.2">
      <c r="A110" s="67" t="s">
        <v>218</v>
      </c>
      <c r="B110" s="111"/>
      <c r="C110" s="78"/>
    </row>
    <row r="111" spans="1:3" x14ac:dyDescent="0.2">
      <c r="A111" s="67" t="s">
        <v>219</v>
      </c>
      <c r="B111" s="111"/>
      <c r="C111" s="78"/>
    </row>
    <row r="112" spans="1:3" x14ac:dyDescent="0.2">
      <c r="A112" s="323" t="s">
        <v>220</v>
      </c>
      <c r="B112" s="324"/>
      <c r="C112" s="104">
        <f>ROUND((((+B107*(B108/B109)/B109)*B110)*B111),2)</f>
        <v>0</v>
      </c>
    </row>
    <row r="113" spans="1:3" x14ac:dyDescent="0.2">
      <c r="A113" s="323" t="s">
        <v>221</v>
      </c>
      <c r="B113" s="331"/>
      <c r="C113" s="324"/>
    </row>
    <row r="114" spans="1:3" x14ac:dyDescent="0.2">
      <c r="A114" s="41" t="s">
        <v>198</v>
      </c>
      <c r="B114" s="52">
        <f>+'Aux Bioterio seg sex 20%'!D23</f>
        <v>0</v>
      </c>
      <c r="C114" s="78"/>
    </row>
    <row r="115" spans="1:3" x14ac:dyDescent="0.2">
      <c r="A115" s="41" t="s">
        <v>64</v>
      </c>
      <c r="B115" s="52">
        <f>+'Aux Bioterio seg sex 20%'!D29</f>
        <v>0</v>
      </c>
      <c r="C115" s="78"/>
    </row>
    <row r="116" spans="1:3" x14ac:dyDescent="0.2">
      <c r="A116" s="105" t="s">
        <v>182</v>
      </c>
      <c r="B116" s="106">
        <f>SUM(B114:B115)</f>
        <v>0</v>
      </c>
      <c r="C116" s="78"/>
    </row>
    <row r="117" spans="1:3" x14ac:dyDescent="0.2">
      <c r="A117" s="41" t="s">
        <v>217</v>
      </c>
      <c r="B117" s="41">
        <v>4</v>
      </c>
      <c r="C117" s="78"/>
    </row>
    <row r="118" spans="1:3" x14ac:dyDescent="0.2">
      <c r="A118" s="41" t="s">
        <v>199</v>
      </c>
      <c r="B118" s="41">
        <v>12</v>
      </c>
      <c r="C118" s="78"/>
    </row>
    <row r="119" spans="1:3" x14ac:dyDescent="0.2">
      <c r="A119" s="67" t="s">
        <v>218</v>
      </c>
      <c r="B119" s="111">
        <f>+B110</f>
        <v>0</v>
      </c>
      <c r="C119" s="78"/>
    </row>
    <row r="120" spans="1:3" x14ac:dyDescent="0.2">
      <c r="A120" s="67" t="s">
        <v>219</v>
      </c>
      <c r="B120" s="111">
        <f>+B111</f>
        <v>0</v>
      </c>
      <c r="C120" s="78"/>
    </row>
    <row r="121" spans="1:3" x14ac:dyDescent="0.2">
      <c r="A121" s="61" t="s">
        <v>222</v>
      </c>
      <c r="B121" s="51">
        <f>+'Aux Bioterio seg sex 20%'!C45</f>
        <v>0.36800000000000005</v>
      </c>
      <c r="C121" s="78"/>
    </row>
    <row r="122" spans="1:3" x14ac:dyDescent="0.2">
      <c r="A122" s="323" t="s">
        <v>223</v>
      </c>
      <c r="B122" s="324"/>
      <c r="C122" s="91">
        <f>ROUND((((B116*(B117/B118)*B119)*B120)*B121),2)</f>
        <v>0</v>
      </c>
    </row>
    <row r="124" spans="1:3" ht="30.75" customHeight="1" x14ac:dyDescent="0.2">
      <c r="A124" s="322" t="s">
        <v>325</v>
      </c>
      <c r="B124" s="322"/>
      <c r="C124" s="322"/>
    </row>
    <row r="125" spans="1:3" x14ac:dyDescent="0.2">
      <c r="C125" s="109"/>
    </row>
    <row r="126" spans="1:3" x14ac:dyDescent="0.2">
      <c r="C126" s="84"/>
    </row>
    <row r="127" spans="1:3" x14ac:dyDescent="0.2">
      <c r="C127" s="84"/>
    </row>
  </sheetData>
  <mergeCells count="31">
    <mergeCell ref="A51:B51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3:B43"/>
    <mergeCell ref="A45:C45"/>
    <mergeCell ref="A95:C95"/>
    <mergeCell ref="A53:C53"/>
    <mergeCell ref="A62:B62"/>
    <mergeCell ref="A63:B63"/>
    <mergeCell ref="A65:C65"/>
    <mergeCell ref="A66:C69"/>
    <mergeCell ref="A71:C71"/>
    <mergeCell ref="A76:B76"/>
    <mergeCell ref="A78:C78"/>
    <mergeCell ref="A85:B85"/>
    <mergeCell ref="A87:C87"/>
    <mergeCell ref="A93:B93"/>
    <mergeCell ref="A124:C124"/>
    <mergeCell ref="A101:B101"/>
    <mergeCell ref="A103:C103"/>
    <mergeCell ref="A104:C104"/>
    <mergeCell ref="A112:B112"/>
    <mergeCell ref="A113:C113"/>
    <mergeCell ref="A122:B122"/>
  </mergeCells>
  <pageMargins left="1.1299999999999999" right="0.51181102362204722" top="0.34" bottom="0.53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G164"/>
  <sheetViews>
    <sheetView topLeftCell="A22" workbookViewId="0">
      <selection activeCell="D54" sqref="D54:D55"/>
    </sheetView>
  </sheetViews>
  <sheetFormatPr defaultColWidth="9.140625" defaultRowHeight="12" x14ac:dyDescent="0.2"/>
  <cols>
    <col min="1" max="1" width="6.42578125" style="21" customWidth="1"/>
    <col min="2" max="2" width="57.7109375" style="21" customWidth="1"/>
    <col min="3" max="3" width="10.7109375" style="21" bestFit="1" customWidth="1"/>
    <col min="4" max="4" width="17.85546875" style="21" customWidth="1"/>
    <col min="5" max="5" width="13.42578125" style="21" bestFit="1" customWidth="1"/>
    <col min="6" max="16384" width="9.140625" style="21"/>
  </cols>
  <sheetData>
    <row r="1" spans="1:6" x14ac:dyDescent="0.2">
      <c r="A1" s="314" t="s">
        <v>29</v>
      </c>
      <c r="B1" s="315"/>
      <c r="C1" s="315"/>
      <c r="D1" s="316"/>
      <c r="E1" s="20"/>
      <c r="F1" s="20"/>
    </row>
    <row r="3" spans="1:6" x14ac:dyDescent="0.2">
      <c r="A3" s="281" t="s">
        <v>30</v>
      </c>
      <c r="B3" s="282"/>
      <c r="C3" s="282"/>
      <c r="D3" s="293"/>
    </row>
    <row r="4" spans="1:6" s="22" customFormat="1" ht="49.5" customHeight="1" x14ac:dyDescent="0.25">
      <c r="A4" s="116">
        <v>1</v>
      </c>
      <c r="B4" s="117" t="s">
        <v>31</v>
      </c>
      <c r="C4" s="349" t="s">
        <v>261</v>
      </c>
      <c r="D4" s="350"/>
    </row>
    <row r="5" spans="1:6" s="22" customFormat="1" x14ac:dyDescent="0.25">
      <c r="A5" s="116">
        <v>2</v>
      </c>
      <c r="B5" s="117" t="s">
        <v>32</v>
      </c>
      <c r="C5" s="351" t="str">
        <f>+Resumo!F6</f>
        <v>6230-20</v>
      </c>
      <c r="D5" s="346"/>
    </row>
    <row r="6" spans="1:6" s="22" customFormat="1" x14ac:dyDescent="0.25">
      <c r="A6" s="116">
        <v>3</v>
      </c>
      <c r="B6" s="117" t="s">
        <v>33</v>
      </c>
      <c r="C6" s="352">
        <f>+Resumo!G6</f>
        <v>0</v>
      </c>
      <c r="D6" s="353"/>
    </row>
    <row r="7" spans="1:6" s="22" customFormat="1" ht="42.75" customHeight="1" x14ac:dyDescent="0.25">
      <c r="A7" s="116">
        <v>4</v>
      </c>
      <c r="B7" s="117" t="s">
        <v>34</v>
      </c>
      <c r="C7" s="347" t="s">
        <v>35</v>
      </c>
      <c r="D7" s="348"/>
    </row>
    <row r="8" spans="1:6" s="22" customFormat="1" x14ac:dyDescent="0.25">
      <c r="A8" s="116">
        <v>5</v>
      </c>
      <c r="B8" s="117" t="s">
        <v>36</v>
      </c>
      <c r="C8" s="345">
        <v>43524</v>
      </c>
      <c r="D8" s="346"/>
    </row>
    <row r="9" spans="1:6" x14ac:dyDescent="0.2">
      <c r="A9" s="63"/>
      <c r="B9" s="63"/>
      <c r="C9" s="63"/>
      <c r="D9" s="118"/>
    </row>
    <row r="10" spans="1:6" x14ac:dyDescent="0.2">
      <c r="A10" s="286" t="s">
        <v>37</v>
      </c>
      <c r="B10" s="287"/>
      <c r="C10" s="287"/>
      <c r="D10" s="287"/>
    </row>
    <row r="11" spans="1:6" x14ac:dyDescent="0.2">
      <c r="A11" s="23">
        <v>1</v>
      </c>
      <c r="B11" s="24" t="s">
        <v>38</v>
      </c>
      <c r="C11" s="25" t="s">
        <v>39</v>
      </c>
      <c r="D11" s="26" t="s">
        <v>40</v>
      </c>
    </row>
    <row r="12" spans="1:6" x14ac:dyDescent="0.2">
      <c r="A12" s="27" t="s">
        <v>4</v>
      </c>
      <c r="B12" s="294" t="s">
        <v>41</v>
      </c>
      <c r="C12" s="294"/>
      <c r="D12" s="29">
        <f>+C6</f>
        <v>0</v>
      </c>
    </row>
    <row r="13" spans="1:6" x14ac:dyDescent="0.2">
      <c r="A13" s="27" t="s">
        <v>6</v>
      </c>
      <c r="B13" s="30" t="s">
        <v>42</v>
      </c>
      <c r="C13" s="31"/>
      <c r="D13" s="29"/>
      <c r="E13" s="32"/>
    </row>
    <row r="14" spans="1:6" x14ac:dyDescent="0.2">
      <c r="A14" s="27" t="s">
        <v>9</v>
      </c>
      <c r="B14" s="30" t="s">
        <v>43</v>
      </c>
      <c r="C14" s="31">
        <v>0.2</v>
      </c>
      <c r="D14" s="29">
        <f>+C14*D12</f>
        <v>0</v>
      </c>
    </row>
    <row r="15" spans="1:6" x14ac:dyDescent="0.2">
      <c r="A15" s="27" t="s">
        <v>11</v>
      </c>
      <c r="B15" s="294" t="s">
        <v>44</v>
      </c>
      <c r="C15" s="294"/>
      <c r="D15" s="29"/>
    </row>
    <row r="16" spans="1:6" x14ac:dyDescent="0.2">
      <c r="A16" s="27" t="s">
        <v>45</v>
      </c>
      <c r="B16" s="294" t="s">
        <v>46</v>
      </c>
      <c r="C16" s="294"/>
      <c r="D16" s="29"/>
    </row>
    <row r="17" spans="1:6" x14ac:dyDescent="0.2">
      <c r="A17" s="27" t="s">
        <v>47</v>
      </c>
      <c r="B17" s="310" t="s">
        <v>48</v>
      </c>
      <c r="C17" s="311"/>
      <c r="D17" s="29"/>
    </row>
    <row r="18" spans="1:6" x14ac:dyDescent="0.2">
      <c r="A18" s="27" t="s">
        <v>49</v>
      </c>
      <c r="B18" s="294" t="s">
        <v>50</v>
      </c>
      <c r="C18" s="294"/>
      <c r="D18" s="29"/>
    </row>
    <row r="19" spans="1:6" x14ac:dyDescent="0.2">
      <c r="A19" s="27" t="s">
        <v>51</v>
      </c>
      <c r="B19" s="310" t="s">
        <v>52</v>
      </c>
      <c r="C19" s="311"/>
      <c r="D19" s="33"/>
    </row>
    <row r="20" spans="1:6" x14ac:dyDescent="0.2">
      <c r="A20" s="27" t="s">
        <v>53</v>
      </c>
      <c r="B20" s="30" t="s">
        <v>54</v>
      </c>
      <c r="C20" s="31"/>
      <c r="D20" s="29"/>
    </row>
    <row r="21" spans="1:6" x14ac:dyDescent="0.2">
      <c r="A21" s="27" t="s">
        <v>55</v>
      </c>
      <c r="B21" s="294" t="s">
        <v>56</v>
      </c>
      <c r="C21" s="294"/>
      <c r="D21" s="34"/>
      <c r="F21" s="35"/>
    </row>
    <row r="22" spans="1:6" x14ac:dyDescent="0.2">
      <c r="A22" s="27" t="s">
        <v>57</v>
      </c>
      <c r="B22" s="294" t="s">
        <v>58</v>
      </c>
      <c r="C22" s="294"/>
      <c r="D22" s="34"/>
    </row>
    <row r="23" spans="1:6" x14ac:dyDescent="0.2">
      <c r="A23" s="295" t="s">
        <v>59</v>
      </c>
      <c r="B23" s="295"/>
      <c r="C23" s="295"/>
      <c r="D23" s="36">
        <f>SUM(D12:D22)</f>
        <v>0</v>
      </c>
    </row>
    <row r="25" spans="1:6" x14ac:dyDescent="0.2">
      <c r="A25" s="286" t="s">
        <v>60</v>
      </c>
      <c r="B25" s="287"/>
      <c r="C25" s="287"/>
      <c r="D25" s="287"/>
    </row>
    <row r="27" spans="1:6" x14ac:dyDescent="0.2">
      <c r="A27" s="286" t="s">
        <v>61</v>
      </c>
      <c r="B27" s="287"/>
      <c r="C27" s="287"/>
      <c r="D27" s="287"/>
    </row>
    <row r="28" spans="1:6" x14ac:dyDescent="0.2">
      <c r="A28" s="37" t="s">
        <v>62</v>
      </c>
      <c r="B28" s="38" t="s">
        <v>63</v>
      </c>
      <c r="C28" s="39" t="s">
        <v>39</v>
      </c>
      <c r="D28" s="40" t="s">
        <v>40</v>
      </c>
    </row>
    <row r="29" spans="1:6" x14ac:dyDescent="0.2">
      <c r="A29" s="27" t="s">
        <v>4</v>
      </c>
      <c r="B29" s="41" t="s">
        <v>64</v>
      </c>
      <c r="C29" s="42" t="e">
        <f>ROUND(+D29/$D$23,4)</f>
        <v>#DIV/0!</v>
      </c>
      <c r="D29" s="34">
        <f>ROUND(+D23/12,2)</f>
        <v>0</v>
      </c>
    </row>
    <row r="30" spans="1:6" x14ac:dyDescent="0.2">
      <c r="A30" s="43" t="s">
        <v>6</v>
      </c>
      <c r="B30" s="44" t="s">
        <v>65</v>
      </c>
      <c r="C30" s="45" t="e">
        <f>ROUND(+D30/$D$23,4)</f>
        <v>#DIV/0!</v>
      </c>
      <c r="D30" s="46">
        <f>+D31+D32</f>
        <v>0</v>
      </c>
    </row>
    <row r="31" spans="1:6" x14ac:dyDescent="0.2">
      <c r="A31" s="27" t="s">
        <v>66</v>
      </c>
      <c r="B31" s="47" t="s">
        <v>67</v>
      </c>
      <c r="C31" s="48" t="e">
        <f>ROUND(+D31/$D$23,4)</f>
        <v>#DIV/0!</v>
      </c>
      <c r="D31" s="49">
        <f>ROUND(+D23/12,2)</f>
        <v>0</v>
      </c>
    </row>
    <row r="32" spans="1:6" x14ac:dyDescent="0.2">
      <c r="A32" s="27" t="s">
        <v>68</v>
      </c>
      <c r="B32" s="47" t="s">
        <v>69</v>
      </c>
      <c r="C32" s="48" t="e">
        <f>ROUND(+D32/$D$23,4)</f>
        <v>#DIV/0!</v>
      </c>
      <c r="D32" s="49">
        <f>ROUND(+(D23*1/3)/12,2)</f>
        <v>0</v>
      </c>
    </row>
    <row r="33" spans="1:4" x14ac:dyDescent="0.2">
      <c r="A33" s="295" t="s">
        <v>59</v>
      </c>
      <c r="B33" s="295"/>
      <c r="C33" s="295"/>
      <c r="D33" s="36">
        <f>+D30+D29</f>
        <v>0</v>
      </c>
    </row>
    <row r="35" spans="1:4" ht="23.25" customHeight="1" x14ac:dyDescent="0.2">
      <c r="A35" s="305" t="s">
        <v>70</v>
      </c>
      <c r="B35" s="306"/>
      <c r="C35" s="306"/>
      <c r="D35" s="306"/>
    </row>
    <row r="36" spans="1:4" x14ac:dyDescent="0.2">
      <c r="A36" s="37" t="s">
        <v>71</v>
      </c>
      <c r="B36" s="50" t="s">
        <v>72</v>
      </c>
      <c r="C36" s="39" t="s">
        <v>39</v>
      </c>
      <c r="D36" s="40" t="s">
        <v>40</v>
      </c>
    </row>
    <row r="37" spans="1:4" x14ac:dyDescent="0.2">
      <c r="A37" s="27" t="s">
        <v>4</v>
      </c>
      <c r="B37" s="41" t="s">
        <v>73</v>
      </c>
      <c r="C37" s="51">
        <v>0.2</v>
      </c>
      <c r="D37" s="52">
        <f>ROUND(C37*($D$23+$D$33),2)</f>
        <v>0</v>
      </c>
    </row>
    <row r="38" spans="1:4" x14ac:dyDescent="0.2">
      <c r="A38" s="27" t="s">
        <v>6</v>
      </c>
      <c r="B38" s="41" t="s">
        <v>74</v>
      </c>
      <c r="C38" s="51">
        <v>2.5000000000000001E-2</v>
      </c>
      <c r="D38" s="52">
        <f>ROUND(C38*($D$23+$D$33),2)</f>
        <v>0</v>
      </c>
    </row>
    <row r="39" spans="1:4" x14ac:dyDescent="0.2">
      <c r="A39" s="27" t="s">
        <v>9</v>
      </c>
      <c r="B39" s="41" t="s">
        <v>75</v>
      </c>
      <c r="C39" s="51">
        <f>3%</f>
        <v>0.03</v>
      </c>
      <c r="D39" s="52">
        <f t="shared" ref="D39:D43" si="0">ROUND(C39*($D$23+$D$33),2)</f>
        <v>0</v>
      </c>
    </row>
    <row r="40" spans="1:4" x14ac:dyDescent="0.2">
      <c r="A40" s="27" t="s">
        <v>11</v>
      </c>
      <c r="B40" s="41" t="s">
        <v>76</v>
      </c>
      <c r="C40" s="51">
        <v>1.4999999999999999E-2</v>
      </c>
      <c r="D40" s="52">
        <f t="shared" si="0"/>
        <v>0</v>
      </c>
    </row>
    <row r="41" spans="1:4" x14ac:dyDescent="0.2">
      <c r="A41" s="27" t="s">
        <v>45</v>
      </c>
      <c r="B41" s="41" t="s">
        <v>77</v>
      </c>
      <c r="C41" s="51">
        <v>0.01</v>
      </c>
      <c r="D41" s="52">
        <f t="shared" si="0"/>
        <v>0</v>
      </c>
    </row>
    <row r="42" spans="1:4" x14ac:dyDescent="0.2">
      <c r="A42" s="27" t="s">
        <v>47</v>
      </c>
      <c r="B42" s="41" t="s">
        <v>78</v>
      </c>
      <c r="C42" s="51">
        <v>6.0000000000000001E-3</v>
      </c>
      <c r="D42" s="52">
        <f t="shared" si="0"/>
        <v>0</v>
      </c>
    </row>
    <row r="43" spans="1:4" x14ac:dyDescent="0.2">
      <c r="A43" s="27" t="s">
        <v>49</v>
      </c>
      <c r="B43" s="41" t="s">
        <v>79</v>
      </c>
      <c r="C43" s="51">
        <v>2E-3</v>
      </c>
      <c r="D43" s="52">
        <f t="shared" si="0"/>
        <v>0</v>
      </c>
    </row>
    <row r="44" spans="1:4" x14ac:dyDescent="0.2">
      <c r="A44" s="27" t="s">
        <v>51</v>
      </c>
      <c r="B44" s="41" t="s">
        <v>80</v>
      </c>
      <c r="C44" s="51">
        <v>0.08</v>
      </c>
      <c r="D44" s="52">
        <f>ROUND(C44*($D$23+$D$33),2)</f>
        <v>0</v>
      </c>
    </row>
    <row r="45" spans="1:4" x14ac:dyDescent="0.2">
      <c r="A45" s="53" t="s">
        <v>59</v>
      </c>
      <c r="B45" s="54"/>
      <c r="C45" s="55">
        <f>SUM(C37:C44)</f>
        <v>0.36800000000000005</v>
      </c>
      <c r="D45" s="56">
        <f>SUM(D37:D44)</f>
        <v>0</v>
      </c>
    </row>
    <row r="46" spans="1:4" x14ac:dyDescent="0.2">
      <c r="A46" s="57"/>
      <c r="B46" s="57"/>
      <c r="C46" s="57"/>
      <c r="D46" s="57"/>
    </row>
    <row r="47" spans="1:4" x14ac:dyDescent="0.2">
      <c r="A47" s="305" t="s">
        <v>81</v>
      </c>
      <c r="B47" s="306"/>
      <c r="C47" s="306"/>
      <c r="D47" s="306"/>
    </row>
    <row r="48" spans="1:4" x14ac:dyDescent="0.2">
      <c r="A48" s="37" t="s">
        <v>82</v>
      </c>
      <c r="B48" s="50" t="s">
        <v>83</v>
      </c>
      <c r="C48" s="39"/>
      <c r="D48" s="40" t="s">
        <v>40</v>
      </c>
    </row>
    <row r="49" spans="1:6" x14ac:dyDescent="0.2">
      <c r="A49" s="58" t="s">
        <v>4</v>
      </c>
      <c r="B49" s="41" t="s">
        <v>84</v>
      </c>
      <c r="C49" s="59"/>
      <c r="D49" s="52">
        <f>+'Men Cal Aux Bioterio seg sab 20'!C16</f>
        <v>0</v>
      </c>
    </row>
    <row r="50" spans="1:6" s="63" customFormat="1" x14ac:dyDescent="0.2">
      <c r="A50" s="60" t="s">
        <v>85</v>
      </c>
      <c r="B50" s="61" t="s">
        <v>86</v>
      </c>
      <c r="C50" s="42">
        <f>+$C$131+$C$132</f>
        <v>9.2499999999999999E-2</v>
      </c>
      <c r="D50" s="62">
        <f>+(C50*D49)*-1</f>
        <v>0</v>
      </c>
      <c r="F50" s="64"/>
    </row>
    <row r="51" spans="1:6" x14ac:dyDescent="0.2">
      <c r="A51" s="58" t="s">
        <v>6</v>
      </c>
      <c r="B51" s="41" t="s">
        <v>87</v>
      </c>
      <c r="C51" s="59"/>
      <c r="D51" s="52">
        <f>+'Men Cal Aux Bioterio seg sab 20'!C25</f>
        <v>0</v>
      </c>
      <c r="F51" s="65"/>
    </row>
    <row r="52" spans="1:6" s="63" customFormat="1" x14ac:dyDescent="0.2">
      <c r="A52" s="60" t="s">
        <v>66</v>
      </c>
      <c r="B52" s="61" t="s">
        <v>86</v>
      </c>
      <c r="C52" s="42">
        <f>+$C$131+$C$132</f>
        <v>9.2499999999999999E-2</v>
      </c>
      <c r="D52" s="62">
        <f>+(C52*D51)*-1</f>
        <v>0</v>
      </c>
      <c r="F52" s="66"/>
    </row>
    <row r="53" spans="1:6" x14ac:dyDescent="0.2">
      <c r="A53" s="67" t="s">
        <v>9</v>
      </c>
      <c r="B53" s="67" t="s">
        <v>88</v>
      </c>
      <c r="C53" s="59"/>
      <c r="D53" s="189"/>
      <c r="F53" s="65"/>
    </row>
    <row r="54" spans="1:6" x14ac:dyDescent="0.2">
      <c r="A54" s="67" t="s">
        <v>11</v>
      </c>
      <c r="B54" s="67" t="s">
        <v>326</v>
      </c>
      <c r="C54" s="59"/>
      <c r="D54" s="189"/>
      <c r="F54" s="65"/>
    </row>
    <row r="55" spans="1:6" ht="24" x14ac:dyDescent="0.2">
      <c r="A55" s="67" t="s">
        <v>45</v>
      </c>
      <c r="B55" s="68" t="s">
        <v>327</v>
      </c>
      <c r="C55" s="59"/>
      <c r="D55" s="190"/>
      <c r="F55" s="69"/>
    </row>
    <row r="56" spans="1:6" x14ac:dyDescent="0.2">
      <c r="A56" s="67" t="s">
        <v>47</v>
      </c>
      <c r="B56" s="188" t="s">
        <v>91</v>
      </c>
      <c r="C56" s="59"/>
      <c r="D56" s="110"/>
    </row>
    <row r="57" spans="1:6" x14ac:dyDescent="0.2">
      <c r="A57" s="281" t="s">
        <v>59</v>
      </c>
      <c r="B57" s="293"/>
      <c r="C57" s="70"/>
      <c r="D57" s="71">
        <f>SUM(D49:D56)</f>
        <v>0</v>
      </c>
    </row>
    <row r="59" spans="1:6" x14ac:dyDescent="0.2">
      <c r="A59" s="286" t="s">
        <v>92</v>
      </c>
      <c r="B59" s="287"/>
      <c r="C59" s="287"/>
      <c r="D59" s="287"/>
    </row>
    <row r="60" spans="1:6" x14ac:dyDescent="0.2">
      <c r="A60" s="72">
        <v>2</v>
      </c>
      <c r="B60" s="304" t="s">
        <v>93</v>
      </c>
      <c r="C60" s="304"/>
      <c r="D60" s="73" t="s">
        <v>40</v>
      </c>
    </row>
    <row r="61" spans="1:6" x14ac:dyDescent="0.2">
      <c r="A61" s="61" t="s">
        <v>62</v>
      </c>
      <c r="B61" s="307" t="s">
        <v>63</v>
      </c>
      <c r="C61" s="307"/>
      <c r="D61" s="52">
        <f>+D33</f>
        <v>0</v>
      </c>
    </row>
    <row r="62" spans="1:6" x14ac:dyDescent="0.2">
      <c r="A62" s="61" t="s">
        <v>71</v>
      </c>
      <c r="B62" s="307" t="s">
        <v>72</v>
      </c>
      <c r="C62" s="307"/>
      <c r="D62" s="52">
        <f>+D45</f>
        <v>0</v>
      </c>
    </row>
    <row r="63" spans="1:6" x14ac:dyDescent="0.2">
      <c r="A63" s="61" t="s">
        <v>82</v>
      </c>
      <c r="B63" s="307" t="s">
        <v>83</v>
      </c>
      <c r="C63" s="307"/>
      <c r="D63" s="74">
        <f>+D57</f>
        <v>0</v>
      </c>
    </row>
    <row r="64" spans="1:6" x14ac:dyDescent="0.2">
      <c r="A64" s="304" t="s">
        <v>59</v>
      </c>
      <c r="B64" s="304"/>
      <c r="C64" s="304"/>
      <c r="D64" s="75">
        <f>SUM(D61:D63)</f>
        <v>0</v>
      </c>
    </row>
    <row r="66" spans="1:4" x14ac:dyDescent="0.2">
      <c r="A66" s="286" t="s">
        <v>94</v>
      </c>
      <c r="B66" s="287"/>
      <c r="C66" s="287"/>
      <c r="D66" s="287"/>
    </row>
    <row r="68" spans="1:4" x14ac:dyDescent="0.2">
      <c r="A68" s="76">
        <v>3</v>
      </c>
      <c r="B68" s="38" t="s">
        <v>95</v>
      </c>
      <c r="C68" s="25" t="s">
        <v>39</v>
      </c>
      <c r="D68" s="25" t="s">
        <v>40</v>
      </c>
    </row>
    <row r="69" spans="1:4" x14ac:dyDescent="0.2">
      <c r="A69" s="27" t="s">
        <v>4</v>
      </c>
      <c r="B69" s="61" t="s">
        <v>96</v>
      </c>
      <c r="C69" s="42" t="e">
        <f>+D69/$D$23</f>
        <v>#DIV/0!</v>
      </c>
      <c r="D69" s="77">
        <f>+'Men Cal Aux Bioterio seg sab 20'!C31</f>
        <v>0</v>
      </c>
    </row>
    <row r="70" spans="1:4" x14ac:dyDescent="0.2">
      <c r="A70" s="27" t="s">
        <v>6</v>
      </c>
      <c r="B70" s="41" t="s">
        <v>97</v>
      </c>
      <c r="C70" s="78"/>
      <c r="D70" s="34">
        <f>ROUND(+D69*$C$44,2)</f>
        <v>0</v>
      </c>
    </row>
    <row r="71" spans="1:4" ht="24" x14ac:dyDescent="0.2">
      <c r="A71" s="27" t="s">
        <v>9</v>
      </c>
      <c r="B71" s="79" t="s">
        <v>98</v>
      </c>
      <c r="C71" s="51" t="e">
        <f>+D71/$D$23</f>
        <v>#DIV/0!</v>
      </c>
      <c r="D71" s="34">
        <f>+'Men Cal Aux Bioterio seg sab 20'!C43</f>
        <v>0</v>
      </c>
    </row>
    <row r="72" spans="1:4" x14ac:dyDescent="0.2">
      <c r="A72" s="80" t="s">
        <v>11</v>
      </c>
      <c r="B72" s="41" t="s">
        <v>99</v>
      </c>
      <c r="C72" s="51" t="e">
        <f>+D72/$D$23</f>
        <v>#DIV/0!</v>
      </c>
      <c r="D72" s="34">
        <f>+'Men Cal Aux Bioterio seg sab 20'!C51</f>
        <v>0</v>
      </c>
    </row>
    <row r="73" spans="1:4" ht="24" x14ac:dyDescent="0.2">
      <c r="A73" s="80" t="s">
        <v>45</v>
      </c>
      <c r="B73" s="79" t="s">
        <v>100</v>
      </c>
      <c r="C73" s="78"/>
      <c r="D73" s="81"/>
    </row>
    <row r="74" spans="1:4" ht="24" x14ac:dyDescent="0.2">
      <c r="A74" s="80" t="s">
        <v>47</v>
      </c>
      <c r="B74" s="79" t="s">
        <v>101</v>
      </c>
      <c r="C74" s="51" t="e">
        <f>+D74/$D$23</f>
        <v>#DIV/0!</v>
      </c>
      <c r="D74" s="52">
        <f>+'Men Cal Aux Bioterio seg sab 20'!C63</f>
        <v>0</v>
      </c>
    </row>
    <row r="75" spans="1:4" x14ac:dyDescent="0.2">
      <c r="A75" s="281" t="s">
        <v>59</v>
      </c>
      <c r="B75" s="282"/>
      <c r="C75" s="293"/>
      <c r="D75" s="82">
        <f>SUM(D69:D74)</f>
        <v>0</v>
      </c>
    </row>
    <row r="77" spans="1:4" x14ac:dyDescent="0.2">
      <c r="A77" s="286" t="s">
        <v>102</v>
      </c>
      <c r="B77" s="287"/>
      <c r="C77" s="287"/>
      <c r="D77" s="287"/>
    </row>
    <row r="79" spans="1:4" x14ac:dyDescent="0.2">
      <c r="A79" s="301" t="s">
        <v>103</v>
      </c>
      <c r="B79" s="301"/>
      <c r="C79" s="301"/>
      <c r="D79" s="301"/>
    </row>
    <row r="80" spans="1:4" x14ac:dyDescent="0.2">
      <c r="A80" s="76" t="s">
        <v>104</v>
      </c>
      <c r="B80" s="281" t="s">
        <v>105</v>
      </c>
      <c r="C80" s="293"/>
      <c r="D80" s="25" t="s">
        <v>40</v>
      </c>
    </row>
    <row r="81" spans="1:4" x14ac:dyDescent="0.2">
      <c r="A81" s="41" t="s">
        <v>4</v>
      </c>
      <c r="B81" s="288" t="s">
        <v>106</v>
      </c>
      <c r="C81" s="289"/>
      <c r="D81" s="34"/>
    </row>
    <row r="82" spans="1:4" x14ac:dyDescent="0.2">
      <c r="A82" s="61" t="s">
        <v>6</v>
      </c>
      <c r="B82" s="302" t="s">
        <v>105</v>
      </c>
      <c r="C82" s="303"/>
      <c r="D82" s="83">
        <f>+'Men Cal Aux Bioterio seg sab 20'!C76</f>
        <v>0</v>
      </c>
    </row>
    <row r="83" spans="1:4" s="63" customFormat="1" x14ac:dyDescent="0.2">
      <c r="A83" s="61" t="s">
        <v>9</v>
      </c>
      <c r="B83" s="302" t="s">
        <v>107</v>
      </c>
      <c r="C83" s="303"/>
      <c r="D83" s="83">
        <f>+'Men Cal Aux Bioterio seg sab 20'!C85</f>
        <v>0</v>
      </c>
    </row>
    <row r="84" spans="1:4" s="63" customFormat="1" x14ac:dyDescent="0.2">
      <c r="A84" s="61" t="s">
        <v>11</v>
      </c>
      <c r="B84" s="302" t="s">
        <v>108</v>
      </c>
      <c r="C84" s="303"/>
      <c r="D84" s="83">
        <f>+'Men Cal Aux Bioterio seg sab 20'!C93</f>
        <v>0</v>
      </c>
    </row>
    <row r="85" spans="1:4" s="63" customFormat="1" ht="13.5" x14ac:dyDescent="0.2">
      <c r="A85" s="61" t="s">
        <v>45</v>
      </c>
      <c r="B85" s="302" t="s">
        <v>109</v>
      </c>
      <c r="C85" s="303"/>
      <c r="D85" s="83"/>
    </row>
    <row r="86" spans="1:4" s="63" customFormat="1" x14ac:dyDescent="0.2">
      <c r="A86" s="61" t="s">
        <v>47</v>
      </c>
      <c r="B86" s="302" t="s">
        <v>110</v>
      </c>
      <c r="C86" s="303"/>
      <c r="D86" s="83">
        <f>+'Men Cal Aux Bioterio seg sab 20'!C101</f>
        <v>0</v>
      </c>
    </row>
    <row r="87" spans="1:4" x14ac:dyDescent="0.2">
      <c r="A87" s="41" t="s">
        <v>49</v>
      </c>
      <c r="B87" s="288" t="s">
        <v>58</v>
      </c>
      <c r="C87" s="289"/>
      <c r="D87" s="34"/>
    </row>
    <row r="88" spans="1:4" x14ac:dyDescent="0.2">
      <c r="A88" s="41" t="s">
        <v>51</v>
      </c>
      <c r="B88" s="288" t="s">
        <v>111</v>
      </c>
      <c r="C88" s="289"/>
      <c r="D88" s="81"/>
    </row>
    <row r="89" spans="1:4" x14ac:dyDescent="0.2">
      <c r="A89" s="295" t="s">
        <v>59</v>
      </c>
      <c r="B89" s="295"/>
      <c r="C89" s="295"/>
      <c r="D89" s="36">
        <f>SUM(D81:D88)</f>
        <v>0</v>
      </c>
    </row>
    <row r="90" spans="1:4" x14ac:dyDescent="0.2">
      <c r="D90" s="84"/>
    </row>
    <row r="91" spans="1:4" x14ac:dyDescent="0.2">
      <c r="A91" s="76" t="s">
        <v>112</v>
      </c>
      <c r="B91" s="281" t="s">
        <v>113</v>
      </c>
      <c r="C91" s="293"/>
      <c r="D91" s="25" t="s">
        <v>40</v>
      </c>
    </row>
    <row r="92" spans="1:4" s="63" customFormat="1" x14ac:dyDescent="0.2">
      <c r="A92" s="61" t="s">
        <v>4</v>
      </c>
      <c r="B92" s="296" t="s">
        <v>114</v>
      </c>
      <c r="C92" s="297"/>
      <c r="D92" s="83">
        <f>+'Men Cal Aux Bioterio seg sab 20'!C112</f>
        <v>0</v>
      </c>
    </row>
    <row r="93" spans="1:4" s="63" customFormat="1" ht="28.5" customHeight="1" x14ac:dyDescent="0.2">
      <c r="A93" s="61" t="s">
        <v>6</v>
      </c>
      <c r="B93" s="298" t="s">
        <v>115</v>
      </c>
      <c r="C93" s="299"/>
      <c r="D93" s="81"/>
    </row>
    <row r="94" spans="1:4" s="63" customFormat="1" ht="31.5" customHeight="1" x14ac:dyDescent="0.2">
      <c r="A94" s="61" t="s">
        <v>9</v>
      </c>
      <c r="B94" s="298" t="s">
        <v>116</v>
      </c>
      <c r="C94" s="299"/>
      <c r="D94" s="81"/>
    </row>
    <row r="95" spans="1:4" x14ac:dyDescent="0.2">
      <c r="A95" s="41" t="s">
        <v>11</v>
      </c>
      <c r="B95" s="288" t="s">
        <v>58</v>
      </c>
      <c r="C95" s="289"/>
      <c r="D95" s="34"/>
    </row>
    <row r="96" spans="1:4" x14ac:dyDescent="0.2">
      <c r="A96" s="295" t="s">
        <v>59</v>
      </c>
      <c r="B96" s="295"/>
      <c r="C96" s="295"/>
      <c r="D96" s="36">
        <f>SUM(D92:D95)</f>
        <v>0</v>
      </c>
    </row>
    <row r="97" spans="1:4" x14ac:dyDescent="0.2">
      <c r="D97" s="84"/>
    </row>
    <row r="98" spans="1:4" x14ac:dyDescent="0.2">
      <c r="A98" s="76" t="s">
        <v>117</v>
      </c>
      <c r="B98" s="295" t="s">
        <v>118</v>
      </c>
      <c r="C98" s="295"/>
      <c r="D98" s="25" t="s">
        <v>40</v>
      </c>
    </row>
    <row r="99" spans="1:4" s="86" customFormat="1" x14ac:dyDescent="0.25">
      <c r="A99" s="80" t="s">
        <v>4</v>
      </c>
      <c r="B99" s="300" t="s">
        <v>158</v>
      </c>
      <c r="C99" s="300"/>
      <c r="D99" s="85"/>
    </row>
    <row r="100" spans="1:4" x14ac:dyDescent="0.2">
      <c r="A100" s="295" t="s">
        <v>59</v>
      </c>
      <c r="B100" s="295"/>
      <c r="C100" s="295"/>
      <c r="D100" s="36">
        <f>SUM(D99:D99)</f>
        <v>0</v>
      </c>
    </row>
    <row r="102" spans="1:4" x14ac:dyDescent="0.2">
      <c r="A102" s="87" t="s">
        <v>119</v>
      </c>
      <c r="B102" s="87"/>
      <c r="C102" s="87"/>
      <c r="D102" s="87"/>
    </row>
    <row r="103" spans="1:4" x14ac:dyDescent="0.2">
      <c r="A103" s="41" t="s">
        <v>104</v>
      </c>
      <c r="B103" s="288" t="s">
        <v>105</v>
      </c>
      <c r="C103" s="289"/>
      <c r="D103" s="52">
        <f>+D89</f>
        <v>0</v>
      </c>
    </row>
    <row r="104" spans="1:4" x14ac:dyDescent="0.2">
      <c r="A104" s="41" t="s">
        <v>112</v>
      </c>
      <c r="B104" s="288" t="s">
        <v>113</v>
      </c>
      <c r="C104" s="289"/>
      <c r="D104" s="52">
        <f>+D96</f>
        <v>0</v>
      </c>
    </row>
    <row r="105" spans="1:4" x14ac:dyDescent="0.2">
      <c r="A105" s="88"/>
      <c r="B105" s="290" t="s">
        <v>120</v>
      </c>
      <c r="C105" s="291"/>
      <c r="D105" s="89">
        <f>+D104+D103</f>
        <v>0</v>
      </c>
    </row>
    <row r="106" spans="1:4" x14ac:dyDescent="0.2">
      <c r="A106" s="41" t="s">
        <v>117</v>
      </c>
      <c r="B106" s="288" t="s">
        <v>118</v>
      </c>
      <c r="C106" s="289"/>
      <c r="D106" s="52">
        <f>+D100</f>
        <v>0</v>
      </c>
    </row>
    <row r="107" spans="1:4" x14ac:dyDescent="0.2">
      <c r="A107" s="292" t="s">
        <v>59</v>
      </c>
      <c r="B107" s="292"/>
      <c r="C107" s="292"/>
      <c r="D107" s="91">
        <f>+D106+D105</f>
        <v>0</v>
      </c>
    </row>
    <row r="109" spans="1:4" x14ac:dyDescent="0.2">
      <c r="A109" s="286" t="s">
        <v>121</v>
      </c>
      <c r="B109" s="287"/>
      <c r="C109" s="287"/>
      <c r="D109" s="287"/>
    </row>
    <row r="111" spans="1:4" x14ac:dyDescent="0.2">
      <c r="A111" s="76">
        <v>5</v>
      </c>
      <c r="B111" s="281" t="s">
        <v>122</v>
      </c>
      <c r="C111" s="293"/>
      <c r="D111" s="25" t="s">
        <v>40</v>
      </c>
    </row>
    <row r="112" spans="1:4" x14ac:dyDescent="0.2">
      <c r="A112" s="41" t="s">
        <v>4</v>
      </c>
      <c r="B112" s="294" t="s">
        <v>123</v>
      </c>
      <c r="C112" s="294"/>
      <c r="D112" s="34">
        <f>+Uniformes!G20</f>
        <v>0</v>
      </c>
    </row>
    <row r="113" spans="1:4" x14ac:dyDescent="0.2">
      <c r="A113" s="41" t="s">
        <v>85</v>
      </c>
      <c r="B113" s="61" t="s">
        <v>86</v>
      </c>
      <c r="C113" s="42">
        <f>+$C$131+$C$132</f>
        <v>9.2499999999999999E-2</v>
      </c>
      <c r="D113" s="62">
        <f>+(C113*D112)*-1</f>
        <v>0</v>
      </c>
    </row>
    <row r="114" spans="1:4" x14ac:dyDescent="0.2">
      <c r="A114" s="41" t="s">
        <v>6</v>
      </c>
      <c r="B114" s="294" t="s">
        <v>124</v>
      </c>
      <c r="C114" s="294"/>
      <c r="D114" s="34"/>
    </row>
    <row r="115" spans="1:4" x14ac:dyDescent="0.2">
      <c r="A115" s="41" t="s">
        <v>66</v>
      </c>
      <c r="B115" s="61" t="s">
        <v>86</v>
      </c>
      <c r="C115" s="42">
        <f>+$C$131+$C$132</f>
        <v>9.2499999999999999E-2</v>
      </c>
      <c r="D115" s="62">
        <f>+(C115*D114)*-1</f>
        <v>0</v>
      </c>
    </row>
    <row r="116" spans="1:4" x14ac:dyDescent="0.2">
      <c r="A116" s="41" t="s">
        <v>9</v>
      </c>
      <c r="B116" s="294" t="s">
        <v>125</v>
      </c>
      <c r="C116" s="294"/>
      <c r="D116" s="34"/>
    </row>
    <row r="117" spans="1:4" x14ac:dyDescent="0.2">
      <c r="A117" s="41" t="s">
        <v>89</v>
      </c>
      <c r="B117" s="61" t="s">
        <v>86</v>
      </c>
      <c r="C117" s="42">
        <f>+$C$131+$C$132</f>
        <v>9.2499999999999999E-2</v>
      </c>
      <c r="D117" s="62">
        <f>+(C117*D116)*-1</f>
        <v>0</v>
      </c>
    </row>
    <row r="118" spans="1:4" x14ac:dyDescent="0.2">
      <c r="A118" s="41" t="s">
        <v>11</v>
      </c>
      <c r="B118" s="294" t="s">
        <v>58</v>
      </c>
      <c r="C118" s="294"/>
      <c r="D118" s="34"/>
    </row>
    <row r="119" spans="1:4" x14ac:dyDescent="0.2">
      <c r="A119" s="41" t="s">
        <v>90</v>
      </c>
      <c r="B119" s="61" t="s">
        <v>86</v>
      </c>
      <c r="C119" s="42">
        <f>+$C$131+$C$132</f>
        <v>9.2499999999999999E-2</v>
      </c>
      <c r="D119" s="62">
        <f>+(C119*D118)*-1</f>
        <v>0</v>
      </c>
    </row>
    <row r="120" spans="1:4" x14ac:dyDescent="0.2">
      <c r="A120" s="295" t="s">
        <v>59</v>
      </c>
      <c r="B120" s="295"/>
      <c r="C120" s="295"/>
      <c r="D120" s="36">
        <f>SUM(D112:D118)</f>
        <v>0</v>
      </c>
    </row>
    <row r="122" spans="1:4" x14ac:dyDescent="0.2">
      <c r="A122" s="286" t="s">
        <v>126</v>
      </c>
      <c r="B122" s="287"/>
      <c r="C122" s="287"/>
      <c r="D122" s="287"/>
    </row>
    <row r="124" spans="1:4" x14ac:dyDescent="0.2">
      <c r="A124" s="76">
        <v>6</v>
      </c>
      <c r="B124" s="38" t="s">
        <v>127</v>
      </c>
      <c r="C124" s="92" t="s">
        <v>39</v>
      </c>
      <c r="D124" s="25" t="s">
        <v>40</v>
      </c>
    </row>
    <row r="125" spans="1:4" x14ac:dyDescent="0.2">
      <c r="A125" s="67" t="s">
        <v>4</v>
      </c>
      <c r="B125" s="67" t="s">
        <v>128</v>
      </c>
      <c r="C125" s="111">
        <v>0.03</v>
      </c>
      <c r="D125" s="110">
        <f>($D$120+$D$107+$D$75+$D$64+$D$23)*C125</f>
        <v>0</v>
      </c>
    </row>
    <row r="126" spans="1:4" x14ac:dyDescent="0.2">
      <c r="A126" s="67" t="s">
        <v>6</v>
      </c>
      <c r="B126" s="67" t="s">
        <v>129</v>
      </c>
      <c r="C126" s="111">
        <v>0.03</v>
      </c>
      <c r="D126" s="110">
        <f>($D$120+$D$107+$D$75+$D$64+$D$23+D125)*C126</f>
        <v>0</v>
      </c>
    </row>
    <row r="127" spans="1:4" s="94" customFormat="1" x14ac:dyDescent="0.25">
      <c r="A127" s="275" t="s">
        <v>130</v>
      </c>
      <c r="B127" s="276"/>
      <c r="C127" s="277"/>
      <c r="D127" s="93">
        <f>++D126+D125+D120+D107+D75+D64+D23</f>
        <v>0</v>
      </c>
    </row>
    <row r="128" spans="1:4" s="94" customFormat="1" ht="33" customHeight="1" x14ac:dyDescent="0.25">
      <c r="A128" s="278" t="s">
        <v>131</v>
      </c>
      <c r="B128" s="279"/>
      <c r="C128" s="280"/>
      <c r="D128" s="93">
        <f>ROUND(D127/(1-(C131+C132+C134+C136+C137)),2)</f>
        <v>0</v>
      </c>
    </row>
    <row r="129" spans="1:7" x14ac:dyDescent="0.2">
      <c r="A129" s="41" t="s">
        <v>9</v>
      </c>
      <c r="B129" s="41" t="s">
        <v>132</v>
      </c>
      <c r="C129" s="51"/>
      <c r="D129" s="41"/>
    </row>
    <row r="130" spans="1:7" x14ac:dyDescent="0.2">
      <c r="A130" s="41" t="s">
        <v>89</v>
      </c>
      <c r="B130" s="41" t="s">
        <v>133</v>
      </c>
      <c r="C130" s="51"/>
      <c r="D130" s="41"/>
    </row>
    <row r="131" spans="1:7" x14ac:dyDescent="0.2">
      <c r="A131" s="67" t="s">
        <v>134</v>
      </c>
      <c r="B131" s="67" t="s">
        <v>135</v>
      </c>
      <c r="C131" s="111">
        <v>1.6500000000000001E-2</v>
      </c>
      <c r="D131" s="110">
        <f>ROUND(C131*$D$128,2)</f>
        <v>0</v>
      </c>
      <c r="G131" s="95"/>
    </row>
    <row r="132" spans="1:7" x14ac:dyDescent="0.2">
      <c r="A132" s="67" t="s">
        <v>136</v>
      </c>
      <c r="B132" s="67" t="s">
        <v>137</v>
      </c>
      <c r="C132" s="111">
        <v>7.5999999999999998E-2</v>
      </c>
      <c r="D132" s="110">
        <f>ROUND(C132*$D$128,2)</f>
        <v>0</v>
      </c>
      <c r="G132" s="95"/>
    </row>
    <row r="133" spans="1:7" x14ac:dyDescent="0.2">
      <c r="A133" s="41" t="s">
        <v>138</v>
      </c>
      <c r="B133" s="41" t="s">
        <v>139</v>
      </c>
      <c r="C133" s="51"/>
      <c r="D133" s="52"/>
      <c r="G133" s="95"/>
    </row>
    <row r="134" spans="1:7" x14ac:dyDescent="0.2">
      <c r="A134" s="41" t="s">
        <v>140</v>
      </c>
      <c r="B134" s="41" t="s">
        <v>141</v>
      </c>
      <c r="C134" s="51"/>
      <c r="D134" s="41"/>
      <c r="G134" s="95"/>
    </row>
    <row r="135" spans="1:7" x14ac:dyDescent="0.2">
      <c r="A135" s="41" t="s">
        <v>142</v>
      </c>
      <c r="B135" s="41" t="s">
        <v>143</v>
      </c>
      <c r="C135" s="51"/>
      <c r="D135" s="41"/>
    </row>
    <row r="136" spans="1:7" x14ac:dyDescent="0.2">
      <c r="A136" s="67" t="s">
        <v>144</v>
      </c>
      <c r="B136" s="67" t="s">
        <v>145</v>
      </c>
      <c r="C136" s="111">
        <v>0.05</v>
      </c>
      <c r="D136" s="110">
        <f>ROUND(C136*$D$128,2)</f>
        <v>0</v>
      </c>
    </row>
    <row r="137" spans="1:7" x14ac:dyDescent="0.2">
      <c r="A137" s="41" t="s">
        <v>146</v>
      </c>
      <c r="B137" s="41" t="s">
        <v>147</v>
      </c>
      <c r="C137" s="51"/>
      <c r="D137" s="41"/>
    </row>
    <row r="138" spans="1:7" x14ac:dyDescent="0.2">
      <c r="A138" s="281" t="s">
        <v>59</v>
      </c>
      <c r="B138" s="282"/>
      <c r="C138" s="96">
        <f>+C137+C136+C134+C132+C131+C126+C125</f>
        <v>0.20250000000000001</v>
      </c>
      <c r="D138" s="36">
        <f>+D136+D134+D132+D131+D126+D125</f>
        <v>0</v>
      </c>
    </row>
    <row r="140" spans="1:7" x14ac:dyDescent="0.2">
      <c r="A140" s="283" t="s">
        <v>148</v>
      </c>
      <c r="B140" s="283"/>
      <c r="C140" s="283"/>
      <c r="D140" s="283"/>
    </row>
    <row r="141" spans="1:7" x14ac:dyDescent="0.2">
      <c r="A141" s="41" t="s">
        <v>4</v>
      </c>
      <c r="B141" s="284" t="s">
        <v>149</v>
      </c>
      <c r="C141" s="284"/>
      <c r="D141" s="34">
        <f>+D23</f>
        <v>0</v>
      </c>
    </row>
    <row r="142" spans="1:7" x14ac:dyDescent="0.2">
      <c r="A142" s="41" t="s">
        <v>150</v>
      </c>
      <c r="B142" s="284" t="s">
        <v>151</v>
      </c>
      <c r="C142" s="284"/>
      <c r="D142" s="34">
        <f>+D64</f>
        <v>0</v>
      </c>
    </row>
    <row r="143" spans="1:7" x14ac:dyDescent="0.2">
      <c r="A143" s="41" t="s">
        <v>9</v>
      </c>
      <c r="B143" s="284" t="s">
        <v>152</v>
      </c>
      <c r="C143" s="284"/>
      <c r="D143" s="34">
        <f>+D75</f>
        <v>0</v>
      </c>
    </row>
    <row r="144" spans="1:7" x14ac:dyDescent="0.2">
      <c r="A144" s="41" t="s">
        <v>11</v>
      </c>
      <c r="B144" s="284" t="s">
        <v>153</v>
      </c>
      <c r="C144" s="284"/>
      <c r="D144" s="34">
        <f>+D107</f>
        <v>0</v>
      </c>
    </row>
    <row r="145" spans="1:5" x14ac:dyDescent="0.2">
      <c r="A145" s="41" t="s">
        <v>45</v>
      </c>
      <c r="B145" s="284" t="s">
        <v>154</v>
      </c>
      <c r="C145" s="284"/>
      <c r="D145" s="34">
        <f>+D120</f>
        <v>0</v>
      </c>
    </row>
    <row r="146" spans="1:5" x14ac:dyDescent="0.2">
      <c r="B146" s="285" t="s">
        <v>155</v>
      </c>
      <c r="C146" s="285"/>
      <c r="D146" s="97">
        <f>SUM(D141:D145)</f>
        <v>0</v>
      </c>
    </row>
    <row r="147" spans="1:5" x14ac:dyDescent="0.2">
      <c r="A147" s="41" t="s">
        <v>47</v>
      </c>
      <c r="B147" s="284" t="s">
        <v>156</v>
      </c>
      <c r="C147" s="284"/>
      <c r="D147" s="34">
        <f>+D138</f>
        <v>0</v>
      </c>
    </row>
    <row r="149" spans="1:5" x14ac:dyDescent="0.2">
      <c r="A149" s="274" t="s">
        <v>157</v>
      </c>
      <c r="B149" s="274"/>
      <c r="C149" s="274"/>
      <c r="D149" s="98">
        <f>ROUND(+D147+D146,2)</f>
        <v>0</v>
      </c>
    </row>
    <row r="151" spans="1:5" x14ac:dyDescent="0.2">
      <c r="B151" s="99"/>
      <c r="C151" s="99"/>
      <c r="D151" s="99"/>
    </row>
    <row r="152" spans="1:5" x14ac:dyDescent="0.2">
      <c r="A152" s="100"/>
      <c r="B152" s="100"/>
      <c r="C152" s="100"/>
      <c r="D152" s="100"/>
      <c r="E152" s="100"/>
    </row>
    <row r="153" spans="1:5" x14ac:dyDescent="0.2">
      <c r="A153" s="100"/>
      <c r="B153" s="100"/>
      <c r="C153" s="100"/>
      <c r="D153" s="100"/>
      <c r="E153" s="100"/>
    </row>
    <row r="154" spans="1:5" x14ac:dyDescent="0.2">
      <c r="A154" s="100"/>
      <c r="B154" s="100"/>
      <c r="C154" s="100"/>
      <c r="D154" s="100"/>
      <c r="E154" s="100"/>
    </row>
    <row r="155" spans="1:5" x14ac:dyDescent="0.2">
      <c r="A155" s="100"/>
      <c r="B155" s="100"/>
      <c r="C155" s="100"/>
      <c r="D155" s="100"/>
      <c r="E155" s="100"/>
    </row>
    <row r="156" spans="1:5" x14ac:dyDescent="0.2">
      <c r="A156" s="100"/>
      <c r="B156" s="100"/>
      <c r="C156" s="100"/>
      <c r="D156" s="100"/>
      <c r="E156" s="100"/>
    </row>
    <row r="157" spans="1:5" x14ac:dyDescent="0.2">
      <c r="A157" s="100"/>
      <c r="B157" s="100"/>
      <c r="C157" s="100"/>
      <c r="D157" s="100"/>
      <c r="E157" s="100"/>
    </row>
    <row r="158" spans="1:5" x14ac:dyDescent="0.2">
      <c r="A158" s="100"/>
      <c r="B158" s="100"/>
      <c r="C158" s="100"/>
      <c r="D158" s="100"/>
      <c r="E158" s="100"/>
    </row>
    <row r="159" spans="1:5" x14ac:dyDescent="0.2">
      <c r="A159" s="100"/>
      <c r="B159" s="100"/>
      <c r="C159" s="100"/>
      <c r="D159" s="100"/>
      <c r="E159" s="100"/>
    </row>
    <row r="160" spans="1:5" x14ac:dyDescent="0.2">
      <c r="A160" s="100"/>
      <c r="B160" s="100"/>
      <c r="C160" s="100"/>
      <c r="D160" s="100"/>
      <c r="E160" s="100"/>
    </row>
    <row r="161" spans="1:5" x14ac:dyDescent="0.2">
      <c r="A161" s="100"/>
      <c r="B161" s="100"/>
      <c r="C161" s="100"/>
      <c r="D161" s="100"/>
      <c r="E161" s="100"/>
    </row>
    <row r="162" spans="1:5" x14ac:dyDescent="0.2">
      <c r="A162" s="100"/>
      <c r="B162" s="100"/>
      <c r="C162" s="100"/>
      <c r="D162" s="100"/>
      <c r="E162" s="100"/>
    </row>
    <row r="163" spans="1:5" x14ac:dyDescent="0.2">
      <c r="A163" s="100"/>
      <c r="B163" s="100"/>
      <c r="C163" s="100"/>
      <c r="D163" s="100"/>
      <c r="E163" s="100"/>
    </row>
    <row r="164" spans="1:5" x14ac:dyDescent="0.2">
      <c r="A164" s="100"/>
      <c r="B164" s="100"/>
      <c r="C164" s="100"/>
      <c r="D164" s="100"/>
      <c r="E164" s="100"/>
    </row>
  </sheetData>
  <mergeCells count="77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4:C64"/>
    <mergeCell ref="A27:D27"/>
    <mergeCell ref="A33:C33"/>
    <mergeCell ref="A35:D35"/>
    <mergeCell ref="A47:D47"/>
    <mergeCell ref="A57:B57"/>
    <mergeCell ref="A59:D59"/>
    <mergeCell ref="B60:C60"/>
    <mergeCell ref="B61:C61"/>
    <mergeCell ref="B62:C62"/>
    <mergeCell ref="B63:C63"/>
    <mergeCell ref="B87:C87"/>
    <mergeCell ref="A66:D66"/>
    <mergeCell ref="A75:C75"/>
    <mergeCell ref="A77:D77"/>
    <mergeCell ref="A79:D79"/>
    <mergeCell ref="B80:C80"/>
    <mergeCell ref="B81:C81"/>
    <mergeCell ref="B82:C82"/>
    <mergeCell ref="B83:C83"/>
    <mergeCell ref="B84:C84"/>
    <mergeCell ref="B85:C85"/>
    <mergeCell ref="B86:C86"/>
    <mergeCell ref="B103:C103"/>
    <mergeCell ref="B88:C88"/>
    <mergeCell ref="A89:C89"/>
    <mergeCell ref="B91:C91"/>
    <mergeCell ref="B92:C92"/>
    <mergeCell ref="B93:C93"/>
    <mergeCell ref="B94:C94"/>
    <mergeCell ref="B95:C95"/>
    <mergeCell ref="A96:C96"/>
    <mergeCell ref="B98:C98"/>
    <mergeCell ref="B99:C99"/>
    <mergeCell ref="A100:C100"/>
    <mergeCell ref="A122:D122"/>
    <mergeCell ref="B104:C104"/>
    <mergeCell ref="B105:C105"/>
    <mergeCell ref="B106:C106"/>
    <mergeCell ref="A107:C107"/>
    <mergeCell ref="A109:D109"/>
    <mergeCell ref="B111:C111"/>
    <mergeCell ref="B112:C112"/>
    <mergeCell ref="B114:C114"/>
    <mergeCell ref="B116:C116"/>
    <mergeCell ref="B118:C118"/>
    <mergeCell ref="A120:C120"/>
    <mergeCell ref="A149:C149"/>
    <mergeCell ref="A127:C127"/>
    <mergeCell ref="A128:C128"/>
    <mergeCell ref="A138:B138"/>
    <mergeCell ref="A140:D140"/>
    <mergeCell ref="B141:C141"/>
    <mergeCell ref="B142:C142"/>
    <mergeCell ref="B143:C143"/>
    <mergeCell ref="B144:C144"/>
    <mergeCell ref="B145:C145"/>
    <mergeCell ref="B146:C146"/>
    <mergeCell ref="B147:C147"/>
  </mergeCells>
  <pageMargins left="1.57" right="0.51181102362204722" top="0.33" bottom="0.49" header="0.31496062992125984" footer="0.31496062992125984"/>
  <pageSetup paperSize="9" scale="80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C126"/>
  <sheetViews>
    <sheetView workbookViewId="0">
      <selection activeCell="B10" sqref="B10"/>
    </sheetView>
  </sheetViews>
  <sheetFormatPr defaultColWidth="9.140625" defaultRowHeight="12" x14ac:dyDescent="0.2"/>
  <cols>
    <col min="1" max="1" width="73.7109375" style="21" customWidth="1"/>
    <col min="2" max="2" width="16.42578125" style="21" bestFit="1" customWidth="1"/>
    <col min="3" max="3" width="13.85546875" style="21" bestFit="1" customWidth="1"/>
    <col min="4" max="4" width="10.7109375" style="21" bestFit="1" customWidth="1"/>
    <col min="5" max="5" width="79" style="21" customWidth="1"/>
    <col min="6" max="16384" width="9.140625" style="21"/>
  </cols>
  <sheetData>
    <row r="1" spans="1:3" ht="29.25" customHeight="1" x14ac:dyDescent="0.2">
      <c r="A1" s="354" t="s">
        <v>228</v>
      </c>
      <c r="B1" s="354"/>
      <c r="C1" s="354"/>
    </row>
    <row r="2" spans="1:3" x14ac:dyDescent="0.2">
      <c r="A2" s="124"/>
    </row>
    <row r="3" spans="1:3" x14ac:dyDescent="0.2">
      <c r="A3" s="41" t="s">
        <v>159</v>
      </c>
      <c r="B3" s="41">
        <v>220</v>
      </c>
    </row>
    <row r="4" spans="1:3" x14ac:dyDescent="0.2">
      <c r="A4" s="41" t="s">
        <v>160</v>
      </c>
      <c r="B4" s="41">
        <v>365.25</v>
      </c>
    </row>
    <row r="5" spans="1:3" x14ac:dyDescent="0.2">
      <c r="A5" s="41" t="s">
        <v>161</v>
      </c>
      <c r="B5" s="101">
        <f>(365.25/12)/(7/6)</f>
        <v>26.089285714285712</v>
      </c>
    </row>
    <row r="6" spans="1:3" x14ac:dyDescent="0.2">
      <c r="A6" s="61" t="s">
        <v>41</v>
      </c>
      <c r="B6" s="52">
        <f>+'Aux Bioterio seg sab 20%'!D12</f>
        <v>0</v>
      </c>
    </row>
    <row r="7" spans="1:3" x14ac:dyDescent="0.2">
      <c r="A7" s="61" t="s">
        <v>162</v>
      </c>
      <c r="B7" s="52">
        <f>+'Aux Bioterio seg sab 20%'!D23</f>
        <v>0</v>
      </c>
    </row>
    <row r="9" spans="1:3" x14ac:dyDescent="0.2">
      <c r="A9" s="342" t="s">
        <v>163</v>
      </c>
      <c r="B9" s="343"/>
      <c r="C9" s="344"/>
    </row>
    <row r="10" spans="1:3" x14ac:dyDescent="0.2">
      <c r="A10" s="41" t="s">
        <v>164</v>
      </c>
      <c r="B10" s="41">
        <f>+$B$4</f>
        <v>365.25</v>
      </c>
      <c r="C10" s="78"/>
    </row>
    <row r="11" spans="1:3" x14ac:dyDescent="0.2">
      <c r="A11" s="41" t="s">
        <v>165</v>
      </c>
      <c r="B11" s="61">
        <v>12</v>
      </c>
      <c r="C11" s="78"/>
    </row>
    <row r="12" spans="1:3" x14ac:dyDescent="0.2">
      <c r="A12" s="41" t="s">
        <v>166</v>
      </c>
      <c r="B12" s="51">
        <v>1</v>
      </c>
      <c r="C12" s="78"/>
    </row>
    <row r="13" spans="1:3" x14ac:dyDescent="0.2">
      <c r="A13" s="61" t="s">
        <v>167</v>
      </c>
      <c r="B13" s="102">
        <f>+B5</f>
        <v>26.089285714285712</v>
      </c>
      <c r="C13" s="78"/>
    </row>
    <row r="14" spans="1:3" x14ac:dyDescent="0.2">
      <c r="A14" s="67" t="s">
        <v>168</v>
      </c>
      <c r="B14" s="103"/>
      <c r="C14" s="78"/>
    </row>
    <row r="15" spans="1:3" x14ac:dyDescent="0.2">
      <c r="A15" s="41" t="s">
        <v>169</v>
      </c>
      <c r="B15" s="51">
        <v>0.06</v>
      </c>
      <c r="C15" s="78"/>
    </row>
    <row r="16" spans="1:3" x14ac:dyDescent="0.2">
      <c r="A16" s="323" t="s">
        <v>170</v>
      </c>
      <c r="B16" s="324"/>
      <c r="C16" s="104">
        <f>ROUND((B13*(B14*2)-($B$6*B15)),2)</f>
        <v>0</v>
      </c>
    </row>
    <row r="18" spans="1:3" x14ac:dyDescent="0.2">
      <c r="A18" s="342" t="s">
        <v>171</v>
      </c>
      <c r="B18" s="343"/>
      <c r="C18" s="344"/>
    </row>
    <row r="19" spans="1:3" x14ac:dyDescent="0.2">
      <c r="A19" s="41" t="s">
        <v>164</v>
      </c>
      <c r="B19" s="41">
        <f>+$B$4</f>
        <v>365.25</v>
      </c>
      <c r="C19" s="78"/>
    </row>
    <row r="20" spans="1:3" x14ac:dyDescent="0.2">
      <c r="A20" s="41" t="s">
        <v>165</v>
      </c>
      <c r="B20" s="61">
        <v>12</v>
      </c>
      <c r="C20" s="78"/>
    </row>
    <row r="21" spans="1:3" x14ac:dyDescent="0.2">
      <c r="A21" s="41" t="s">
        <v>166</v>
      </c>
      <c r="B21" s="51">
        <v>1</v>
      </c>
      <c r="C21" s="78"/>
    </row>
    <row r="22" spans="1:3" x14ac:dyDescent="0.2">
      <c r="A22" s="61" t="s">
        <v>167</v>
      </c>
      <c r="B22" s="101">
        <f>(365.25/12)/(7/5)</f>
        <v>21.741071428571431</v>
      </c>
      <c r="C22" s="78"/>
    </row>
    <row r="23" spans="1:3" x14ac:dyDescent="0.2">
      <c r="A23" s="67" t="s">
        <v>172</v>
      </c>
      <c r="B23" s="103"/>
      <c r="C23" s="78"/>
    </row>
    <row r="24" spans="1:3" x14ac:dyDescent="0.2">
      <c r="A24" s="41" t="s">
        <v>173</v>
      </c>
      <c r="B24" s="51">
        <v>0.1</v>
      </c>
      <c r="C24" s="78"/>
    </row>
    <row r="25" spans="1:3" x14ac:dyDescent="0.2">
      <c r="A25" s="323" t="s">
        <v>172</v>
      </c>
      <c r="B25" s="324"/>
      <c r="C25" s="104">
        <f>ROUND((B22*(B23)-((B22*B23)*B24)),2)</f>
        <v>0</v>
      </c>
    </row>
    <row r="27" spans="1:3" x14ac:dyDescent="0.2">
      <c r="A27" s="342" t="s">
        <v>174</v>
      </c>
      <c r="B27" s="343"/>
      <c r="C27" s="344"/>
    </row>
    <row r="28" spans="1:3" x14ac:dyDescent="0.2">
      <c r="A28" s="41" t="s">
        <v>175</v>
      </c>
      <c r="B28" s="52">
        <f>+B7</f>
        <v>0</v>
      </c>
      <c r="C28" s="78"/>
    </row>
    <row r="29" spans="1:3" x14ac:dyDescent="0.2">
      <c r="A29" s="41" t="s">
        <v>176</v>
      </c>
      <c r="B29" s="41">
        <v>12</v>
      </c>
      <c r="C29" s="78"/>
    </row>
    <row r="30" spans="1:3" x14ac:dyDescent="0.2">
      <c r="A30" s="67" t="s">
        <v>177</v>
      </c>
      <c r="B30" s="111"/>
      <c r="C30" s="78"/>
    </row>
    <row r="31" spans="1:3" x14ac:dyDescent="0.2">
      <c r="A31" s="323" t="s">
        <v>178</v>
      </c>
      <c r="B31" s="324"/>
      <c r="C31" s="104">
        <f>ROUND(+(B28/B29)*B30,2)</f>
        <v>0</v>
      </c>
    </row>
    <row r="33" spans="1:3" x14ac:dyDescent="0.2">
      <c r="A33" s="325" t="s">
        <v>179</v>
      </c>
      <c r="B33" s="326"/>
      <c r="C33" s="327"/>
    </row>
    <row r="34" spans="1:3" s="63" customFormat="1" x14ac:dyDescent="0.2">
      <c r="A34" s="112" t="s">
        <v>180</v>
      </c>
      <c r="B34" s="111">
        <f>+B30</f>
        <v>0</v>
      </c>
      <c r="C34" s="78"/>
    </row>
    <row r="35" spans="1:3" x14ac:dyDescent="0.2">
      <c r="A35" s="41" t="s">
        <v>181</v>
      </c>
      <c r="B35" s="52">
        <f>+'Aux Bioterio seg sab 20%'!$D$23</f>
        <v>0</v>
      </c>
      <c r="C35" s="78"/>
    </row>
    <row r="36" spans="1:3" x14ac:dyDescent="0.2">
      <c r="A36" s="41" t="s">
        <v>64</v>
      </c>
      <c r="B36" s="52">
        <f>+'Aux Bioterio seg sab 20%'!$D$29</f>
        <v>0</v>
      </c>
      <c r="C36" s="78"/>
    </row>
    <row r="37" spans="1:3" x14ac:dyDescent="0.2">
      <c r="A37" s="41" t="s">
        <v>67</v>
      </c>
      <c r="B37" s="52">
        <f>+'Aux Bioterio seg sab 20%'!$D$31</f>
        <v>0</v>
      </c>
      <c r="C37" s="78"/>
    </row>
    <row r="38" spans="1:3" x14ac:dyDescent="0.2">
      <c r="A38" s="41" t="s">
        <v>69</v>
      </c>
      <c r="B38" s="52">
        <f>+'Aux Bioterio seg sab 20%'!$D$32</f>
        <v>0</v>
      </c>
      <c r="C38" s="78"/>
    </row>
    <row r="39" spans="1:3" x14ac:dyDescent="0.2">
      <c r="A39" s="105" t="s">
        <v>182</v>
      </c>
      <c r="B39" s="106">
        <f>SUM(B35:B38)</f>
        <v>0</v>
      </c>
      <c r="C39" s="78"/>
    </row>
    <row r="40" spans="1:3" x14ac:dyDescent="0.2">
      <c r="A40" s="61" t="s">
        <v>183</v>
      </c>
      <c r="B40" s="51">
        <v>0.4</v>
      </c>
      <c r="C40" s="78"/>
    </row>
    <row r="41" spans="1:3" x14ac:dyDescent="0.2">
      <c r="A41" s="61" t="s">
        <v>184</v>
      </c>
      <c r="B41" s="51">
        <f>+'Aux Bioterio seg sab 20%'!$C$44</f>
        <v>0.08</v>
      </c>
      <c r="C41" s="78"/>
    </row>
    <row r="42" spans="1:3" x14ac:dyDescent="0.2">
      <c r="A42" s="290" t="s">
        <v>185</v>
      </c>
      <c r="B42" s="291"/>
      <c r="C42" s="89">
        <f>ROUND(+B39*B40*B41*B34,2)</f>
        <v>0</v>
      </c>
    </row>
    <row r="43" spans="1:3" x14ac:dyDescent="0.2">
      <c r="A43" s="323" t="s">
        <v>186</v>
      </c>
      <c r="B43" s="324"/>
      <c r="C43" s="91">
        <f>+C42</f>
        <v>0</v>
      </c>
    </row>
    <row r="45" spans="1:3" x14ac:dyDescent="0.2">
      <c r="A45" s="342" t="s">
        <v>187</v>
      </c>
      <c r="B45" s="343"/>
      <c r="C45" s="344"/>
    </row>
    <row r="46" spans="1:3" x14ac:dyDescent="0.2">
      <c r="A46" s="41" t="s">
        <v>175</v>
      </c>
      <c r="B46" s="52">
        <f>+B7</f>
        <v>0</v>
      </c>
      <c r="C46" s="78"/>
    </row>
    <row r="47" spans="1:3" x14ac:dyDescent="0.2">
      <c r="A47" s="41" t="s">
        <v>188</v>
      </c>
      <c r="B47" s="107">
        <v>30</v>
      </c>
      <c r="C47" s="78"/>
    </row>
    <row r="48" spans="1:3" x14ac:dyDescent="0.2">
      <c r="A48" s="41" t="s">
        <v>176</v>
      </c>
      <c r="B48" s="41">
        <v>12</v>
      </c>
      <c r="C48" s="78"/>
    </row>
    <row r="49" spans="1:3" x14ac:dyDescent="0.2">
      <c r="A49" s="41" t="s">
        <v>189</v>
      </c>
      <c r="B49" s="41">
        <v>7</v>
      </c>
      <c r="C49" s="78"/>
    </row>
    <row r="50" spans="1:3" x14ac:dyDescent="0.2">
      <c r="A50" s="67" t="s">
        <v>190</v>
      </c>
      <c r="B50" s="111"/>
      <c r="C50" s="78"/>
    </row>
    <row r="51" spans="1:3" x14ac:dyDescent="0.2">
      <c r="A51" s="323" t="s">
        <v>191</v>
      </c>
      <c r="B51" s="324"/>
      <c r="C51" s="104">
        <f>+ROUND(((B46/B47/B48)*B49)*B50,2)</f>
        <v>0</v>
      </c>
    </row>
    <row r="53" spans="1:3" x14ac:dyDescent="0.2">
      <c r="A53" s="325" t="s">
        <v>192</v>
      </c>
      <c r="B53" s="326"/>
      <c r="C53" s="327"/>
    </row>
    <row r="54" spans="1:3" x14ac:dyDescent="0.2">
      <c r="A54" s="112" t="s">
        <v>193</v>
      </c>
      <c r="B54" s="111">
        <f>+B50</f>
        <v>0</v>
      </c>
      <c r="C54" s="78"/>
    </row>
    <row r="55" spans="1:3" x14ac:dyDescent="0.2">
      <c r="A55" s="41" t="s">
        <v>181</v>
      </c>
      <c r="B55" s="52">
        <f>+'Aux Bioterio seg sab 20%'!$D$23</f>
        <v>0</v>
      </c>
      <c r="C55" s="78"/>
    </row>
    <row r="56" spans="1:3" x14ac:dyDescent="0.2">
      <c r="A56" s="41" t="s">
        <v>64</v>
      </c>
      <c r="B56" s="52">
        <f>+'Aux Bioterio seg sab 20%'!$D$29</f>
        <v>0</v>
      </c>
      <c r="C56" s="78"/>
    </row>
    <row r="57" spans="1:3" x14ac:dyDescent="0.2">
      <c r="A57" s="41" t="s">
        <v>67</v>
      </c>
      <c r="B57" s="52">
        <f>+'Aux Bioterio seg sab 20%'!$D$31</f>
        <v>0</v>
      </c>
      <c r="C57" s="78"/>
    </row>
    <row r="58" spans="1:3" x14ac:dyDescent="0.2">
      <c r="A58" s="41" t="s">
        <v>69</v>
      </c>
      <c r="B58" s="52">
        <f>+'Aux Bioterio seg sab 20%'!$D$32</f>
        <v>0</v>
      </c>
      <c r="C58" s="78"/>
    </row>
    <row r="59" spans="1:3" x14ac:dyDescent="0.2">
      <c r="A59" s="105" t="s">
        <v>182</v>
      </c>
      <c r="B59" s="106">
        <f>SUM(B55:B58)</f>
        <v>0</v>
      </c>
      <c r="C59" s="78"/>
    </row>
    <row r="60" spans="1:3" x14ac:dyDescent="0.2">
      <c r="A60" s="61" t="s">
        <v>183</v>
      </c>
      <c r="B60" s="51">
        <v>0.4</v>
      </c>
      <c r="C60" s="78"/>
    </row>
    <row r="61" spans="1:3" x14ac:dyDescent="0.2">
      <c r="A61" s="61" t="s">
        <v>184</v>
      </c>
      <c r="B61" s="51">
        <f>+'Aux Bioterio seg sab 20%'!$C$44</f>
        <v>0.08</v>
      </c>
      <c r="C61" s="78"/>
    </row>
    <row r="62" spans="1:3" x14ac:dyDescent="0.2">
      <c r="A62" s="290" t="s">
        <v>185</v>
      </c>
      <c r="B62" s="291"/>
      <c r="C62" s="89">
        <f>ROUND(+B59*B60*B61*B54,2)</f>
        <v>0</v>
      </c>
    </row>
    <row r="63" spans="1:3" x14ac:dyDescent="0.2">
      <c r="A63" s="323" t="s">
        <v>194</v>
      </c>
      <c r="B63" s="324"/>
      <c r="C63" s="91">
        <f>+C62</f>
        <v>0</v>
      </c>
    </row>
    <row r="65" spans="1:3" x14ac:dyDescent="0.2">
      <c r="A65" s="325" t="s">
        <v>195</v>
      </c>
      <c r="B65" s="326"/>
      <c r="C65" s="327"/>
    </row>
    <row r="66" spans="1:3" x14ac:dyDescent="0.2">
      <c r="A66" s="332" t="s">
        <v>196</v>
      </c>
      <c r="B66" s="333"/>
      <c r="C66" s="334"/>
    </row>
    <row r="67" spans="1:3" x14ac:dyDescent="0.2">
      <c r="A67" s="335"/>
      <c r="B67" s="336"/>
      <c r="C67" s="337"/>
    </row>
    <row r="68" spans="1:3" x14ac:dyDescent="0.2">
      <c r="A68" s="335"/>
      <c r="B68" s="336"/>
      <c r="C68" s="337"/>
    </row>
    <row r="69" spans="1:3" x14ac:dyDescent="0.2">
      <c r="A69" s="338"/>
      <c r="B69" s="339"/>
      <c r="C69" s="340"/>
    </row>
    <row r="70" spans="1:3" x14ac:dyDescent="0.2">
      <c r="A70" s="108"/>
      <c r="B70" s="108"/>
      <c r="C70" s="108"/>
    </row>
    <row r="71" spans="1:3" x14ac:dyDescent="0.2">
      <c r="A71" s="325" t="s">
        <v>197</v>
      </c>
      <c r="B71" s="326"/>
      <c r="C71" s="327"/>
    </row>
    <row r="72" spans="1:3" x14ac:dyDescent="0.2">
      <c r="A72" s="41" t="s">
        <v>198</v>
      </c>
      <c r="B72" s="52">
        <f>+$B$7</f>
        <v>0</v>
      </c>
      <c r="C72" s="78"/>
    </row>
    <row r="73" spans="1:3" x14ac:dyDescent="0.2">
      <c r="A73" s="41" t="s">
        <v>165</v>
      </c>
      <c r="B73" s="41">
        <v>30</v>
      </c>
      <c r="C73" s="78"/>
    </row>
    <row r="74" spans="1:3" x14ac:dyDescent="0.2">
      <c r="A74" s="41" t="s">
        <v>199</v>
      </c>
      <c r="B74" s="41">
        <v>12</v>
      </c>
      <c r="C74" s="78"/>
    </row>
    <row r="75" spans="1:3" x14ac:dyDescent="0.2">
      <c r="A75" s="67" t="s">
        <v>200</v>
      </c>
      <c r="B75" s="67"/>
      <c r="C75" s="78"/>
    </row>
    <row r="76" spans="1:3" x14ac:dyDescent="0.2">
      <c r="A76" s="323" t="s">
        <v>201</v>
      </c>
      <c r="B76" s="324"/>
      <c r="C76" s="72">
        <f>+ROUND((B72/B73/B74)*B75,2)</f>
        <v>0</v>
      </c>
    </row>
    <row r="78" spans="1:3" x14ac:dyDescent="0.2">
      <c r="A78" s="325" t="s">
        <v>202</v>
      </c>
      <c r="B78" s="326"/>
      <c r="C78" s="327"/>
    </row>
    <row r="79" spans="1:3" x14ac:dyDescent="0.2">
      <c r="A79" s="41" t="s">
        <v>198</v>
      </c>
      <c r="B79" s="52">
        <f>+$B$7</f>
        <v>0</v>
      </c>
      <c r="C79" s="78"/>
    </row>
    <row r="80" spans="1:3" x14ac:dyDescent="0.2">
      <c r="A80" s="41" t="s">
        <v>165</v>
      </c>
      <c r="B80" s="41">
        <v>30</v>
      </c>
      <c r="C80" s="78"/>
    </row>
    <row r="81" spans="1:3" x14ac:dyDescent="0.2">
      <c r="A81" s="41" t="s">
        <v>199</v>
      </c>
      <c r="B81" s="41">
        <v>12</v>
      </c>
      <c r="C81" s="78"/>
    </row>
    <row r="82" spans="1:3" x14ac:dyDescent="0.2">
      <c r="A82" s="61" t="s">
        <v>203</v>
      </c>
      <c r="B82" s="41">
        <v>5</v>
      </c>
      <c r="C82" s="78"/>
    </row>
    <row r="83" spans="1:3" x14ac:dyDescent="0.2">
      <c r="A83" s="67" t="s">
        <v>204</v>
      </c>
      <c r="B83" s="111"/>
      <c r="C83" s="78"/>
    </row>
    <row r="84" spans="1:3" x14ac:dyDescent="0.2">
      <c r="A84" s="67" t="s">
        <v>205</v>
      </c>
      <c r="B84" s="111"/>
      <c r="C84" s="78"/>
    </row>
    <row r="85" spans="1:3" x14ac:dyDescent="0.2">
      <c r="A85" s="323" t="s">
        <v>206</v>
      </c>
      <c r="B85" s="324"/>
      <c r="C85" s="104">
        <f>ROUND(+B79/B80/B81*B82*B83*B84,2)</f>
        <v>0</v>
      </c>
    </row>
    <row r="87" spans="1:3" x14ac:dyDescent="0.2">
      <c r="A87" s="325" t="s">
        <v>207</v>
      </c>
      <c r="B87" s="326"/>
      <c r="C87" s="327"/>
    </row>
    <row r="88" spans="1:3" x14ac:dyDescent="0.2">
      <c r="A88" s="41" t="s">
        <v>198</v>
      </c>
      <c r="B88" s="52">
        <f>+$B$7</f>
        <v>0</v>
      </c>
      <c r="C88" s="78"/>
    </row>
    <row r="89" spans="1:3" x14ac:dyDescent="0.2">
      <c r="A89" s="41" t="s">
        <v>165</v>
      </c>
      <c r="B89" s="41">
        <v>30</v>
      </c>
      <c r="C89" s="78"/>
    </row>
    <row r="90" spans="1:3" x14ac:dyDescent="0.2">
      <c r="A90" s="41" t="s">
        <v>199</v>
      </c>
      <c r="B90" s="41">
        <v>12</v>
      </c>
      <c r="C90" s="78"/>
    </row>
    <row r="91" spans="1:3" x14ac:dyDescent="0.2">
      <c r="A91" s="61" t="s">
        <v>208</v>
      </c>
      <c r="B91" s="41">
        <v>15</v>
      </c>
      <c r="C91" s="78"/>
    </row>
    <row r="92" spans="1:3" x14ac:dyDescent="0.2">
      <c r="A92" s="67" t="s">
        <v>209</v>
      </c>
      <c r="B92" s="111"/>
      <c r="C92" s="78"/>
    </row>
    <row r="93" spans="1:3" x14ac:dyDescent="0.2">
      <c r="A93" s="323" t="s">
        <v>210</v>
      </c>
      <c r="B93" s="324"/>
      <c r="C93" s="104">
        <f>ROUND(+B88/B89/B90*B91*B92,2)</f>
        <v>0</v>
      </c>
    </row>
    <row r="95" spans="1:3" x14ac:dyDescent="0.2">
      <c r="A95" s="325" t="s">
        <v>211</v>
      </c>
      <c r="B95" s="326"/>
      <c r="C95" s="327"/>
    </row>
    <row r="96" spans="1:3" x14ac:dyDescent="0.2">
      <c r="A96" s="41" t="s">
        <v>198</v>
      </c>
      <c r="B96" s="52">
        <f>+$B$7</f>
        <v>0</v>
      </c>
      <c r="C96" s="78"/>
    </row>
    <row r="97" spans="1:3" x14ac:dyDescent="0.2">
      <c r="A97" s="41" t="s">
        <v>165</v>
      </c>
      <c r="B97" s="41">
        <v>30</v>
      </c>
      <c r="C97" s="78"/>
    </row>
    <row r="98" spans="1:3" x14ac:dyDescent="0.2">
      <c r="A98" s="41" t="s">
        <v>199</v>
      </c>
      <c r="B98" s="41">
        <v>12</v>
      </c>
      <c r="C98" s="78"/>
    </row>
    <row r="99" spans="1:3" x14ac:dyDescent="0.2">
      <c r="A99" s="61" t="s">
        <v>208</v>
      </c>
      <c r="B99" s="41">
        <v>5</v>
      </c>
      <c r="C99" s="78"/>
    </row>
    <row r="100" spans="1:3" x14ac:dyDescent="0.2">
      <c r="A100" s="67" t="s">
        <v>212</v>
      </c>
      <c r="B100" s="111"/>
      <c r="C100" s="78"/>
    </row>
    <row r="101" spans="1:3" x14ac:dyDescent="0.2">
      <c r="A101" s="323" t="s">
        <v>213</v>
      </c>
      <c r="B101" s="324"/>
      <c r="C101" s="104">
        <f>ROUND(+B96/B97/B98*B99*B100,2)</f>
        <v>0</v>
      </c>
    </row>
    <row r="103" spans="1:3" x14ac:dyDescent="0.2">
      <c r="A103" s="325" t="s">
        <v>214</v>
      </c>
      <c r="B103" s="326"/>
      <c r="C103" s="327"/>
    </row>
    <row r="104" spans="1:3" x14ac:dyDescent="0.2">
      <c r="A104" s="328" t="s">
        <v>215</v>
      </c>
      <c r="B104" s="329"/>
      <c r="C104" s="330"/>
    </row>
    <row r="105" spans="1:3" x14ac:dyDescent="0.2">
      <c r="A105" s="41" t="s">
        <v>198</v>
      </c>
      <c r="B105" s="52">
        <f>+$B$7</f>
        <v>0</v>
      </c>
      <c r="C105" s="78"/>
    </row>
    <row r="106" spans="1:3" x14ac:dyDescent="0.2">
      <c r="A106" s="41" t="s">
        <v>216</v>
      </c>
      <c r="B106" s="52">
        <f>+B105*(1/3)</f>
        <v>0</v>
      </c>
      <c r="C106" s="78"/>
    </row>
    <row r="107" spans="1:3" x14ac:dyDescent="0.2">
      <c r="A107" s="105" t="s">
        <v>182</v>
      </c>
      <c r="B107" s="106">
        <f>SUM(B105:B106)</f>
        <v>0</v>
      </c>
      <c r="C107" s="78"/>
    </row>
    <row r="108" spans="1:3" x14ac:dyDescent="0.2">
      <c r="A108" s="41" t="s">
        <v>217</v>
      </c>
      <c r="B108" s="41">
        <v>4</v>
      </c>
      <c r="C108" s="78"/>
    </row>
    <row r="109" spans="1:3" x14ac:dyDescent="0.2">
      <c r="A109" s="41" t="s">
        <v>199</v>
      </c>
      <c r="B109" s="41">
        <v>12</v>
      </c>
      <c r="C109" s="78"/>
    </row>
    <row r="110" spans="1:3" x14ac:dyDescent="0.2">
      <c r="A110" s="67" t="s">
        <v>218</v>
      </c>
      <c r="B110" s="111"/>
      <c r="C110" s="78"/>
    </row>
    <row r="111" spans="1:3" x14ac:dyDescent="0.2">
      <c r="A111" s="67" t="s">
        <v>219</v>
      </c>
      <c r="B111" s="111"/>
      <c r="C111" s="78"/>
    </row>
    <row r="112" spans="1:3" x14ac:dyDescent="0.2">
      <c r="A112" s="323" t="s">
        <v>220</v>
      </c>
      <c r="B112" s="324"/>
      <c r="C112" s="104">
        <f>ROUND((((+B107*(B108/B109)/B109)*B110)*B111),2)</f>
        <v>0</v>
      </c>
    </row>
    <row r="113" spans="1:3" x14ac:dyDescent="0.2">
      <c r="A113" s="323" t="s">
        <v>221</v>
      </c>
      <c r="B113" s="331"/>
      <c r="C113" s="324"/>
    </row>
    <row r="114" spans="1:3" x14ac:dyDescent="0.2">
      <c r="A114" s="41" t="s">
        <v>198</v>
      </c>
      <c r="B114" s="52">
        <f>+'Aux Bioterio seg sab 20%'!D23</f>
        <v>0</v>
      </c>
      <c r="C114" s="78"/>
    </row>
    <row r="115" spans="1:3" x14ac:dyDescent="0.2">
      <c r="A115" s="41" t="s">
        <v>64</v>
      </c>
      <c r="B115" s="52">
        <f>+'Aux Bioterio seg sab 20%'!D29</f>
        <v>0</v>
      </c>
      <c r="C115" s="78"/>
    </row>
    <row r="116" spans="1:3" x14ac:dyDescent="0.2">
      <c r="A116" s="105" t="s">
        <v>182</v>
      </c>
      <c r="B116" s="106">
        <f>SUM(B114:B115)</f>
        <v>0</v>
      </c>
      <c r="C116" s="78"/>
    </row>
    <row r="117" spans="1:3" x14ac:dyDescent="0.2">
      <c r="A117" s="41" t="s">
        <v>217</v>
      </c>
      <c r="B117" s="41">
        <v>4</v>
      </c>
      <c r="C117" s="78"/>
    </row>
    <row r="118" spans="1:3" x14ac:dyDescent="0.2">
      <c r="A118" s="41" t="s">
        <v>199</v>
      </c>
      <c r="B118" s="41">
        <v>12</v>
      </c>
      <c r="C118" s="78"/>
    </row>
    <row r="119" spans="1:3" x14ac:dyDescent="0.2">
      <c r="A119" s="67" t="s">
        <v>218</v>
      </c>
      <c r="B119" s="111">
        <f>+B110</f>
        <v>0</v>
      </c>
      <c r="C119" s="78"/>
    </row>
    <row r="120" spans="1:3" x14ac:dyDescent="0.2">
      <c r="A120" s="67" t="s">
        <v>219</v>
      </c>
      <c r="B120" s="111">
        <f>+B111</f>
        <v>0</v>
      </c>
      <c r="C120" s="78"/>
    </row>
    <row r="121" spans="1:3" x14ac:dyDescent="0.2">
      <c r="A121" s="61" t="s">
        <v>222</v>
      </c>
      <c r="B121" s="51">
        <f>+'Aux Bioterio seg sab 20%'!C45</f>
        <v>0.36800000000000005</v>
      </c>
      <c r="C121" s="78"/>
    </row>
    <row r="122" spans="1:3" x14ac:dyDescent="0.2">
      <c r="A122" s="323" t="s">
        <v>223</v>
      </c>
      <c r="B122" s="324"/>
      <c r="C122" s="91">
        <f>ROUND((((B116*(B117/B118)*B119)*B120)*B121),2)</f>
        <v>0</v>
      </c>
    </row>
    <row r="124" spans="1:3" ht="30.75" customHeight="1" x14ac:dyDescent="0.2">
      <c r="A124" s="322" t="s">
        <v>325</v>
      </c>
      <c r="B124" s="322"/>
      <c r="C124" s="322"/>
    </row>
    <row r="125" spans="1:3" x14ac:dyDescent="0.2">
      <c r="C125" s="109"/>
    </row>
    <row r="126" spans="1:3" x14ac:dyDescent="0.2">
      <c r="C126" s="84"/>
    </row>
  </sheetData>
  <mergeCells count="31">
    <mergeCell ref="A51:B51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3:B43"/>
    <mergeCell ref="A45:C45"/>
    <mergeCell ref="A95:C95"/>
    <mergeCell ref="A53:C53"/>
    <mergeCell ref="A62:B62"/>
    <mergeCell ref="A63:B63"/>
    <mergeCell ref="A65:C65"/>
    <mergeCell ref="A66:C69"/>
    <mergeCell ref="A71:C71"/>
    <mergeCell ref="A76:B76"/>
    <mergeCell ref="A78:C78"/>
    <mergeCell ref="A85:B85"/>
    <mergeCell ref="A87:C87"/>
    <mergeCell ref="A93:B93"/>
    <mergeCell ref="A124:C124"/>
    <mergeCell ref="A101:B101"/>
    <mergeCell ref="A103:C103"/>
    <mergeCell ref="A104:C104"/>
    <mergeCell ref="A112:B112"/>
    <mergeCell ref="A113:C113"/>
    <mergeCell ref="A122:B122"/>
  </mergeCells>
  <pageMargins left="0.96" right="0.51181102362204722" top="0.34" bottom="0.53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14</vt:i4>
      </vt:variant>
    </vt:vector>
  </HeadingPairs>
  <TitlesOfParts>
    <vt:vector size="29" baseType="lpstr">
      <vt:lpstr>Apresentação</vt:lpstr>
      <vt:lpstr>Resumo</vt:lpstr>
      <vt:lpstr>Uniformes</vt:lpstr>
      <vt:lpstr>Insumos</vt:lpstr>
      <vt:lpstr>Insumo Cotação</vt:lpstr>
      <vt:lpstr>Aux Bioterio seg sex 20%</vt:lpstr>
      <vt:lpstr>Men Cal Aux Bioterio seg sex 20</vt:lpstr>
      <vt:lpstr>Aux Bioterio seg sab 20%</vt:lpstr>
      <vt:lpstr>Men Cal Aux Bioterio seg sab 20</vt:lpstr>
      <vt:lpstr>Aux Bioterio seg sex 40%</vt:lpstr>
      <vt:lpstr>Men Cal Aux Bioterio seg sex 40</vt:lpstr>
      <vt:lpstr>Encarregado seg sex</vt:lpstr>
      <vt:lpstr>Men Cal Encarregado seg a sex</vt:lpstr>
      <vt:lpstr>Tecnico Nivel Super</vt:lpstr>
      <vt:lpstr>Men Cal Tec Nivel Super</vt:lpstr>
      <vt:lpstr>'Aux Bioterio seg sab 20%'!Area_de_impressao</vt:lpstr>
      <vt:lpstr>'Aux Bioterio seg sex 20%'!Area_de_impressao</vt:lpstr>
      <vt:lpstr>'Aux Bioterio seg sex 40%'!Area_de_impressao</vt:lpstr>
      <vt:lpstr>'Encarregado seg sex'!Area_de_impressao</vt:lpstr>
      <vt:lpstr>'Insumo Cotação'!Area_de_impressao</vt:lpstr>
      <vt:lpstr>Insumos!Area_de_impressao</vt:lpstr>
      <vt:lpstr>'Men Cal Aux Bioterio seg sab 20'!Area_de_impressao</vt:lpstr>
      <vt:lpstr>'Men Cal Aux Bioterio seg sex 20'!Area_de_impressao</vt:lpstr>
      <vt:lpstr>'Men Cal Aux Bioterio seg sex 40'!Area_de_impressao</vt:lpstr>
      <vt:lpstr>'Men Cal Encarregado seg a sex'!Area_de_impressao</vt:lpstr>
      <vt:lpstr>'Men Cal Tec Nivel Super'!Area_de_impressao</vt:lpstr>
      <vt:lpstr>Resumo!Area_de_impressao</vt:lpstr>
      <vt:lpstr>'Tecnico Nivel Super'!Area_de_impressao</vt:lpstr>
      <vt:lpstr>Uniformes!Area_de_impressao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Marcelo</cp:lastModifiedBy>
  <cp:lastPrinted>2021-06-17T16:44:30Z</cp:lastPrinted>
  <dcterms:created xsi:type="dcterms:W3CDTF">2020-12-30T18:53:10Z</dcterms:created>
  <dcterms:modified xsi:type="dcterms:W3CDTF">2021-11-08T21:10:53Z</dcterms:modified>
</cp:coreProperties>
</file>