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marcelao.SR3\Documents\SG-6\terceirizacoes\manutencao ladetec 2019\Licitacao 2021\"/>
    </mc:Choice>
  </mc:AlternateContent>
  <bookViews>
    <workbookView xWindow="0" yWindow="0" windowWidth="28800" windowHeight="14175"/>
  </bookViews>
  <sheets>
    <sheet name="Apresentação" sheetId="4" r:id="rId1"/>
    <sheet name="BDI" sheetId="18" r:id="rId2"/>
    <sheet name="Uniforme" sheetId="1" r:id="rId3"/>
    <sheet name="Ferramentas" sheetId="13" r:id="rId4"/>
    <sheet name="Mecanico Refrigeracao seg a sex" sheetId="7" r:id="rId5"/>
    <sheet name="Men Cal Mec seg a sex" sheetId="8" r:id="rId6"/>
    <sheet name="Eletricista seg a sex" sheetId="9" r:id="rId7"/>
    <sheet name="Men Cal Eletricista seg a sex" sheetId="10" r:id="rId8"/>
    <sheet name="Oficial de Manutencao" sheetId="16" r:id="rId9"/>
    <sheet name="Men Cal Oficial de Manutencao" sheetId="17" r:id="rId10"/>
  </sheets>
  <definedNames>
    <definedName name="_xlnm.Print_Area" localSheetId="0">Apresentação!$A$1:$G$41</definedName>
    <definedName name="_xlnm.Print_Area" localSheetId="3">Ferramentas!$A$1:$Q$123</definedName>
    <definedName name="_xlnm.Print_Area" localSheetId="9">'Men Cal Oficial de Manutencao'!$A$1:$C$123</definedName>
    <definedName name="_xlnm.Print_Area" localSheetId="2">Uniforme!$A$1:$E$41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8" i="18" l="1"/>
  <c r="G33" i="4" l="1"/>
  <c r="C15" i="18"/>
  <c r="C4" i="18"/>
  <c r="B5" i="13" l="1"/>
  <c r="B4" i="13"/>
  <c r="B3" i="13"/>
  <c r="B2" i="13"/>
  <c r="B1" i="13"/>
  <c r="E89" i="13"/>
  <c r="G34" i="4" l="1"/>
  <c r="E40" i="1" l="1"/>
  <c r="E39" i="1"/>
  <c r="E38" i="1"/>
  <c r="E37" i="1"/>
  <c r="E36" i="1"/>
  <c r="E35" i="1"/>
  <c r="E34" i="1"/>
  <c r="E33" i="1"/>
  <c r="E32" i="1"/>
  <c r="E26" i="1"/>
  <c r="E25" i="1"/>
  <c r="E24" i="1"/>
  <c r="E23" i="1"/>
  <c r="E22" i="1"/>
  <c r="E21" i="1"/>
  <c r="E20" i="1"/>
  <c r="E19" i="1"/>
  <c r="E18" i="1"/>
  <c r="E17" i="1"/>
  <c r="E12" i="1"/>
  <c r="E11" i="1"/>
  <c r="E10" i="1"/>
  <c r="E9" i="1"/>
  <c r="E8" i="1"/>
  <c r="E7" i="1"/>
  <c r="E6" i="1"/>
  <c r="E5" i="1"/>
  <c r="E4" i="1"/>
  <c r="E3" i="1"/>
  <c r="E110" i="13" l="1"/>
  <c r="E83" i="13"/>
  <c r="E81" i="13"/>
  <c r="E80" i="13"/>
  <c r="E79" i="13"/>
  <c r="E114" i="13" l="1"/>
  <c r="E113" i="13"/>
  <c r="E112" i="13"/>
  <c r="E111" i="13"/>
  <c r="E109" i="13"/>
  <c r="E108" i="13"/>
  <c r="E107" i="13"/>
  <c r="E106" i="13"/>
  <c r="E105" i="13"/>
  <c r="E104" i="13"/>
  <c r="E103" i="13"/>
  <c r="E102" i="13"/>
  <c r="E101" i="13"/>
  <c r="E100" i="13"/>
  <c r="E99" i="13"/>
  <c r="E98" i="13"/>
  <c r="E97" i="13"/>
  <c r="E96" i="13"/>
  <c r="E95" i="13"/>
  <c r="E90" i="13"/>
  <c r="E88" i="13"/>
  <c r="E87" i="13"/>
  <c r="E86" i="13"/>
  <c r="E85" i="13"/>
  <c r="E84" i="13"/>
  <c r="E82" i="13"/>
  <c r="E78" i="13"/>
  <c r="E72" i="13"/>
  <c r="E71" i="13"/>
  <c r="E70" i="13"/>
  <c r="E63" i="13"/>
  <c r="E62" i="13"/>
  <c r="E61" i="13"/>
  <c r="E60" i="13"/>
  <c r="E59" i="13"/>
  <c r="E58" i="13"/>
  <c r="E57" i="13"/>
  <c r="E56" i="13"/>
  <c r="E55" i="13"/>
  <c r="E54" i="13"/>
  <c r="E53" i="13"/>
  <c r="E52" i="13"/>
  <c r="E51" i="13"/>
  <c r="E50" i="13"/>
  <c r="E49" i="13"/>
  <c r="E48" i="13"/>
  <c r="E47" i="13"/>
  <c r="E46" i="13"/>
  <c r="E45" i="13"/>
  <c r="E44" i="13"/>
  <c r="E43" i="13"/>
  <c r="E37" i="13"/>
  <c r="E36" i="13"/>
  <c r="E31" i="13"/>
  <c r="E30" i="13"/>
  <c r="E29" i="13"/>
  <c r="E28" i="13"/>
  <c r="E27" i="13"/>
  <c r="E26" i="13"/>
  <c r="E25" i="13"/>
  <c r="E24" i="13"/>
  <c r="E23" i="13"/>
  <c r="E22" i="13"/>
  <c r="E21" i="13"/>
  <c r="E20" i="13"/>
  <c r="E19" i="13"/>
  <c r="E18" i="13"/>
  <c r="E17" i="13"/>
  <c r="E16" i="13"/>
  <c r="E15" i="13"/>
  <c r="E14" i="13"/>
  <c r="E13" i="13"/>
  <c r="E12" i="13"/>
  <c r="E11" i="13"/>
  <c r="E10" i="13"/>
  <c r="C5" i="7" l="1"/>
  <c r="B62" i="17" l="1"/>
  <c r="B42" i="17"/>
  <c r="C6" i="16"/>
  <c r="D56" i="16" s="1"/>
  <c r="C6" i="9"/>
  <c r="C6" i="7"/>
  <c r="B121" i="17"/>
  <c r="B120" i="17"/>
  <c r="B55" i="17"/>
  <c r="B35" i="17"/>
  <c r="B22" i="17"/>
  <c r="C25" i="17" s="1"/>
  <c r="D53" i="16" s="1"/>
  <c r="B19" i="17"/>
  <c r="B13" i="17"/>
  <c r="B10" i="17"/>
  <c r="B5" i="17"/>
  <c r="C139" i="16"/>
  <c r="C120" i="16"/>
  <c r="D120" i="16" s="1"/>
  <c r="C118" i="16"/>
  <c r="C116" i="16"/>
  <c r="D116" i="16" s="1"/>
  <c r="C114" i="16"/>
  <c r="D101" i="16"/>
  <c r="D107" i="16" s="1"/>
  <c r="C54" i="16"/>
  <c r="C52" i="16"/>
  <c r="D52" i="16" s="1"/>
  <c r="C50" i="16"/>
  <c r="C39" i="16"/>
  <c r="C45" i="16" s="1"/>
  <c r="B122" i="17" s="1"/>
  <c r="B5" i="10"/>
  <c r="B22" i="10"/>
  <c r="B13" i="10"/>
  <c r="B22" i="8"/>
  <c r="B13" i="8"/>
  <c r="D54" i="16" l="1"/>
  <c r="D12" i="16"/>
  <c r="B6" i="17" s="1"/>
  <c r="C16" i="17" s="1"/>
  <c r="D49" i="16" s="1"/>
  <c r="D50" i="16" s="1"/>
  <c r="D58" i="16" l="1"/>
  <c r="D64" i="16" s="1"/>
  <c r="D14" i="16"/>
  <c r="D13" i="16"/>
  <c r="D23" i="16" l="1"/>
  <c r="B7" i="17" s="1"/>
  <c r="D142" i="16"/>
  <c r="B39" i="1"/>
  <c r="B36" i="1"/>
  <c r="B32" i="1"/>
  <c r="Q122" i="13"/>
  <c r="D29" i="4"/>
  <c r="D28" i="4"/>
  <c r="D27" i="4"/>
  <c r="D29" i="16" l="1"/>
  <c r="D31" i="16"/>
  <c r="B56" i="17"/>
  <c r="B115" i="17"/>
  <c r="B36" i="17"/>
  <c r="D32" i="16"/>
  <c r="B59" i="17" s="1"/>
  <c r="C29" i="16"/>
  <c r="B37" i="17"/>
  <c r="B116" i="17"/>
  <c r="B117" i="17" s="1"/>
  <c r="C123" i="17" s="1"/>
  <c r="B57" i="17"/>
  <c r="B38" i="17"/>
  <c r="B58" i="17"/>
  <c r="B47" i="17"/>
  <c r="C52" i="17" s="1"/>
  <c r="D73" i="16" s="1"/>
  <c r="C73" i="16" s="1"/>
  <c r="B29" i="17"/>
  <c r="C32" i="17" s="1"/>
  <c r="D70" i="16" s="1"/>
  <c r="B106" i="17"/>
  <c r="B107" i="17" s="1"/>
  <c r="B108" i="17" s="1"/>
  <c r="C113" i="17" s="1"/>
  <c r="D93" i="16" s="1"/>
  <c r="D97" i="16" s="1"/>
  <c r="D105" i="16" s="1"/>
  <c r="B97" i="17"/>
  <c r="C102" i="17" s="1"/>
  <c r="D87" i="16" s="1"/>
  <c r="B80" i="17"/>
  <c r="C86" i="17" s="1"/>
  <c r="D84" i="16" s="1"/>
  <c r="B73" i="17"/>
  <c r="C77" i="17" s="1"/>
  <c r="D83" i="16" s="1"/>
  <c r="B89" i="17"/>
  <c r="C94" i="17" s="1"/>
  <c r="D85" i="16" s="1"/>
  <c r="C31" i="16"/>
  <c r="D30" i="16"/>
  <c r="E41" i="1"/>
  <c r="D113" i="16" s="1"/>
  <c r="D114" i="16" s="1"/>
  <c r="E69" i="13"/>
  <c r="E68" i="13"/>
  <c r="E67" i="13"/>
  <c r="E66" i="13"/>
  <c r="E65" i="13"/>
  <c r="E64" i="13"/>
  <c r="C32" i="16" l="1"/>
  <c r="F89" i="13"/>
  <c r="G89" i="13" s="1"/>
  <c r="H89" i="13" s="1"/>
  <c r="I89" i="13" s="1"/>
  <c r="J89" i="13" s="1"/>
  <c r="K89" i="13" s="1"/>
  <c r="F110" i="13"/>
  <c r="G110" i="13" s="1"/>
  <c r="H110" i="13" s="1"/>
  <c r="I110" i="13" s="1"/>
  <c r="J110" i="13" s="1"/>
  <c r="K110" i="13" s="1"/>
  <c r="F81" i="13"/>
  <c r="G81" i="13" s="1"/>
  <c r="F79" i="13"/>
  <c r="G79" i="13" s="1"/>
  <c r="H79" i="13" s="1"/>
  <c r="I79" i="13" s="1"/>
  <c r="J79" i="13" s="1"/>
  <c r="K79" i="13" s="1"/>
  <c r="F83" i="13"/>
  <c r="G83" i="13" s="1"/>
  <c r="H83" i="13" s="1"/>
  <c r="I83" i="13" s="1"/>
  <c r="J83" i="13" s="1"/>
  <c r="K83" i="13" s="1"/>
  <c r="F80" i="13"/>
  <c r="G80" i="13" s="1"/>
  <c r="H80" i="13" s="1"/>
  <c r="I80" i="13" s="1"/>
  <c r="J80" i="13" s="1"/>
  <c r="K80" i="13" s="1"/>
  <c r="F106" i="13"/>
  <c r="G106" i="13" s="1"/>
  <c r="H106" i="13" s="1"/>
  <c r="I106" i="13" s="1"/>
  <c r="J106" i="13" s="1"/>
  <c r="K106" i="13" s="1"/>
  <c r="F95" i="13"/>
  <c r="G95" i="13" s="1"/>
  <c r="H95" i="13" s="1"/>
  <c r="I95" i="13" s="1"/>
  <c r="J95" i="13" s="1"/>
  <c r="K95" i="13" s="1"/>
  <c r="F111" i="13"/>
  <c r="G111" i="13" s="1"/>
  <c r="F24" i="13"/>
  <c r="G24" i="13" s="1"/>
  <c r="F64" i="13"/>
  <c r="G64" i="13" s="1"/>
  <c r="H64" i="13" s="1"/>
  <c r="I64" i="13" s="1"/>
  <c r="J64" i="13" s="1"/>
  <c r="K64" i="13" s="1"/>
  <c r="F12" i="13"/>
  <c r="G12" i="13" s="1"/>
  <c r="F53" i="13"/>
  <c r="G53" i="13" s="1"/>
  <c r="H53" i="13" s="1"/>
  <c r="I53" i="13" s="1"/>
  <c r="J53" i="13" s="1"/>
  <c r="K53" i="13" s="1"/>
  <c r="F21" i="13"/>
  <c r="G21" i="13" s="1"/>
  <c r="H21" i="13" s="1"/>
  <c r="I21" i="13" s="1"/>
  <c r="J21" i="13" s="1"/>
  <c r="K21" i="13" s="1"/>
  <c r="F71" i="13"/>
  <c r="G71" i="13" s="1"/>
  <c r="H71" i="13" s="1"/>
  <c r="I71" i="13" s="1"/>
  <c r="J71" i="13" s="1"/>
  <c r="K71" i="13" s="1"/>
  <c r="F16" i="13"/>
  <c r="G16" i="13" s="1"/>
  <c r="H16" i="13" s="1"/>
  <c r="I16" i="13" s="1"/>
  <c r="J16" i="13" s="1"/>
  <c r="K16" i="13" s="1"/>
  <c r="F112" i="13"/>
  <c r="G112" i="13" s="1"/>
  <c r="F107" i="13"/>
  <c r="G107" i="13" s="1"/>
  <c r="F103" i="13"/>
  <c r="G103" i="13" s="1"/>
  <c r="H103" i="13" s="1"/>
  <c r="I103" i="13" s="1"/>
  <c r="J103" i="13" s="1"/>
  <c r="K103" i="13" s="1"/>
  <c r="F63" i="13"/>
  <c r="G63" i="13" s="1"/>
  <c r="F45" i="13"/>
  <c r="G45" i="13" s="1"/>
  <c r="H45" i="13" s="1"/>
  <c r="I45" i="13" s="1"/>
  <c r="J45" i="13" s="1"/>
  <c r="K45" i="13" s="1"/>
  <c r="F70" i="13"/>
  <c r="G70" i="13" s="1"/>
  <c r="H70" i="13" s="1"/>
  <c r="I70" i="13" s="1"/>
  <c r="J70" i="13" s="1"/>
  <c r="K70" i="13" s="1"/>
  <c r="F55" i="13"/>
  <c r="G55" i="13" s="1"/>
  <c r="H55" i="13" s="1"/>
  <c r="I55" i="13" s="1"/>
  <c r="J55" i="13" s="1"/>
  <c r="K55" i="13" s="1"/>
  <c r="F37" i="13"/>
  <c r="G37" i="13" s="1"/>
  <c r="F61" i="13"/>
  <c r="G61" i="13" s="1"/>
  <c r="H61" i="13" s="1"/>
  <c r="I61" i="13" s="1"/>
  <c r="J61" i="13" s="1"/>
  <c r="K61" i="13" s="1"/>
  <c r="F54" i="13"/>
  <c r="G54" i="13" s="1"/>
  <c r="H54" i="13" s="1"/>
  <c r="I54" i="13" s="1"/>
  <c r="J54" i="13" s="1"/>
  <c r="K54" i="13" s="1"/>
  <c r="F59" i="13"/>
  <c r="G59" i="13" s="1"/>
  <c r="F22" i="13"/>
  <c r="G22" i="13" s="1"/>
  <c r="H22" i="13" s="1"/>
  <c r="I22" i="13" s="1"/>
  <c r="J22" i="13" s="1"/>
  <c r="K22" i="13" s="1"/>
  <c r="F114" i="13"/>
  <c r="G114" i="13" s="1"/>
  <c r="H114" i="13" s="1"/>
  <c r="I114" i="13" s="1"/>
  <c r="J114" i="13" s="1"/>
  <c r="K114" i="13" s="1"/>
  <c r="F48" i="13"/>
  <c r="G48" i="13" s="1"/>
  <c r="F25" i="13"/>
  <c r="G25" i="13" s="1"/>
  <c r="H25" i="13" s="1"/>
  <c r="I25" i="13" s="1"/>
  <c r="J25" i="13" s="1"/>
  <c r="K25" i="13" s="1"/>
  <c r="F58" i="13"/>
  <c r="G58" i="13" s="1"/>
  <c r="H58" i="13" s="1"/>
  <c r="I58" i="13" s="1"/>
  <c r="J58" i="13" s="1"/>
  <c r="K58" i="13" s="1"/>
  <c r="F30" i="13"/>
  <c r="G30" i="13" s="1"/>
  <c r="F78" i="13"/>
  <c r="G78" i="13" s="1"/>
  <c r="F68" i="13"/>
  <c r="G68" i="13" s="1"/>
  <c r="H68" i="13" s="1"/>
  <c r="I68" i="13" s="1"/>
  <c r="J68" i="13" s="1"/>
  <c r="K68" i="13" s="1"/>
  <c r="F14" i="13"/>
  <c r="G14" i="13" s="1"/>
  <c r="H14" i="13" s="1"/>
  <c r="I14" i="13" s="1"/>
  <c r="J14" i="13" s="1"/>
  <c r="K14" i="13" s="1"/>
  <c r="F17" i="13"/>
  <c r="G17" i="13" s="1"/>
  <c r="F20" i="13"/>
  <c r="G20" i="13" s="1"/>
  <c r="F27" i="13"/>
  <c r="G27" i="13" s="1"/>
  <c r="H27" i="13" s="1"/>
  <c r="I27" i="13" s="1"/>
  <c r="J27" i="13" s="1"/>
  <c r="K27" i="13" s="1"/>
  <c r="F99" i="13"/>
  <c r="G99" i="13" s="1"/>
  <c r="H99" i="13" s="1"/>
  <c r="I99" i="13" s="1"/>
  <c r="J99" i="13" s="1"/>
  <c r="K99" i="13" s="1"/>
  <c r="F57" i="13"/>
  <c r="G57" i="13" s="1"/>
  <c r="F56" i="13"/>
  <c r="G56" i="13" s="1"/>
  <c r="F23" i="13"/>
  <c r="G23" i="13" s="1"/>
  <c r="H23" i="13" s="1"/>
  <c r="I23" i="13" s="1"/>
  <c r="J23" i="13" s="1"/>
  <c r="K23" i="13" s="1"/>
  <c r="F87" i="13"/>
  <c r="G87" i="13" s="1"/>
  <c r="H87" i="13" s="1"/>
  <c r="I87" i="13" s="1"/>
  <c r="J87" i="13" s="1"/>
  <c r="K87" i="13" s="1"/>
  <c r="F98" i="13"/>
  <c r="G98" i="13" s="1"/>
  <c r="F102" i="13"/>
  <c r="G102" i="13" s="1"/>
  <c r="F49" i="13"/>
  <c r="G49" i="13" s="1"/>
  <c r="H49" i="13" s="1"/>
  <c r="I49" i="13" s="1"/>
  <c r="J49" i="13" s="1"/>
  <c r="K49" i="13" s="1"/>
  <c r="F100" i="13"/>
  <c r="G100" i="13" s="1"/>
  <c r="H100" i="13" s="1"/>
  <c r="I100" i="13" s="1"/>
  <c r="J100" i="13" s="1"/>
  <c r="K100" i="13" s="1"/>
  <c r="F43" i="13"/>
  <c r="G43" i="13" s="1"/>
  <c r="H43" i="13" s="1"/>
  <c r="I43" i="13" s="1"/>
  <c r="J43" i="13" s="1"/>
  <c r="K43" i="13" s="1"/>
  <c r="F97" i="13"/>
  <c r="G97" i="13" s="1"/>
  <c r="H97" i="13" s="1"/>
  <c r="I97" i="13" s="1"/>
  <c r="J97" i="13" s="1"/>
  <c r="K97" i="13" s="1"/>
  <c r="F36" i="13"/>
  <c r="G36" i="13" s="1"/>
  <c r="H36" i="13" s="1"/>
  <c r="I36" i="13" s="1"/>
  <c r="J36" i="13" s="1"/>
  <c r="K36" i="13" s="1"/>
  <c r="F104" i="13"/>
  <c r="G104" i="13" s="1"/>
  <c r="F51" i="13"/>
  <c r="G51" i="13" s="1"/>
  <c r="H51" i="13" s="1"/>
  <c r="I51" i="13" s="1"/>
  <c r="J51" i="13" s="1"/>
  <c r="K51" i="13" s="1"/>
  <c r="F96" i="13"/>
  <c r="G96" i="13" s="1"/>
  <c r="H96" i="13" s="1"/>
  <c r="I96" i="13" s="1"/>
  <c r="J96" i="13" s="1"/>
  <c r="K96" i="13" s="1"/>
  <c r="F29" i="13"/>
  <c r="G29" i="13" s="1"/>
  <c r="F105" i="13"/>
  <c r="G105" i="13" s="1"/>
  <c r="F72" i="13"/>
  <c r="G72" i="13" s="1"/>
  <c r="H72" i="13" s="1"/>
  <c r="I72" i="13" s="1"/>
  <c r="J72" i="13" s="1"/>
  <c r="K72" i="13" s="1"/>
  <c r="F113" i="13"/>
  <c r="G113" i="13" s="1"/>
  <c r="H113" i="13" s="1"/>
  <c r="I113" i="13" s="1"/>
  <c r="J113" i="13" s="1"/>
  <c r="K113" i="13" s="1"/>
  <c r="F62" i="13"/>
  <c r="G62" i="13" s="1"/>
  <c r="H62" i="13" s="1"/>
  <c r="I62" i="13" s="1"/>
  <c r="J62" i="13" s="1"/>
  <c r="K62" i="13" s="1"/>
  <c r="F82" i="13"/>
  <c r="G82" i="13" s="1"/>
  <c r="H82" i="13" s="1"/>
  <c r="I82" i="13" s="1"/>
  <c r="J82" i="13" s="1"/>
  <c r="K82" i="13" s="1"/>
  <c r="F44" i="13"/>
  <c r="G44" i="13" s="1"/>
  <c r="F65" i="13"/>
  <c r="G65" i="13" s="1"/>
  <c r="H65" i="13" s="1"/>
  <c r="I65" i="13" s="1"/>
  <c r="J65" i="13" s="1"/>
  <c r="K65" i="13" s="1"/>
  <c r="F15" i="13"/>
  <c r="G15" i="13" s="1"/>
  <c r="H15" i="13" s="1"/>
  <c r="I15" i="13" s="1"/>
  <c r="J15" i="13" s="1"/>
  <c r="K15" i="13" s="1"/>
  <c r="F67" i="13"/>
  <c r="G67" i="13" s="1"/>
  <c r="H67" i="13" s="1"/>
  <c r="I67" i="13" s="1"/>
  <c r="J67" i="13" s="1"/>
  <c r="K67" i="13" s="1"/>
  <c r="F18" i="13"/>
  <c r="G18" i="13" s="1"/>
  <c r="H18" i="13" s="1"/>
  <c r="I18" i="13" s="1"/>
  <c r="J18" i="13" s="1"/>
  <c r="K18" i="13" s="1"/>
  <c r="F85" i="13"/>
  <c r="G85" i="13" s="1"/>
  <c r="H85" i="13" s="1"/>
  <c r="I85" i="13" s="1"/>
  <c r="J85" i="13" s="1"/>
  <c r="K85" i="13" s="1"/>
  <c r="F69" i="13"/>
  <c r="G69" i="13" s="1"/>
  <c r="F88" i="13"/>
  <c r="G88" i="13" s="1"/>
  <c r="H88" i="13" s="1"/>
  <c r="I88" i="13" s="1"/>
  <c r="J88" i="13" s="1"/>
  <c r="K88" i="13" s="1"/>
  <c r="F52" i="13"/>
  <c r="G52" i="13" s="1"/>
  <c r="H52" i="13" s="1"/>
  <c r="I52" i="13" s="1"/>
  <c r="J52" i="13" s="1"/>
  <c r="K52" i="13" s="1"/>
  <c r="F66" i="13"/>
  <c r="G66" i="13" s="1"/>
  <c r="H66" i="13" s="1"/>
  <c r="I66" i="13" s="1"/>
  <c r="J66" i="13" s="1"/>
  <c r="K66" i="13" s="1"/>
  <c r="F26" i="13"/>
  <c r="G26" i="13" s="1"/>
  <c r="H26" i="13" s="1"/>
  <c r="I26" i="13" s="1"/>
  <c r="J26" i="13" s="1"/>
  <c r="K26" i="13" s="1"/>
  <c r="F19" i="13"/>
  <c r="G19" i="13" s="1"/>
  <c r="H19" i="13" s="1"/>
  <c r="I19" i="13" s="1"/>
  <c r="J19" i="13" s="1"/>
  <c r="K19" i="13" s="1"/>
  <c r="F60" i="13"/>
  <c r="G60" i="13" s="1"/>
  <c r="F50" i="13"/>
  <c r="G50" i="13" s="1"/>
  <c r="H50" i="13" s="1"/>
  <c r="I50" i="13" s="1"/>
  <c r="J50" i="13" s="1"/>
  <c r="K50" i="13" s="1"/>
  <c r="F13" i="13"/>
  <c r="G13" i="13" s="1"/>
  <c r="H13" i="13" s="1"/>
  <c r="I13" i="13" s="1"/>
  <c r="J13" i="13" s="1"/>
  <c r="K13" i="13" s="1"/>
  <c r="F90" i="13"/>
  <c r="G90" i="13" s="1"/>
  <c r="H90" i="13" s="1"/>
  <c r="I90" i="13" s="1"/>
  <c r="J90" i="13" s="1"/>
  <c r="K90" i="13" s="1"/>
  <c r="F84" i="13"/>
  <c r="G84" i="13" s="1"/>
  <c r="F46" i="13"/>
  <c r="G46" i="13" s="1"/>
  <c r="H46" i="13" s="1"/>
  <c r="I46" i="13" s="1"/>
  <c r="J46" i="13" s="1"/>
  <c r="K46" i="13" s="1"/>
  <c r="F101" i="13"/>
  <c r="G101" i="13" s="1"/>
  <c r="F28" i="13"/>
  <c r="G28" i="13" s="1"/>
  <c r="H28" i="13" s="1"/>
  <c r="I28" i="13" s="1"/>
  <c r="J28" i="13" s="1"/>
  <c r="K28" i="13" s="1"/>
  <c r="F47" i="13"/>
  <c r="G47" i="13" s="1"/>
  <c r="H47" i="13" s="1"/>
  <c r="I47" i="13" s="1"/>
  <c r="J47" i="13" s="1"/>
  <c r="K47" i="13" s="1"/>
  <c r="F109" i="13"/>
  <c r="G109" i="13" s="1"/>
  <c r="H109" i="13" s="1"/>
  <c r="I109" i="13" s="1"/>
  <c r="J109" i="13" s="1"/>
  <c r="K109" i="13" s="1"/>
  <c r="F108" i="13"/>
  <c r="G108" i="13" s="1"/>
  <c r="F11" i="13"/>
  <c r="G11" i="13" s="1"/>
  <c r="F86" i="13"/>
  <c r="G86" i="13" s="1"/>
  <c r="H86" i="13" s="1"/>
  <c r="I86" i="13" s="1"/>
  <c r="J86" i="13" s="1"/>
  <c r="K86" i="13" s="1"/>
  <c r="F31" i="13"/>
  <c r="G31" i="13" s="1"/>
  <c r="H31" i="13" s="1"/>
  <c r="I31" i="13" s="1"/>
  <c r="J31" i="13" s="1"/>
  <c r="K31" i="13" s="1"/>
  <c r="F10" i="13"/>
  <c r="G10" i="13" s="1"/>
  <c r="B39" i="17"/>
  <c r="B40" i="17" s="1"/>
  <c r="B60" i="17"/>
  <c r="C63" i="17" s="1"/>
  <c r="C64" i="17" s="1"/>
  <c r="D71" i="16"/>
  <c r="C70" i="16"/>
  <c r="D90" i="16"/>
  <c r="D104" i="16" s="1"/>
  <c r="D106" i="16" s="1"/>
  <c r="D108" i="16" s="1"/>
  <c r="D145" i="16" s="1"/>
  <c r="C30" i="16"/>
  <c r="D33" i="16"/>
  <c r="C5" i="13"/>
  <c r="O89" i="13" l="1"/>
  <c r="O47" i="13"/>
  <c r="Q47" i="13" s="1"/>
  <c r="O66" i="13"/>
  <c r="Q66" i="13" s="1"/>
  <c r="O113" i="13"/>
  <c r="L113" i="13" s="1"/>
  <c r="O43" i="13"/>
  <c r="Q43" i="13" s="1"/>
  <c r="O110" i="13"/>
  <c r="O65" i="13"/>
  <c r="Q65" i="13" s="1"/>
  <c r="O80" i="13"/>
  <c r="O36" i="13"/>
  <c r="N36" i="13" s="1"/>
  <c r="O99" i="13"/>
  <c r="M99" i="13" s="1"/>
  <c r="O114" i="13"/>
  <c r="N114" i="13" s="1"/>
  <c r="O83" i="13"/>
  <c r="O82" i="13"/>
  <c r="Q82" i="13" s="1"/>
  <c r="O27" i="13"/>
  <c r="N27" i="13" s="1"/>
  <c r="O22" i="13"/>
  <c r="Q22" i="13" s="1"/>
  <c r="O16" i="13"/>
  <c r="Q16" i="13" s="1"/>
  <c r="O79" i="13"/>
  <c r="O109" i="13"/>
  <c r="Q109" i="13" s="1"/>
  <c r="O19" i="13"/>
  <c r="Q19" i="13" s="1"/>
  <c r="O26" i="13"/>
  <c r="Q26" i="13" s="1"/>
  <c r="O62" i="13"/>
  <c r="Q62" i="13" s="1"/>
  <c r="O97" i="13"/>
  <c r="N97" i="13" s="1"/>
  <c r="O71" i="13"/>
  <c r="L71" i="13" s="1"/>
  <c r="H81" i="13"/>
  <c r="I81" i="13" s="1"/>
  <c r="J81" i="13" s="1"/>
  <c r="K81" i="13" s="1"/>
  <c r="O81" i="13" s="1"/>
  <c r="O54" i="13"/>
  <c r="Q54" i="13" s="1"/>
  <c r="O46" i="13"/>
  <c r="Q46" i="13" s="1"/>
  <c r="O21" i="13"/>
  <c r="Q21" i="13" s="1"/>
  <c r="H48" i="13"/>
  <c r="I48" i="13" s="1"/>
  <c r="J48" i="13" s="1"/>
  <c r="K48" i="13" s="1"/>
  <c r="O48" i="13" s="1"/>
  <c r="H108" i="13"/>
  <c r="I108" i="13" s="1"/>
  <c r="J108" i="13" s="1"/>
  <c r="K108" i="13" s="1"/>
  <c r="O108" i="13" s="1"/>
  <c r="H44" i="13"/>
  <c r="I44" i="13" s="1"/>
  <c r="J44" i="13" s="1"/>
  <c r="K44" i="13" s="1"/>
  <c r="O44" i="13" s="1"/>
  <c r="H112" i="13"/>
  <c r="I112" i="13"/>
  <c r="J112" i="13" s="1"/>
  <c r="K112" i="13" s="1"/>
  <c r="O112" i="13" s="1"/>
  <c r="H59" i="13"/>
  <c r="I59" i="13" s="1"/>
  <c r="J59" i="13" s="1"/>
  <c r="K59" i="13" s="1"/>
  <c r="O59" i="13" s="1"/>
  <c r="O52" i="13"/>
  <c r="O72" i="13"/>
  <c r="O100" i="13"/>
  <c r="O14" i="13"/>
  <c r="O61" i="13"/>
  <c r="O53" i="13"/>
  <c r="H11" i="13"/>
  <c r="I11" i="13" s="1"/>
  <c r="J11" i="13" s="1"/>
  <c r="K11" i="13" s="1"/>
  <c r="O11" i="13" s="1"/>
  <c r="H104" i="13"/>
  <c r="I104" i="13" s="1"/>
  <c r="J104" i="13" s="1"/>
  <c r="K104" i="13" s="1"/>
  <c r="O104" i="13" s="1"/>
  <c r="H20" i="13"/>
  <c r="I20" i="13" s="1"/>
  <c r="J20" i="13" s="1"/>
  <c r="K20" i="13" s="1"/>
  <c r="O20" i="13" s="1"/>
  <c r="O28" i="13"/>
  <c r="H101" i="13"/>
  <c r="I101" i="13" s="1"/>
  <c r="J101" i="13" s="1"/>
  <c r="K101" i="13" s="1"/>
  <c r="O101" i="13" s="1"/>
  <c r="O88" i="13"/>
  <c r="H105" i="13"/>
  <c r="I105" i="13" s="1"/>
  <c r="J105" i="13" s="1"/>
  <c r="K105" i="13" s="1"/>
  <c r="O105" i="13" s="1"/>
  <c r="O49" i="13"/>
  <c r="O68" i="13"/>
  <c r="H37" i="13"/>
  <c r="I37" i="13" s="1"/>
  <c r="J37" i="13" s="1"/>
  <c r="K37" i="13" s="1"/>
  <c r="O37" i="13" s="1"/>
  <c r="H12" i="13"/>
  <c r="I12" i="13" s="1"/>
  <c r="J12" i="13" s="1"/>
  <c r="K12" i="13" s="1"/>
  <c r="O12" i="13" s="1"/>
  <c r="H107" i="13"/>
  <c r="I107" i="13" s="1"/>
  <c r="J107" i="13" s="1"/>
  <c r="K107" i="13" s="1"/>
  <c r="O107" i="13" s="1"/>
  <c r="H60" i="13"/>
  <c r="I60" i="13" s="1"/>
  <c r="J60" i="13" s="1"/>
  <c r="K60" i="13" s="1"/>
  <c r="O60" i="13" s="1"/>
  <c r="L27" i="13"/>
  <c r="Q27" i="13"/>
  <c r="M27" i="13"/>
  <c r="O64" i="13"/>
  <c r="H10" i="13"/>
  <c r="I10" i="13" s="1"/>
  <c r="J10" i="13" s="1"/>
  <c r="K10" i="13" s="1"/>
  <c r="O10" i="13" s="1"/>
  <c r="O70" i="13"/>
  <c r="O90" i="13"/>
  <c r="O18" i="13"/>
  <c r="O96" i="13"/>
  <c r="O87" i="13"/>
  <c r="O58" i="13"/>
  <c r="O45" i="13"/>
  <c r="H111" i="13"/>
  <c r="I111" i="13" s="1"/>
  <c r="J111" i="13" s="1"/>
  <c r="K111" i="13" s="1"/>
  <c r="O111" i="13" s="1"/>
  <c r="L66" i="13"/>
  <c r="N66" i="13"/>
  <c r="L43" i="13"/>
  <c r="H69" i="13"/>
  <c r="I69" i="13" s="1"/>
  <c r="J69" i="13" s="1"/>
  <c r="K69" i="13" s="1"/>
  <c r="O69" i="13" s="1"/>
  <c r="O55" i="13"/>
  <c r="H84" i="13"/>
  <c r="I84" i="13" s="1"/>
  <c r="J84" i="13" s="1"/>
  <c r="K84" i="13" s="1"/>
  <c r="O84" i="13" s="1"/>
  <c r="H29" i="13"/>
  <c r="I29" i="13" s="1"/>
  <c r="J29" i="13" s="1"/>
  <c r="K29" i="13" s="1"/>
  <c r="O29" i="13" s="1"/>
  <c r="H30" i="13"/>
  <c r="I30" i="13" s="1"/>
  <c r="J30" i="13" s="1"/>
  <c r="K30" i="13" s="1"/>
  <c r="O30" i="13" s="1"/>
  <c r="O31" i="13"/>
  <c r="O13" i="13"/>
  <c r="Q13" i="13" s="1"/>
  <c r="O67" i="13"/>
  <c r="O23" i="13"/>
  <c r="H63" i="13"/>
  <c r="I63" i="13" s="1"/>
  <c r="J63" i="13" s="1"/>
  <c r="K63" i="13" s="1"/>
  <c r="O63" i="13" s="1"/>
  <c r="O95" i="13"/>
  <c r="H57" i="13"/>
  <c r="I57" i="13" s="1"/>
  <c r="J57" i="13" s="1"/>
  <c r="K57" i="13" s="1"/>
  <c r="O57" i="13" s="1"/>
  <c r="L22" i="13"/>
  <c r="M47" i="13"/>
  <c r="H17" i="13"/>
  <c r="I17" i="13" s="1"/>
  <c r="J17" i="13" s="1"/>
  <c r="K17" i="13" s="1"/>
  <c r="O17" i="13" s="1"/>
  <c r="H102" i="13"/>
  <c r="I102" i="13" s="1"/>
  <c r="J102" i="13" s="1"/>
  <c r="K102" i="13" s="1"/>
  <c r="O102" i="13" s="1"/>
  <c r="H78" i="13"/>
  <c r="I78" i="13" s="1"/>
  <c r="J78" i="13" s="1"/>
  <c r="K78" i="13" s="1"/>
  <c r="O78" i="13" s="1"/>
  <c r="O85" i="13"/>
  <c r="H98" i="13"/>
  <c r="I98" i="13" s="1"/>
  <c r="J98" i="13" s="1"/>
  <c r="K98" i="13" s="1"/>
  <c r="O98" i="13" s="1"/>
  <c r="H24" i="13"/>
  <c r="I24" i="13" s="1"/>
  <c r="J24" i="13" s="1"/>
  <c r="K24" i="13" s="1"/>
  <c r="O24" i="13" s="1"/>
  <c r="O86" i="13"/>
  <c r="O50" i="13"/>
  <c r="O15" i="13"/>
  <c r="O51" i="13"/>
  <c r="H56" i="13"/>
  <c r="I56" i="13" s="1"/>
  <c r="J56" i="13" s="1"/>
  <c r="K56" i="13" s="1"/>
  <c r="O56" i="13" s="1"/>
  <c r="O25" i="13"/>
  <c r="O103" i="13"/>
  <c r="O106" i="13"/>
  <c r="C43" i="17"/>
  <c r="D75" i="16"/>
  <c r="C75" i="16" s="1"/>
  <c r="D62" i="16"/>
  <c r="D44" i="16"/>
  <c r="D37" i="16"/>
  <c r="D38" i="16"/>
  <c r="D39" i="16"/>
  <c r="D40" i="16"/>
  <c r="D42" i="16"/>
  <c r="D43" i="16"/>
  <c r="D41" i="16"/>
  <c r="C44" i="17" l="1"/>
  <c r="D72" i="16" s="1"/>
  <c r="M66" i="13"/>
  <c r="L47" i="13"/>
  <c r="N47" i="13"/>
  <c r="Q89" i="13"/>
  <c r="M89" i="13"/>
  <c r="N89" i="13"/>
  <c r="L89" i="13"/>
  <c r="Q113" i="13"/>
  <c r="N65" i="13"/>
  <c r="M109" i="13"/>
  <c r="M43" i="13"/>
  <c r="N113" i="13"/>
  <c r="N43" i="13"/>
  <c r="N109" i="13"/>
  <c r="M113" i="13"/>
  <c r="N16" i="13"/>
  <c r="L109" i="13"/>
  <c r="Q36" i="13"/>
  <c r="M19" i="13"/>
  <c r="N19" i="13"/>
  <c r="L19" i="13"/>
  <c r="M36" i="13"/>
  <c r="Q114" i="13"/>
  <c r="L36" i="13"/>
  <c r="M114" i="13"/>
  <c r="Q97" i="13"/>
  <c r="L114" i="13"/>
  <c r="L97" i="13"/>
  <c r="M65" i="13"/>
  <c r="M97" i="13"/>
  <c r="N82" i="13"/>
  <c r="Q71" i="13"/>
  <c r="L65" i="13"/>
  <c r="N71" i="13"/>
  <c r="Q99" i="13"/>
  <c r="L110" i="13"/>
  <c r="Q110" i="13"/>
  <c r="M110" i="13"/>
  <c r="N110" i="13"/>
  <c r="N99" i="13"/>
  <c r="N62" i="13"/>
  <c r="L26" i="13"/>
  <c r="L99" i="13"/>
  <c r="N26" i="13"/>
  <c r="M82" i="13"/>
  <c r="M26" i="13"/>
  <c r="L62" i="13"/>
  <c r="L82" i="13"/>
  <c r="Q81" i="13"/>
  <c r="M81" i="13"/>
  <c r="L81" i="13"/>
  <c r="N81" i="13"/>
  <c r="Q83" i="13"/>
  <c r="L83" i="13"/>
  <c r="M83" i="13"/>
  <c r="N83" i="13"/>
  <c r="N46" i="13"/>
  <c r="M46" i="13"/>
  <c r="N54" i="13"/>
  <c r="M21" i="13"/>
  <c r="L46" i="13"/>
  <c r="L54" i="13"/>
  <c r="N21" i="13"/>
  <c r="N22" i="13"/>
  <c r="L16" i="13"/>
  <c r="M71" i="13"/>
  <c r="M54" i="13"/>
  <c r="L80" i="13"/>
  <c r="N80" i="13"/>
  <c r="M80" i="13"/>
  <c r="Q80" i="13"/>
  <c r="N79" i="13"/>
  <c r="M79" i="13"/>
  <c r="Q79" i="13"/>
  <c r="L79" i="13"/>
  <c r="M22" i="13"/>
  <c r="M16" i="13"/>
  <c r="M62" i="13"/>
  <c r="L21" i="13"/>
  <c r="M29" i="13"/>
  <c r="N29" i="13"/>
  <c r="L29" i="13"/>
  <c r="Q29" i="13"/>
  <c r="L60" i="13"/>
  <c r="M60" i="13"/>
  <c r="N60" i="13"/>
  <c r="Q60" i="13"/>
  <c r="M107" i="13"/>
  <c r="N107" i="13"/>
  <c r="L107" i="13"/>
  <c r="Q107" i="13"/>
  <c r="N104" i="13"/>
  <c r="M104" i="13"/>
  <c r="L104" i="13"/>
  <c r="Q104" i="13"/>
  <c r="M10" i="13"/>
  <c r="N10" i="13"/>
  <c r="L10" i="13"/>
  <c r="M108" i="13"/>
  <c r="N108" i="13"/>
  <c r="L108" i="13"/>
  <c r="Q108" i="13"/>
  <c r="N37" i="13"/>
  <c r="M37" i="13"/>
  <c r="L37" i="13"/>
  <c r="Q37" i="13"/>
  <c r="M24" i="13"/>
  <c r="N24" i="13"/>
  <c r="L24" i="13"/>
  <c r="Q24" i="13"/>
  <c r="L44" i="13"/>
  <c r="N44" i="13"/>
  <c r="M44" i="13"/>
  <c r="Q44" i="13"/>
  <c r="M20" i="13"/>
  <c r="N20" i="13"/>
  <c r="L20" i="13"/>
  <c r="Q20" i="13"/>
  <c r="M69" i="13"/>
  <c r="N69" i="13"/>
  <c r="L69" i="13"/>
  <c r="Q69" i="13"/>
  <c r="N98" i="13"/>
  <c r="M98" i="13"/>
  <c r="L98" i="13"/>
  <c r="Q98" i="13"/>
  <c r="L12" i="13"/>
  <c r="M12" i="13"/>
  <c r="N12" i="13"/>
  <c r="Q12" i="13"/>
  <c r="L78" i="13"/>
  <c r="M78" i="13"/>
  <c r="N78" i="13"/>
  <c r="Q78" i="13"/>
  <c r="Q30" i="13"/>
  <c r="N30" i="13"/>
  <c r="L30" i="13"/>
  <c r="M30" i="13"/>
  <c r="N50" i="13"/>
  <c r="M50" i="13"/>
  <c r="L50" i="13"/>
  <c r="Q50" i="13"/>
  <c r="M17" i="13"/>
  <c r="N17" i="13"/>
  <c r="L17" i="13"/>
  <c r="Q17" i="13"/>
  <c r="M70" i="13"/>
  <c r="L70" i="13"/>
  <c r="N70" i="13"/>
  <c r="Q70" i="13"/>
  <c r="N57" i="13"/>
  <c r="L57" i="13"/>
  <c r="M57" i="13"/>
  <c r="Q57" i="13"/>
  <c r="L28" i="13"/>
  <c r="N28" i="13"/>
  <c r="Q28" i="13"/>
  <c r="M28" i="13"/>
  <c r="M112" i="13"/>
  <c r="N112" i="13"/>
  <c r="L112" i="13"/>
  <c r="Q112" i="13"/>
  <c r="N23" i="13"/>
  <c r="Q23" i="13"/>
  <c r="L23" i="13"/>
  <c r="M23" i="13"/>
  <c r="N103" i="13"/>
  <c r="M103" i="13"/>
  <c r="L103" i="13"/>
  <c r="Q103" i="13"/>
  <c r="L85" i="13"/>
  <c r="N85" i="13"/>
  <c r="M85" i="13"/>
  <c r="Q85" i="13"/>
  <c r="L64" i="13"/>
  <c r="M64" i="13"/>
  <c r="N64" i="13"/>
  <c r="Q64" i="13"/>
  <c r="M49" i="13"/>
  <c r="L49" i="13"/>
  <c r="N49" i="13"/>
  <c r="Q49" i="13"/>
  <c r="M90" i="13"/>
  <c r="L90" i="13"/>
  <c r="N90" i="13"/>
  <c r="Q90" i="13"/>
  <c r="M72" i="13"/>
  <c r="N72" i="13"/>
  <c r="L72" i="13"/>
  <c r="Q72" i="13"/>
  <c r="N25" i="13"/>
  <c r="Q25" i="13"/>
  <c r="L25" i="13"/>
  <c r="M25" i="13"/>
  <c r="L67" i="13"/>
  <c r="N67" i="13"/>
  <c r="M67" i="13"/>
  <c r="Q67" i="13"/>
  <c r="N11" i="13"/>
  <c r="M11" i="13"/>
  <c r="L11" i="13"/>
  <c r="Q11" i="13"/>
  <c r="M102" i="13"/>
  <c r="L102" i="13"/>
  <c r="N102" i="13"/>
  <c r="Q102" i="13"/>
  <c r="N31" i="13"/>
  <c r="M31" i="13"/>
  <c r="L31" i="13"/>
  <c r="Q31" i="13"/>
  <c r="N87" i="13"/>
  <c r="M87" i="13"/>
  <c r="L87" i="13"/>
  <c r="Q87" i="13"/>
  <c r="L88" i="13"/>
  <c r="N88" i="13"/>
  <c r="M88" i="13"/>
  <c r="Q88" i="13"/>
  <c r="L53" i="13"/>
  <c r="N53" i="13"/>
  <c r="M53" i="13"/>
  <c r="Q53" i="13"/>
  <c r="L86" i="13"/>
  <c r="M86" i="13"/>
  <c r="N86" i="13"/>
  <c r="Q86" i="13"/>
  <c r="L52" i="13"/>
  <c r="N52" i="13"/>
  <c r="M52" i="13"/>
  <c r="Q52" i="13"/>
  <c r="M106" i="13"/>
  <c r="L106" i="13"/>
  <c r="N106" i="13"/>
  <c r="Q106" i="13"/>
  <c r="N55" i="13"/>
  <c r="M55" i="13"/>
  <c r="L55" i="13"/>
  <c r="Q55" i="13"/>
  <c r="N68" i="13"/>
  <c r="M68" i="13"/>
  <c r="L68" i="13"/>
  <c r="Q68" i="13"/>
  <c r="N45" i="13"/>
  <c r="M45" i="13"/>
  <c r="L45" i="13"/>
  <c r="Q45" i="13"/>
  <c r="L59" i="13"/>
  <c r="M59" i="13"/>
  <c r="N59" i="13"/>
  <c r="Q59" i="13"/>
  <c r="L13" i="13"/>
  <c r="N13" i="13"/>
  <c r="M13" i="13"/>
  <c r="L48" i="13"/>
  <c r="M48" i="13"/>
  <c r="N48" i="13"/>
  <c r="Q48" i="13"/>
  <c r="L96" i="13"/>
  <c r="N96" i="13"/>
  <c r="M96" i="13"/>
  <c r="Q96" i="13"/>
  <c r="M101" i="13"/>
  <c r="N101" i="13"/>
  <c r="L101" i="13"/>
  <c r="Q101" i="13"/>
  <c r="N61" i="13"/>
  <c r="M61" i="13"/>
  <c r="L61" i="13"/>
  <c r="Q61" i="13"/>
  <c r="N100" i="13"/>
  <c r="L100" i="13"/>
  <c r="M100" i="13"/>
  <c r="Q100" i="13"/>
  <c r="N95" i="13"/>
  <c r="M95" i="13"/>
  <c r="L95" i="13"/>
  <c r="Q95" i="13"/>
  <c r="L63" i="13"/>
  <c r="M63" i="13"/>
  <c r="N63" i="13"/>
  <c r="Q63" i="13"/>
  <c r="N84" i="13"/>
  <c r="L84" i="13"/>
  <c r="M84" i="13"/>
  <c r="Q84" i="13"/>
  <c r="L111" i="13"/>
  <c r="M111" i="13"/>
  <c r="N111" i="13"/>
  <c r="Q111" i="13"/>
  <c r="N105" i="13"/>
  <c r="M105" i="13"/>
  <c r="L105" i="13"/>
  <c r="Q105" i="13"/>
  <c r="M56" i="13"/>
  <c r="L56" i="13"/>
  <c r="N56" i="13"/>
  <c r="Q56" i="13"/>
  <c r="N58" i="13"/>
  <c r="L58" i="13"/>
  <c r="M58" i="13"/>
  <c r="Q58" i="13"/>
  <c r="N51" i="13"/>
  <c r="M51" i="13"/>
  <c r="L51" i="13"/>
  <c r="Q51" i="13"/>
  <c r="L15" i="13"/>
  <c r="N15" i="13"/>
  <c r="M15" i="13"/>
  <c r="Q15" i="13"/>
  <c r="N18" i="13"/>
  <c r="M18" i="13"/>
  <c r="L18" i="13"/>
  <c r="Q18" i="13"/>
  <c r="M14" i="13"/>
  <c r="L14" i="13"/>
  <c r="N14" i="13"/>
  <c r="Q14" i="13"/>
  <c r="Q10" i="13"/>
  <c r="D45" i="16"/>
  <c r="D63" i="16" s="1"/>
  <c r="D65" i="16" s="1"/>
  <c r="B25" i="1"/>
  <c r="B24" i="1"/>
  <c r="B22" i="1"/>
  <c r="B17" i="1"/>
  <c r="B11" i="1"/>
  <c r="B10" i="1"/>
  <c r="B8" i="1"/>
  <c r="B6" i="1"/>
  <c r="B3" i="1"/>
  <c r="B62" i="10"/>
  <c r="B42" i="10"/>
  <c r="C5" i="9"/>
  <c r="B121" i="10"/>
  <c r="B120" i="10"/>
  <c r="B55" i="10"/>
  <c r="B35" i="10"/>
  <c r="C25" i="10"/>
  <c r="D53" i="9" s="1"/>
  <c r="B19" i="10"/>
  <c r="B10" i="10"/>
  <c r="D12" i="9"/>
  <c r="B6" i="10" s="1"/>
  <c r="C139" i="9"/>
  <c r="C120" i="9"/>
  <c r="D120" i="9" s="1"/>
  <c r="C118" i="9"/>
  <c r="C116" i="9"/>
  <c r="D116" i="9" s="1"/>
  <c r="C114" i="9"/>
  <c r="D101" i="9"/>
  <c r="D107" i="9" s="1"/>
  <c r="C54" i="9"/>
  <c r="C52" i="9"/>
  <c r="D52" i="9" s="1"/>
  <c r="C50" i="9"/>
  <c r="C39" i="9"/>
  <c r="C72" i="16" l="1"/>
  <c r="D76" i="16"/>
  <c r="D144" i="16" s="1"/>
  <c r="Q121" i="13"/>
  <c r="Q123" i="13" s="1"/>
  <c r="D143" i="16"/>
  <c r="D54" i="9"/>
  <c r="C16" i="10"/>
  <c r="D49" i="9" s="1"/>
  <c r="D50" i="9" s="1"/>
  <c r="E27" i="1"/>
  <c r="D13" i="9"/>
  <c r="D14" i="9"/>
  <c r="C45" i="9"/>
  <c r="B122" i="10" s="1"/>
  <c r="D56" i="9"/>
  <c r="B121" i="8"/>
  <c r="B62" i="8"/>
  <c r="B42" i="8"/>
  <c r="D12" i="7"/>
  <c r="B6" i="8" s="1"/>
  <c r="B120" i="8"/>
  <c r="B55" i="8"/>
  <c r="B35" i="8"/>
  <c r="C25" i="8"/>
  <c r="D53" i="7" s="1"/>
  <c r="D54" i="7" s="1"/>
  <c r="B19" i="8"/>
  <c r="B10" i="8"/>
  <c r="B5" i="8"/>
  <c r="C139" i="7"/>
  <c r="C120" i="7"/>
  <c r="D120" i="7" s="1"/>
  <c r="C118" i="7"/>
  <c r="C116" i="7"/>
  <c r="D116" i="7" s="1"/>
  <c r="C114" i="7"/>
  <c r="D101" i="7"/>
  <c r="D107" i="7" s="1"/>
  <c r="C54" i="7"/>
  <c r="C52" i="7"/>
  <c r="D52" i="7" s="1"/>
  <c r="C50" i="7"/>
  <c r="C39" i="7"/>
  <c r="C45" i="7" s="1"/>
  <c r="B122" i="8" s="1"/>
  <c r="D117" i="16" l="1"/>
  <c r="D113" i="7"/>
  <c r="D117" i="7"/>
  <c r="D118" i="7" s="1"/>
  <c r="D117" i="9"/>
  <c r="D118" i="9" s="1"/>
  <c r="D58" i="9"/>
  <c r="D64" i="9" s="1"/>
  <c r="D23" i="9"/>
  <c r="D142" i="9" s="1"/>
  <c r="D56" i="7"/>
  <c r="C16" i="8"/>
  <c r="D49" i="7" s="1"/>
  <c r="D50" i="7" s="1"/>
  <c r="D58" i="7" s="1"/>
  <c r="D64" i="7" s="1"/>
  <c r="D14" i="7"/>
  <c r="D13" i="7"/>
  <c r="D118" i="16" l="1"/>
  <c r="D121" i="16" s="1"/>
  <c r="D29" i="9"/>
  <c r="C29" i="9" s="1"/>
  <c r="D32" i="9"/>
  <c r="C32" i="9" s="1"/>
  <c r="D31" i="9"/>
  <c r="C31" i="9" s="1"/>
  <c r="B56" i="10"/>
  <c r="B36" i="10"/>
  <c r="B7" i="10"/>
  <c r="B115" i="10"/>
  <c r="E13" i="1"/>
  <c r="D23" i="7"/>
  <c r="D31" i="7" s="1"/>
  <c r="B116" i="10" l="1"/>
  <c r="B117" i="10" s="1"/>
  <c r="C123" i="10" s="1"/>
  <c r="B37" i="10"/>
  <c r="D146" i="16"/>
  <c r="D147" i="16" s="1"/>
  <c r="D126" i="16"/>
  <c r="D127" i="16" s="1"/>
  <c r="D128" i="16" s="1"/>
  <c r="D129" i="16" s="1"/>
  <c r="B59" i="10"/>
  <c r="D30" i="9"/>
  <c r="D33" i="9" s="1"/>
  <c r="B39" i="10"/>
  <c r="B57" i="10"/>
  <c r="D32" i="7"/>
  <c r="C32" i="7" s="1"/>
  <c r="B97" i="10"/>
  <c r="C102" i="10" s="1"/>
  <c r="D87" i="9" s="1"/>
  <c r="B106" i="10"/>
  <c r="B47" i="10"/>
  <c r="C52" i="10" s="1"/>
  <c r="D73" i="9" s="1"/>
  <c r="C73" i="9" s="1"/>
  <c r="B29" i="10"/>
  <c r="C32" i="10" s="1"/>
  <c r="D70" i="9" s="1"/>
  <c r="B80" i="10"/>
  <c r="C86" i="10" s="1"/>
  <c r="D84" i="9" s="1"/>
  <c r="B73" i="10"/>
  <c r="C77" i="10" s="1"/>
  <c r="D83" i="9" s="1"/>
  <c r="B89" i="10"/>
  <c r="C94" i="10" s="1"/>
  <c r="D85" i="9" s="1"/>
  <c r="D142" i="7"/>
  <c r="B56" i="8"/>
  <c r="B115" i="8"/>
  <c r="B7" i="8"/>
  <c r="B73" i="8" s="1"/>
  <c r="C77" i="8" s="1"/>
  <c r="D83" i="7" s="1"/>
  <c r="B36" i="8"/>
  <c r="D29" i="7"/>
  <c r="B116" i="8" s="1"/>
  <c r="B38" i="10"/>
  <c r="B58" i="10"/>
  <c r="D114" i="7"/>
  <c r="D121" i="7" s="1"/>
  <c r="D146" i="7" s="1"/>
  <c r="D113" i="9"/>
  <c r="D114" i="9" s="1"/>
  <c r="D121" i="9" s="1"/>
  <c r="D146" i="9" s="1"/>
  <c r="B58" i="8"/>
  <c r="B38" i="8"/>
  <c r="C31" i="7"/>
  <c r="B40" i="10" l="1"/>
  <c r="C30" i="9"/>
  <c r="D132" i="16"/>
  <c r="D137" i="16"/>
  <c r="D133" i="16"/>
  <c r="B37" i="8"/>
  <c r="B47" i="8"/>
  <c r="C52" i="8" s="1"/>
  <c r="D73" i="7" s="1"/>
  <c r="C73" i="7" s="1"/>
  <c r="B97" i="8"/>
  <c r="C102" i="8" s="1"/>
  <c r="D87" i="7" s="1"/>
  <c r="B106" i="8"/>
  <c r="B107" i="8" s="1"/>
  <c r="B108" i="8" s="1"/>
  <c r="C113" i="8" s="1"/>
  <c r="D93" i="7" s="1"/>
  <c r="D97" i="7" s="1"/>
  <c r="D105" i="7" s="1"/>
  <c r="D30" i="7"/>
  <c r="D33" i="7" s="1"/>
  <c r="B60" i="10"/>
  <c r="C63" i="10" s="1"/>
  <c r="C64" i="10" s="1"/>
  <c r="D90" i="9"/>
  <c r="D104" i="9" s="1"/>
  <c r="B39" i="8"/>
  <c r="B59" i="8"/>
  <c r="B117" i="8"/>
  <c r="C123" i="8" s="1"/>
  <c r="C43" i="10"/>
  <c r="C44" i="10" s="1"/>
  <c r="B57" i="8"/>
  <c r="D71" i="9"/>
  <c r="C70" i="9"/>
  <c r="C29" i="7"/>
  <c r="B89" i="8"/>
  <c r="C94" i="8" s="1"/>
  <c r="D85" i="7" s="1"/>
  <c r="B80" i="8"/>
  <c r="C86" i="8" s="1"/>
  <c r="D84" i="7" s="1"/>
  <c r="B107" i="10"/>
  <c r="B108" i="10" s="1"/>
  <c r="C113" i="10" s="1"/>
  <c r="D93" i="9" s="1"/>
  <c r="D97" i="9" s="1"/>
  <c r="D105" i="9" s="1"/>
  <c r="B29" i="8"/>
  <c r="C32" i="8" s="1"/>
  <c r="D70" i="7" s="1"/>
  <c r="D71" i="7" s="1"/>
  <c r="D62" i="9"/>
  <c r="D44" i="9"/>
  <c r="D37" i="9"/>
  <c r="D39" i="9"/>
  <c r="D43" i="9"/>
  <c r="D40" i="9"/>
  <c r="D42" i="9"/>
  <c r="D41" i="9"/>
  <c r="D38" i="9"/>
  <c r="B40" i="8" l="1"/>
  <c r="D139" i="16"/>
  <c r="D148" i="16" s="1"/>
  <c r="D150" i="16" s="1"/>
  <c r="G29" i="4" s="1"/>
  <c r="D106" i="9"/>
  <c r="D108" i="9" s="1"/>
  <c r="D145" i="9" s="1"/>
  <c r="B60" i="8"/>
  <c r="C63" i="8" s="1"/>
  <c r="C64" i="8" s="1"/>
  <c r="C30" i="7"/>
  <c r="C43" i="8"/>
  <c r="C44" i="8" s="1"/>
  <c r="D72" i="9"/>
  <c r="C72" i="9" s="1"/>
  <c r="D75" i="9"/>
  <c r="C75" i="9" s="1"/>
  <c r="D90" i="7"/>
  <c r="D104" i="7" s="1"/>
  <c r="D106" i="7" s="1"/>
  <c r="D108" i="7" s="1"/>
  <c r="D145" i="7" s="1"/>
  <c r="C70" i="7"/>
  <c r="D45" i="9"/>
  <c r="D63" i="9" s="1"/>
  <c r="D65" i="9" s="1"/>
  <c r="D62" i="7"/>
  <c r="D44" i="7"/>
  <c r="D39" i="7"/>
  <c r="D37" i="7"/>
  <c r="D42" i="7"/>
  <c r="D38" i="7"/>
  <c r="D40" i="7"/>
  <c r="D41" i="7"/>
  <c r="D43" i="7"/>
  <c r="D75" i="7" l="1"/>
  <c r="C75" i="7" s="1"/>
  <c r="D72" i="7"/>
  <c r="C72" i="7" s="1"/>
  <c r="D76" i="9"/>
  <c r="D144" i="9" s="1"/>
  <c r="D143" i="9"/>
  <c r="D45" i="7"/>
  <c r="D63" i="7" s="1"/>
  <c r="D65" i="7" s="1"/>
  <c r="D76" i="7" l="1"/>
  <c r="D144" i="7" s="1"/>
  <c r="D147" i="9"/>
  <c r="D126" i="9"/>
  <c r="D127" i="9" s="1"/>
  <c r="D128" i="9" s="1"/>
  <c r="D129" i="9" s="1"/>
  <c r="D137" i="9" s="1"/>
  <c r="D143" i="7"/>
  <c r="D147" i="7" s="1"/>
  <c r="D126" i="7"/>
  <c r="D127" i="7" s="1"/>
  <c r="D128" i="7" s="1"/>
  <c r="D129" i="7" s="1"/>
  <c r="D133" i="9" l="1"/>
  <c r="D132" i="9"/>
  <c r="D132" i="7"/>
  <c r="D133" i="7"/>
  <c r="D137" i="7"/>
  <c r="D139" i="9" l="1"/>
  <c r="D148" i="9" s="1"/>
  <c r="D150" i="9" s="1"/>
  <c r="G28" i="4" s="1"/>
  <c r="D139" i="7"/>
  <c r="D148" i="7" s="1"/>
  <c r="D150" i="7" s="1"/>
  <c r="G27" i="4" s="1"/>
  <c r="G30" i="4" l="1"/>
  <c r="H37" i="4" s="1"/>
  <c r="I37" i="4" s="1"/>
</calcChain>
</file>

<file path=xl/sharedStrings.xml><?xml version="1.0" encoding="utf-8"?>
<sst xmlns="http://schemas.openxmlformats.org/spreadsheetml/2006/main" count="1333" uniqueCount="401">
  <si>
    <t>Tipo / Especificações</t>
  </si>
  <si>
    <t>Qtd Anual</t>
  </si>
  <si>
    <t>Qtd Semestral</t>
  </si>
  <si>
    <t>Custo  Unitário</t>
  </si>
  <si>
    <t>Custo Mensal</t>
  </si>
  <si>
    <t>Crachá em PVC laminado para identificação, frente colorida e verso em preto e branco, com alta resistência e flexibilidade. Frente: nome completo, foto digitalizada, identificação da CONTRATADA e inscrição “A serviço da UFRJ”. Verso: unidade em que desempenha suas atividades e informações adicionais que a CONTRATADA considerar pertinentes</t>
  </si>
  <si>
    <t>PLANILHA DE CUSTOS E FORMAÇÃO DE PREÇOS - MÃO DE OBRA</t>
  </si>
  <si>
    <t>Dados para composição dos custos referentes a mão de obra</t>
  </si>
  <si>
    <t>Tipo de Serviço:</t>
  </si>
  <si>
    <t>Classificação Brasileira de Ocupações (CBO)</t>
  </si>
  <si>
    <t>Salário Normativo da Categoria Profissional</t>
  </si>
  <si>
    <t xml:space="preserve">Categoria Profissional </t>
  </si>
  <si>
    <t xml:space="preserve">Data-Base da Categoria (dia/mês/ano) </t>
  </si>
  <si>
    <t>Módulo 1 - Composição da Remuneração</t>
  </si>
  <si>
    <t>Composição da Remuneração</t>
  </si>
  <si>
    <t>%</t>
  </si>
  <si>
    <t>Valor (R$)</t>
  </si>
  <si>
    <t>A</t>
  </si>
  <si>
    <t>Salário-Base</t>
  </si>
  <si>
    <t>B</t>
  </si>
  <si>
    <t>Adicional de Periculosidade</t>
  </si>
  <si>
    <t>C</t>
  </si>
  <si>
    <t>Adicional de Insalubridade</t>
  </si>
  <si>
    <t>D</t>
  </si>
  <si>
    <t>Adicional Noturno</t>
  </si>
  <si>
    <t>E</t>
  </si>
  <si>
    <t>Adicional de Hora Noturna Reduzida</t>
  </si>
  <si>
    <t>F</t>
  </si>
  <si>
    <t>DSR sobre o Adicional Noturno</t>
  </si>
  <si>
    <t>G</t>
  </si>
  <si>
    <t>Adicional de Hora Extra no Feriado Trabalhado</t>
  </si>
  <si>
    <t>H</t>
  </si>
  <si>
    <t>DSR sobre a Hora Extra no Feriado Trabalhado</t>
  </si>
  <si>
    <t>I</t>
  </si>
  <si>
    <t>Adicional de Liderança / Gratificação de Encarregado</t>
  </si>
  <si>
    <t>J</t>
  </si>
  <si>
    <t>Intervalo Intrajornada (caso o empregado trabalhe no periodo destinado)</t>
  </si>
  <si>
    <t>K</t>
  </si>
  <si>
    <t>Outros (especificar)</t>
  </si>
  <si>
    <t>TOTAL</t>
  </si>
  <si>
    <t>Módulo 2 - Encargos e Benefícios Anuais, Mensais e Diários</t>
  </si>
  <si>
    <t>Sub-Módulo 2.1 - 13º Salário, Férias e Adicional de Férias</t>
  </si>
  <si>
    <t>2.1</t>
  </si>
  <si>
    <t>13º Salário, Férias e Adicional de Férias</t>
  </si>
  <si>
    <t>13º Salário</t>
  </si>
  <si>
    <t>Férias e Adicional de Férias</t>
  </si>
  <si>
    <t>B.1</t>
  </si>
  <si>
    <t xml:space="preserve">Férias </t>
  </si>
  <si>
    <t>B.2</t>
  </si>
  <si>
    <t>Adicional de Férias</t>
  </si>
  <si>
    <t>Sub-Módulo 2.2 - Encargos Previdenciários (GPS), Fundo de Garantia por Tempo de Serviço (FGTS) e outras contribuições</t>
  </si>
  <si>
    <t>2.2</t>
  </si>
  <si>
    <t>GPS, FGTS e outras contribuições</t>
  </si>
  <si>
    <t>INSS</t>
  </si>
  <si>
    <t>Salário Educação</t>
  </si>
  <si>
    <t>SAT (Risco ambiental do trabalho)</t>
  </si>
  <si>
    <t>SESC ou SESI</t>
  </si>
  <si>
    <t>SENAI - SENAC</t>
  </si>
  <si>
    <t>SEBRAE</t>
  </si>
  <si>
    <t>INCRA</t>
  </si>
  <si>
    <t>FGTS</t>
  </si>
  <si>
    <t>Sub-Módulo 2.3 - Benefícios Mensais e Diários</t>
  </si>
  <si>
    <t>2.3</t>
  </si>
  <si>
    <t>Benefícios Mensais e Diários</t>
  </si>
  <si>
    <t>Transporte</t>
  </si>
  <si>
    <t>A.1</t>
  </si>
  <si>
    <t>Crédito PIS/COFINS</t>
  </si>
  <si>
    <t>Auxílio-Refeição/Alimentação</t>
  </si>
  <si>
    <t>Assistência Médica e Familiar</t>
  </si>
  <si>
    <t>C.1</t>
  </si>
  <si>
    <t>D.1</t>
  </si>
  <si>
    <t>Outros (Seguro de Vida / Invalidez / Auxílio Funeral)</t>
  </si>
  <si>
    <t>Quadro Resumo do Módulo 2 - Encargos e Benefícios anuais, mensais e diários</t>
  </si>
  <si>
    <t>Encargos e Benefícios Anuais, Mensais e Diários</t>
  </si>
  <si>
    <t>Módulo 3 - Provisão para Rescisão</t>
  </si>
  <si>
    <t>Provisão para Rescisão</t>
  </si>
  <si>
    <t>Aviso-Prévio Indenizado</t>
  </si>
  <si>
    <t>Incidência do FGTS sobre o Aviso-Prévio Indenizado</t>
  </si>
  <si>
    <t>Multa sobre FGTS e contribuição social sobre o Aviso Prévio Indenizado</t>
  </si>
  <si>
    <t>Aviso-Prévio Trabalhado</t>
  </si>
  <si>
    <t>Incidência dos encargos do módulo 2.2 sobre o Aviso-Prévio Trabalhado</t>
  </si>
  <si>
    <t>Multa do FGTS e contribuição social sobre o Aviso-Prévio Trabalhado</t>
  </si>
  <si>
    <t>Módulo 4 - Custo de Reposição do Profissional Ausente</t>
  </si>
  <si>
    <t>Sub-Módulo 4.1 - Ausências Legais</t>
  </si>
  <si>
    <t>4.1</t>
  </si>
  <si>
    <t>Ausências Legais</t>
  </si>
  <si>
    <t>Férias</t>
  </si>
  <si>
    <t>Licença Paternidade</t>
  </si>
  <si>
    <t xml:space="preserve">Ausência por acidente de trabalho </t>
  </si>
  <si>
    <r>
      <t>Afastamento Maternidade (acima de 120 dias)</t>
    </r>
    <r>
      <rPr>
        <vertAlign val="superscript"/>
        <sz val="9"/>
        <color theme="1"/>
        <rFont val="Spranq eco sans"/>
        <family val="2"/>
      </rPr>
      <t xml:space="preserve"> (1)</t>
    </r>
  </si>
  <si>
    <t>Ausência por Doença</t>
  </si>
  <si>
    <t xml:space="preserve">Incidência dos encargos do módulo 2.2 sobre o Módulo </t>
  </si>
  <si>
    <t>4.1.1</t>
  </si>
  <si>
    <t>Afastamento Maternidade (120 dias)</t>
  </si>
  <si>
    <t>Férias pagas ao Substituto pelos 120 dias de Reposição</t>
  </si>
  <si>
    <t>Incidência dos encargos do módulo 2.2 sobre as Férias pagas ao Subistituto pelos 120 dias de Reposição</t>
  </si>
  <si>
    <t>Incidência dos encargos do módulo 2.2 sobre a Remuneração e o 13 salário proporcionais aos 120 dias de Reposição</t>
  </si>
  <si>
    <t>4.2</t>
  </si>
  <si>
    <t>Intervalo Intrajornada</t>
  </si>
  <si>
    <t>Quadro-Resumo do Módulo 4 - Custo de Reposição do Profissional Ausente</t>
  </si>
  <si>
    <t>Total das Ausências Legais</t>
  </si>
  <si>
    <t>Módulo 5 - Insumos Diversos</t>
  </si>
  <si>
    <t>Insumos Diversos</t>
  </si>
  <si>
    <t>Uniformes</t>
  </si>
  <si>
    <t>Materiais</t>
  </si>
  <si>
    <t>Equipamentos</t>
  </si>
  <si>
    <t>Módulo 6 - Custos Indiretos, Tributos e Lucro</t>
  </si>
  <si>
    <t>Custos Indiretos, Tributos e Lucro</t>
  </si>
  <si>
    <t>Custos Indiretos</t>
  </si>
  <si>
    <t>Lucro</t>
  </si>
  <si>
    <t>Valor líquido mensal dos serviços (sem os tributos)</t>
  </si>
  <si>
    <t>Valor mensal dos serviços (incluindo os tributos) - Base para o cálculo dos tributos</t>
  </si>
  <si>
    <t>Tributos</t>
  </si>
  <si>
    <t>Tributos Federais</t>
  </si>
  <si>
    <t>C.1.1</t>
  </si>
  <si>
    <t>PIS</t>
  </si>
  <si>
    <t>C.1.2</t>
  </si>
  <si>
    <t>COFINS</t>
  </si>
  <si>
    <t>C.2</t>
  </si>
  <si>
    <t>Tributos Estaduais</t>
  </si>
  <si>
    <t>C.2.1</t>
  </si>
  <si>
    <t>ICMS</t>
  </si>
  <si>
    <t>C.3</t>
  </si>
  <si>
    <t>Tributos Municipais</t>
  </si>
  <si>
    <t>C.3.1</t>
  </si>
  <si>
    <t>ISS</t>
  </si>
  <si>
    <t>C.4</t>
  </si>
  <si>
    <t>Outros Tributos (especificar)</t>
  </si>
  <si>
    <t>QUADRO RESUMO DO CUSTO POR EMPREGADO</t>
  </si>
  <si>
    <t>MÓDULO 1 - Composição da Remuneração</t>
  </si>
  <si>
    <t xml:space="preserve">B </t>
  </si>
  <si>
    <t>MÓDULO 2 - Encargos e Benefícios Anuais, Mensais e Diários</t>
  </si>
  <si>
    <t>MÓDULO 3 - Provisão para Rescisão</t>
  </si>
  <si>
    <t>MÓDULO 4 - Custo da Reposição do Profissional Ausente</t>
  </si>
  <si>
    <t>MÓDULO 5 - Insumos Diversos</t>
  </si>
  <si>
    <t>A + B + C + D + E</t>
  </si>
  <si>
    <t>MÓDULO 6 - Custos indiretos, Lucro e Tributos</t>
  </si>
  <si>
    <t>VALOR TOTAL POR EMPREGADO</t>
  </si>
  <si>
    <t>Divisor de Horas no mês</t>
  </si>
  <si>
    <t>Total de Dias do Ano</t>
  </si>
  <si>
    <t>Total de Dias Trabalhados no Mês por empregado</t>
  </si>
  <si>
    <t>Total da Remuneração (Módulo 1)</t>
  </si>
  <si>
    <t>Memória de Cálculo Vale Transporte (Módulo 2)</t>
  </si>
  <si>
    <t xml:space="preserve">Total de Dias do Ano </t>
  </si>
  <si>
    <t>Número de Meses</t>
  </si>
  <si>
    <t xml:space="preserve">% de Funcionários Trabalhando </t>
  </si>
  <si>
    <t>Número de Vales Transportes / mês</t>
  </si>
  <si>
    <t>Valor da Tarifa Modal</t>
  </si>
  <si>
    <t>Desconto legal sobre o valor do salário</t>
  </si>
  <si>
    <t>Valor do Vale Transporte</t>
  </si>
  <si>
    <t>Valor do Vale Alimentação / Refeição</t>
  </si>
  <si>
    <t xml:space="preserve">Desconto legal </t>
  </si>
  <si>
    <t>Memória de Cálculo Aviso Prévio Indenizado (Módulo 3)</t>
  </si>
  <si>
    <t>Total da Remuneração</t>
  </si>
  <si>
    <t>Número de Meses do Ano</t>
  </si>
  <si>
    <t>Porcentagem de dispensa sem justa causa com Aviso Prévio Indenizado</t>
  </si>
  <si>
    <t>Valor do Aviso Prévio Indenizado</t>
  </si>
  <si>
    <t>Memória de Cálculo Multa FGTS e Contribuição Social sobre o Aviso Prévio Indenizado (Módulo 3)</t>
  </si>
  <si>
    <t>Porcentagem de dispensas sem justa Causa Com Aviso Prévio Indenizado</t>
  </si>
  <si>
    <t>Total de Remuneração</t>
  </si>
  <si>
    <t>Base de Cálculo</t>
  </si>
  <si>
    <t>Multa sobre FGTS</t>
  </si>
  <si>
    <t>Alíquiota mensal de Recolhimento do FGTS</t>
  </si>
  <si>
    <t>Valor da Multa FGTS sobre Aviso Prévio Indenizado</t>
  </si>
  <si>
    <t xml:space="preserve">Valor da Multa FGTS e Contribuição Social sobre o Aviso Prévio Indenizado </t>
  </si>
  <si>
    <t>Memória de Cálculo Aviso Prévio Trabalhado (Módulo 3)</t>
  </si>
  <si>
    <t>Dias do Mês</t>
  </si>
  <si>
    <t>Número de dias de redução de jornada</t>
  </si>
  <si>
    <t>Porcentagem de dispensa sem justa causa com Aviso Prévio Trabalhado</t>
  </si>
  <si>
    <t>Valor do Aviso Prévio Trabalhado</t>
  </si>
  <si>
    <t>Memória de Cálculo Multa FGTS e Contribuição Social sobre o Aviso Prévio Trabalhado (Módulo 3)</t>
  </si>
  <si>
    <t>Porcentagem de dispensas sem justa Causa Com Aviso Prévio Trabalhado</t>
  </si>
  <si>
    <t>Valor da Multa FGTS e Contribuição Social sobre o Aviso Prévio Trabalhado</t>
  </si>
  <si>
    <t>Memória de Cálculo Férias (Módulo 4)</t>
  </si>
  <si>
    <t>Considerando que o valor pago ao substituto durante as férias do empregado já consta na remuneração (Módulo 1) e que o valor pago ao empregado para fazer frente ao custo de suas férias acrescidas do terço constitucional já foram apuradas na letra B  do sub-módulo 2.1, não existe custo a ser apontado nesta rubrica.</t>
  </si>
  <si>
    <t>Memória de Cálculo Ausencias Legais (Módulo 4)</t>
  </si>
  <si>
    <t xml:space="preserve">Total de Remuneração </t>
  </si>
  <si>
    <t>Meses do Ano</t>
  </si>
  <si>
    <t xml:space="preserve">Média de Ausencias por Ano </t>
  </si>
  <si>
    <t xml:space="preserve">Valor das Ausencias Legais </t>
  </si>
  <si>
    <t>Memória de Cálculo Licença-Paternidade (Módulo 4)</t>
  </si>
  <si>
    <t xml:space="preserve">Média de Dias de Licença por ano </t>
  </si>
  <si>
    <t>Porcentagem de incidência de ocorrência da Licença-Paternidade</t>
  </si>
  <si>
    <t>Porcentagem de mão de obra masculina contratada</t>
  </si>
  <si>
    <t xml:space="preserve">Valor da Licença-Paternidade </t>
  </si>
  <si>
    <t>Memória de Cálculo Ausencia por Acidente de Trabalho (Módulo 4)</t>
  </si>
  <si>
    <t>Média de dias pagos pela empresa</t>
  </si>
  <si>
    <t xml:space="preserve">Porcentagem de ocorrência de acidentes de trabalho </t>
  </si>
  <si>
    <t>Valor da Ausencia por Acidente de Trabalho</t>
  </si>
  <si>
    <t>Memória de Cálculo Ausencia por Doença (Módulo 4)</t>
  </si>
  <si>
    <t>Porcentagem de ocorrência por doença</t>
  </si>
  <si>
    <t>Valor da Ausencia por Doença</t>
  </si>
  <si>
    <t>Memória de Cálculo Afastamento Maternidade (Módulo 4)</t>
  </si>
  <si>
    <t>Férias pagas ao Substituto pelos 120 dias de reposição</t>
  </si>
  <si>
    <t xml:space="preserve">Terço Constitucional </t>
  </si>
  <si>
    <t xml:space="preserve">Meses de Afastamento </t>
  </si>
  <si>
    <t>Porcentagem de ocorrência do Afastamento Maternidade</t>
  </si>
  <si>
    <t>Porcentagem de mão de obra feminina contratada</t>
  </si>
  <si>
    <t>Valor da Licença-Maternidade - Férias do Substituto</t>
  </si>
  <si>
    <t>Incidência dos encargos (módulo 2.2) - proporcionais 120 dias de Reposição</t>
  </si>
  <si>
    <t xml:space="preserve">Incidência dos encargos (módulo 2.2) </t>
  </si>
  <si>
    <t>Valor da Licença-Maternidade - Incidência de Encargos</t>
  </si>
  <si>
    <t>Oficiais Eletricistas e Trabalhadores da Ind. De Inst, e Manutenção</t>
  </si>
  <si>
    <t>Memória de Cálculo Café da Manhã (Módulo 2)</t>
  </si>
  <si>
    <t>Número de Café da Manhã / mês</t>
  </si>
  <si>
    <t>Valor do Café da Manhã / Refeição</t>
  </si>
  <si>
    <t>Auxílio-Café da Manhã (Lei n.º 1.418 de 27 de junho de 1989.)</t>
  </si>
  <si>
    <t>Valor utilizado na estimativa para Seguro de vida Caderno técnico Vol. 18  Manutenção CADTERC SP 2019</t>
  </si>
  <si>
    <t>CBO</t>
  </si>
  <si>
    <t>Processo Administrativo nº.</t>
  </si>
  <si>
    <t>Licitação nº.</t>
  </si>
  <si>
    <t>Dia ___/___/_____ às ___:___ horas</t>
  </si>
  <si>
    <t> Discriminação dos Serviços (dados referentes à contratação)</t>
  </si>
  <si>
    <t xml:space="preserve">Data de apresentação da proposta (dia/mês/ano) </t>
  </si>
  <si>
    <t xml:space="preserve">Município/UF </t>
  </si>
  <si>
    <t>Rio de Janeiro/RJ</t>
  </si>
  <si>
    <t>Ano Acordo, Convenção ou Sentença Normativa em Dissídio Coletivo</t>
  </si>
  <si>
    <t>Nº de meses de execução contratual</t>
  </si>
  <si>
    <t>CATEGORIA / CARGO</t>
  </si>
  <si>
    <t>CATSER</t>
  </si>
  <si>
    <t>7257-05</t>
  </si>
  <si>
    <t>PISO SALARIAL</t>
  </si>
  <si>
    <t>Periculosidade conforme laudo aprovado no processo 23079.027892/2018-15</t>
  </si>
  <si>
    <t>Mecânico de Refrigeração</t>
  </si>
  <si>
    <t>Eletricista de Manutenção</t>
  </si>
  <si>
    <t>Luva isolante, em borracha natural na cor preta, classe 00 tipo 2, punho preto e orla reforçada.</t>
  </si>
  <si>
    <t>Bota de segurança em couro Nobuck, tecido perfurado em poliéster marrom dublado com manta, biqueira plástica.</t>
  </si>
  <si>
    <t>Respirador reutilizável semifacial tipo Modelo 3M série 6200 completo com cartuchos 6003</t>
  </si>
  <si>
    <t>Mascara descartável contra poeira e névoas</t>
  </si>
  <si>
    <t>Protetor auricular</t>
  </si>
  <si>
    <t>QTD</t>
  </si>
  <si>
    <t xml:space="preserve">Valor Mensal </t>
  </si>
  <si>
    <t>Valor Mensal</t>
  </si>
  <si>
    <t>Valor fixo estimado (não permitido lances)</t>
  </si>
  <si>
    <r>
      <t xml:space="preserve">Valor do BDI </t>
    </r>
    <r>
      <rPr>
        <vertAlign val="superscript"/>
        <sz val="8"/>
        <color theme="1"/>
        <rFont val="Spranq eco sans"/>
        <family val="2"/>
      </rPr>
      <t>(*)</t>
    </r>
  </si>
  <si>
    <t>Alicate Universal (grande)</t>
  </si>
  <si>
    <t>Valor</t>
  </si>
  <si>
    <t>Vida Útil (anos)</t>
  </si>
  <si>
    <t>Alicate Bico (grande)</t>
  </si>
  <si>
    <t>Alicate de Corte (grande)</t>
  </si>
  <si>
    <t>Alicate Prensa Terminal</t>
  </si>
  <si>
    <t>Chave de Fenda 1/4" x 6"</t>
  </si>
  <si>
    <t>Chave de Fenda 3/16" x 6"</t>
  </si>
  <si>
    <t>Chave de Fenda 1/8" x 6"</t>
  </si>
  <si>
    <t>Chave Philips  1/4" x 6"</t>
  </si>
  <si>
    <t>Chave Philips  5/16" x 6"</t>
  </si>
  <si>
    <t>Chave Philips  3/16" x 6"</t>
  </si>
  <si>
    <t>Chave Philips  1/8" x 6"</t>
  </si>
  <si>
    <t>Canivete Eletricista (Ref. Corneta)</t>
  </si>
  <si>
    <t>Caixa/Bolsa de Ferramenta</t>
  </si>
  <si>
    <t>Ferramentas (uso individual)</t>
  </si>
  <si>
    <t>Depreciação Anual</t>
  </si>
  <si>
    <t>Valor Mensal a pagar</t>
  </si>
  <si>
    <t>Qtd de peças</t>
  </si>
  <si>
    <t>Valor Total Incluindo Tributos</t>
  </si>
  <si>
    <t>Alargador de Tubos de Cobre 1/4" a 1"</t>
  </si>
  <si>
    <t>Alicate bico de papagaio</t>
  </si>
  <si>
    <t>Alicate de bico reto</t>
  </si>
  <si>
    <t>Alicate de bico reto com isolamento</t>
  </si>
  <si>
    <t>Alicate de Corte</t>
  </si>
  <si>
    <t>Obs. Todas as ferramentas com isolamento para Baixa e Média tensão</t>
  </si>
  <si>
    <t>Alicate de pressão</t>
  </si>
  <si>
    <t xml:space="preserve">Alicate para aneis internos pontas fixaz 90º </t>
  </si>
  <si>
    <t>Alicate POP 10"</t>
  </si>
  <si>
    <t>Alicate Universal 8"</t>
  </si>
  <si>
    <t>Arco de Serra</t>
  </si>
  <si>
    <t>Bits tipo "TORX" - 5/16" - M4 a M10</t>
  </si>
  <si>
    <t>Caixa de Ferramentas sanfonada com gavetas</t>
  </si>
  <si>
    <t>Chave ajustável 10"</t>
  </si>
  <si>
    <t>Chave ajustável 12"</t>
  </si>
  <si>
    <t>Chave ajustável 15"</t>
  </si>
  <si>
    <t>Chave ajustável 6"</t>
  </si>
  <si>
    <t>Chave ajustável 8"</t>
  </si>
  <si>
    <t>Jogo de Chave Allen (3mm-5mm-8mm-8mm-10mm-12mm)</t>
  </si>
  <si>
    <t>Jogo de Chave Allen (1/4"-3/8"-7/16"-1/2"-1/8"-5/32"-7/32"-3/4"- 3/16"-7/8"-5/6")</t>
  </si>
  <si>
    <t>Chave de boca estria 1/2"</t>
  </si>
  <si>
    <t>Chave de boca estria 3/16"</t>
  </si>
  <si>
    <t>Chave de boca estria 3/8" x 7/16"</t>
  </si>
  <si>
    <t>Chave de boca estria 3/4"</t>
  </si>
  <si>
    <t>Chave de boca estria 5/16"</t>
  </si>
  <si>
    <t>Chave de Grifo 14"</t>
  </si>
  <si>
    <t>Chave de Grifo 24"</t>
  </si>
  <si>
    <t>Bomba de Vácuo duplo estágio 12 cfm</t>
  </si>
  <si>
    <t>Manifold r22/r407c/410A corr val/mang 150cv</t>
  </si>
  <si>
    <t>Vacuometro Digital mastercool 98061 ou similar</t>
  </si>
  <si>
    <t>Mangueira de váculo preta 1,8m 3/8" SURHA ou similar</t>
  </si>
  <si>
    <t>Lavadora de Alta pressão EL-1700 220v - Eletropla ou similar</t>
  </si>
  <si>
    <t>Conjunto de solta oxi-acetileno pu</t>
  </si>
  <si>
    <t>Balança digital para gás refrigerante TSDT-12005 ou similar</t>
  </si>
  <si>
    <t>Valor Mensal Ferramentas e Equipamentos</t>
  </si>
  <si>
    <t>Número Total de Empregados</t>
  </si>
  <si>
    <t>Valor Mensal por empregado</t>
  </si>
  <si>
    <t>5143-25</t>
  </si>
  <si>
    <t>Oficial de Manutenção Predial</t>
  </si>
  <si>
    <t>23079.038543/2019-18</t>
  </si>
  <si>
    <t>Trena 5,0 M</t>
  </si>
  <si>
    <t>Chave de grifo de 14 "</t>
  </si>
  <si>
    <t>Chave de grifo de 24 "</t>
  </si>
  <si>
    <t>Lista de equipamentos e Ferramentas Individuais para Oficial de Manutenção</t>
  </si>
  <si>
    <t>Chave Inglesa 8"</t>
  </si>
  <si>
    <t>Trena de 3m</t>
  </si>
  <si>
    <t>Jogo de Chave Allen 25 peças em mm</t>
  </si>
  <si>
    <t>Jogo de Chave Allen 25 peças em polegadas</t>
  </si>
  <si>
    <t>Jogo de Brocas para metal 1/8", 3/16" e 1/2"</t>
  </si>
  <si>
    <t>Arco de Serra 12"</t>
  </si>
  <si>
    <t>Lamina para Arco de Serra 12"</t>
  </si>
  <si>
    <t>Lima murça chata 6"</t>
  </si>
  <si>
    <t>Alicate de Corte diagonal mod. Sueco com isolamento - 160mm</t>
  </si>
  <si>
    <t>Alicate Universal com isolamento 200mm</t>
  </si>
  <si>
    <t>Bolsa de Lona para Eletricista</t>
  </si>
  <si>
    <t>Tarraxa  de ½" a 2"</t>
  </si>
  <si>
    <t>Computador Portátil com tela de 14" 4gb de ram</t>
  </si>
  <si>
    <t>Martelo de bola 500 g;</t>
  </si>
  <si>
    <t>Colher de pedreiro tam. 8</t>
  </si>
  <si>
    <t>Desempenadeira em Aço Lisa Cabo de Madeira 25,6x12cm</t>
  </si>
  <si>
    <t>Desempenadeira em Aço Lisa, com dentes de Cabo De Madeira 27 x 12</t>
  </si>
  <si>
    <t>Espatula de Aco Inoxidavel Lisa, 1.1/2 Pol</t>
  </si>
  <si>
    <t>Esquadro 30cm em Aço com Cabo injetado;</t>
  </si>
  <si>
    <t>Prumo Pedreiro Aço Maciço Profissional 500gr</t>
  </si>
  <si>
    <t xml:space="preserve">Carrinho de Mão 60L Pneu Câmara </t>
  </si>
  <si>
    <t>Talhadeira de aço 13"</t>
  </si>
  <si>
    <t>Marreta Oitavada 1kg</t>
  </si>
  <si>
    <t>Ponteira de aço 12"</t>
  </si>
  <si>
    <t>Esmerilhadeira 127V 820W 11.000 RPM</t>
  </si>
  <si>
    <t>Morsa de bancada 8"</t>
  </si>
  <si>
    <t>Chave de grifo de 12 "</t>
  </si>
  <si>
    <t>Total de contratações CAGED período jul 2019 a dez 2019 - 386 contratações - 385 ( 99,06%) masculinas e 1 (0,94%) femininas - Consulta realizada em 20/12/2020</t>
  </si>
  <si>
    <t>MEMORIAL DE CÁLCULO  - ELETRICISTA DE MANUTENÇÃO ELETROELETÔNICA 44H SEG A SEX</t>
  </si>
  <si>
    <t xml:space="preserve"> Eletricista de Manutenção eletroeletrônica 44h Seg a Sex </t>
  </si>
  <si>
    <t>MEMORIAL DE CÁLCULO  - MECÂNICO DE REFRIGERAÇÃO 44H SEG A SEX</t>
  </si>
  <si>
    <t xml:space="preserve"> Mecânico de Refrigeração 44h Seg a Sex </t>
  </si>
  <si>
    <t>9511-05</t>
  </si>
  <si>
    <t>Total de contratações CAGED período jul 2019 a dez 2019 - 2.050 contratações - 2.021 ( 98,59%) masculinas e 29 (1,41%) femininas - Consulta realizada em 29/12/2020</t>
  </si>
  <si>
    <t>MEMORIAL DE CÁLCULO  - BOMBEIRO HIDRÁULICO  44H SEG A SEX</t>
  </si>
  <si>
    <t>OFICIAL DE MANUTENÇÃO</t>
  </si>
  <si>
    <t xml:space="preserve">(*) Valor máximo admitido </t>
  </si>
  <si>
    <r>
      <t xml:space="preserve">Intervalo de repouso e alimentação (somente se houver cobertura do profissional no período de intervalo para repouso e alimentação) </t>
    </r>
    <r>
      <rPr>
        <vertAlign val="superscript"/>
        <sz val="9"/>
        <color theme="1"/>
        <rFont val="Spranq eco sans"/>
        <family val="2"/>
      </rPr>
      <t>(2)</t>
    </r>
  </si>
  <si>
    <t>Valor Unitário s/ tributos e pós-crédito PIS/COFINS</t>
  </si>
  <si>
    <t>Subtotal</t>
  </si>
  <si>
    <t>Valor Unitário incluindo tributos</t>
  </si>
  <si>
    <t>Custos com mão de obra (Custo Fixo)</t>
  </si>
  <si>
    <t>Custo mensal com insumos emergenciais (Custo Variável)</t>
  </si>
  <si>
    <t>Alicate Desencapador</t>
  </si>
  <si>
    <t>Martelo Perfurador SDS - c/ 5 brocas - Bosch GBH-24 D-BM</t>
  </si>
  <si>
    <t>Parafusadeira Furadeira de Impacto a Bateria 20v De Walt DCD776</t>
  </si>
  <si>
    <t>Termometro Portátil Penta III Full Gauge</t>
  </si>
  <si>
    <t>Ferro de Solda 70w</t>
  </si>
  <si>
    <t>Kit Curvador de Tubo 3/8 1/2 5/8 3/4 7/8</t>
  </si>
  <si>
    <t>Linha de Pedreiro Trançada</t>
  </si>
  <si>
    <t>Conjunto de eletricista Nr10 Risco 2 Anti-Chama - na Cor Cinza, com faixa reflexiva e 1 bolso no jaleco</t>
  </si>
  <si>
    <t>Capacete de segurança, material plástico, com cinta jugular, ref. CA 8304 ou similar</t>
  </si>
  <si>
    <t>Luva de segurança, material malha tricotada, 70% algodão; 30% poliéster, palma com pigmento de PVC, cano curto ,ref. CA 16468 ou similar</t>
  </si>
  <si>
    <t>Bota de segurança em couro Nobuck,marrom, biqueira plástica Marluvas ou similar</t>
  </si>
  <si>
    <t>Camiseta pólo,sem bolso, manga curta, cor cinza,material 100% algodão com logotipo bordado..</t>
  </si>
  <si>
    <t>Capacete de segurança, material plástico, tipo aba frontal, com cinta jugular,ref. CA 8304</t>
  </si>
  <si>
    <t>Jaleco BRIM de manga curta,com fechamento por botão, cor cinza,3 bolsos,100% algodão</t>
  </si>
  <si>
    <t>Calça de Brim , 100% algodão, cor cinza, com elástico, cordão para amarrar, 2 bolsos laterais e 1 traseiro</t>
  </si>
  <si>
    <t>Luva de segurança, material malha tricotada, 70% algodão; 30% poliéster, palma com pigmento de PVC, cano curto,ref. CA 16468.</t>
  </si>
  <si>
    <t>Bota de segurança em couro Nobuck, cor marrom, biqueira plástica, Marluvas.</t>
  </si>
  <si>
    <t xml:space="preserve">Oficial de Manutenção </t>
  </si>
  <si>
    <t>Nível de Aluminio precisão 20"</t>
  </si>
  <si>
    <t>Alicate Amperimetro industrial 400A  Ref. FLUKE-325</t>
  </si>
  <si>
    <t>Alicate Amperimetro industrial 400A Ref. FLUKE-325</t>
  </si>
  <si>
    <t>Contribuição Assistencial  Patronal - Cláusula Trigésima Sexta da CCT ( Verificar aliquota variando pelo Capital Social Art. 580 CLT)</t>
  </si>
  <si>
    <t>Jogo de Chave Combinada (6mm, 7mm, 8mm, 9mm, 10mm, 11mm, 12mm, 13mm, 14mm, 17mm, 19mm, 22mm)</t>
  </si>
  <si>
    <t xml:space="preserve">Chave de boca estria 1" </t>
  </si>
  <si>
    <t xml:space="preserve">Lista de equipamentos e Ferramentas Individuais para Eletricista </t>
  </si>
  <si>
    <t>Lista de equipamentos e Ferramentas Individuais para Mecânico de Refrigeração</t>
  </si>
  <si>
    <t>Eletricista</t>
  </si>
  <si>
    <t xml:space="preserve">Mecânico de Refrigeração </t>
  </si>
  <si>
    <t>ITEM</t>
  </si>
  <si>
    <t>Serviço de manutenção predial com disponibilização de mão de obra com dedicação exclusiva, serviços eventuais e materiais necessários</t>
  </si>
  <si>
    <t>UNIDADE</t>
  </si>
  <si>
    <t>QUANTIDADE</t>
  </si>
  <si>
    <t>VALOR MENSAL</t>
  </si>
  <si>
    <t>VALOR ANUAL</t>
  </si>
  <si>
    <t>MÊS</t>
  </si>
  <si>
    <r>
      <t xml:space="preserve">IMPORTANTE </t>
    </r>
    <r>
      <rPr>
        <b/>
        <sz val="14"/>
        <color rgb="FFFF0000"/>
        <rFont val="Arial"/>
        <family val="2"/>
      </rPr>
      <t>↓</t>
    </r>
  </si>
  <si>
    <t xml:space="preserve">Seu preenchimento é de responsabilidade da Empresa que enviará a cotação </t>
  </si>
  <si>
    <t>Os itens marcados com a cor</t>
  </si>
  <si>
    <t xml:space="preserve"> em geral são os itens que devem ser preenchidos pela Empresa</t>
  </si>
  <si>
    <t>Caso a Empresa não concorde com o modelo de calculo apresentado, este poderá ser alterado.</t>
  </si>
  <si>
    <t>Esta alteração deve sempre ser feita de forma aberta, auditável e de clara compreensão.</t>
  </si>
  <si>
    <t>A Empresa deverá sempre demonstrar seus cálculos na aba correspondente a memória de cálculo do cargo.</t>
  </si>
  <si>
    <t>Empresa:</t>
  </si>
  <si>
    <t>Endereço:</t>
  </si>
  <si>
    <t>Data:</t>
  </si>
  <si>
    <t>Cálculo do BDI Diferenciado (Ver Acórdão nº 2622/2013 - TCU - Limite máximo aceitável 16,83%)</t>
  </si>
  <si>
    <t xml:space="preserve">Administração Central – AC  </t>
  </si>
  <si>
    <t xml:space="preserve">Seguro/Garantias/Riscos </t>
  </si>
  <si>
    <t>Seguro - S</t>
  </si>
  <si>
    <t>Garantia - G</t>
  </si>
  <si>
    <t>Riscos - R</t>
  </si>
  <si>
    <t xml:space="preserve">Lucro – L </t>
  </si>
  <si>
    <t xml:space="preserve">PIS </t>
  </si>
  <si>
    <t xml:space="preserve">COFINS </t>
  </si>
  <si>
    <t xml:space="preserve">ISS/ISSQN </t>
  </si>
  <si>
    <t xml:space="preserve">Contr. Prev. Sobre Receita Bruta </t>
  </si>
  <si>
    <t>Subtotal - I</t>
  </si>
  <si>
    <t>Despesas Financeiras - DF</t>
  </si>
  <si>
    <t>BDI  FORNECIMENTO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</si>
</sst>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&quot;R$&quot;\ #,##0.00;\-&quot;R$&quot;\ #,##0.00"/>
    <numFmt numFmtId="8" formatCode="&quot;R$&quot;\ #,##0.00;[Red]\-&quot;R$&quot;\ #,##0.00"/>
    <numFmt numFmtId="44" formatCode="_-&quot;R$&quot;\ * #,##0.00_-;\-&quot;R$&quot;\ * #,##0.00_-;_-&quot;R$&quot;\ * &quot;-&quot;??_-;_-@_-"/>
    <numFmt numFmtId="164" formatCode="&quot;R$ &quot;#,##0.00_);\(&quot;R$ &quot;#,##0.00\)"/>
    <numFmt numFmtId="165" formatCode="#,##0_ ;\-#,##0\ "/>
    <numFmt numFmtId="166" formatCode="_(&quot;R$ &quot;* #,##0.00_);_(&quot;R$ &quot;* \(#,##0.00\);_(&quot;R$ &quot;* &quot;-&quot;??_);_(@_)"/>
    <numFmt numFmtId="167" formatCode="0_ ;\-0\ "/>
  </numFmts>
  <fonts count="2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Spranq eco sans"/>
      <family val="2"/>
    </font>
    <font>
      <sz val="8"/>
      <color theme="1"/>
      <name val="Spranq eco sans"/>
      <family val="2"/>
    </font>
    <font>
      <sz val="8"/>
      <name val="Spranq eco sans"/>
      <family val="2"/>
    </font>
    <font>
      <vertAlign val="superscript"/>
      <sz val="9"/>
      <color theme="1"/>
      <name val="Spranq eco sans"/>
      <family val="2"/>
    </font>
    <font>
      <sz val="12"/>
      <name val="Spranq eco sans"/>
      <family val="2"/>
    </font>
    <font>
      <b/>
      <sz val="8"/>
      <name val="Spranq eco sans"/>
      <family val="2"/>
    </font>
    <font>
      <vertAlign val="superscript"/>
      <sz val="8"/>
      <color theme="1"/>
      <name val="Spranq eco sans"/>
      <family val="2"/>
    </font>
    <font>
      <b/>
      <sz val="8"/>
      <color theme="1"/>
      <name val="Spranq eco sans"/>
      <family val="2"/>
    </font>
    <font>
      <sz val="9"/>
      <color theme="1"/>
      <name val="Spranq eco sans"/>
      <family val="2"/>
    </font>
    <font>
      <b/>
      <sz val="9"/>
      <color theme="1"/>
      <name val="Spranq eco sans"/>
      <family val="2"/>
    </font>
    <font>
      <i/>
      <sz val="9"/>
      <color theme="1"/>
      <name val="Spranq eco sans"/>
      <family val="2"/>
    </font>
    <font>
      <sz val="9"/>
      <color rgb="FFFF0000"/>
      <name val="Spranq eco sans"/>
      <family val="2"/>
    </font>
    <font>
      <b/>
      <sz val="9"/>
      <name val="Spranq eco sans"/>
      <family val="2"/>
    </font>
    <font>
      <sz val="9"/>
      <name val="Spranq eco sans"/>
      <family val="2"/>
    </font>
    <font>
      <b/>
      <sz val="9"/>
      <color theme="0"/>
      <name val="Spranq eco sans"/>
      <family val="2"/>
    </font>
    <font>
      <sz val="9"/>
      <color theme="0"/>
      <name val="Spranq eco sans"/>
      <family val="2"/>
    </font>
    <font>
      <b/>
      <sz val="10"/>
      <color theme="1"/>
      <name val="Spranq eco sans"/>
      <family val="2"/>
    </font>
    <font>
      <b/>
      <sz val="14"/>
      <color rgb="FFFF0000"/>
      <name val="Spranq eco sans"/>
      <family val="2"/>
    </font>
    <font>
      <b/>
      <sz val="14"/>
      <color rgb="FFFF0000"/>
      <name val="Arial"/>
      <family val="2"/>
    </font>
    <font>
      <sz val="8"/>
      <color rgb="FF000000"/>
      <name val="Spranq eco sans"/>
      <family val="2"/>
    </font>
    <font>
      <sz val="8"/>
      <color rgb="FFFF0000"/>
      <name val="Spranq eco sans"/>
      <family val="2"/>
    </font>
    <font>
      <b/>
      <sz val="10"/>
      <color rgb="FF000000"/>
      <name val="Spranq eco sans"/>
      <family val="2"/>
    </font>
    <font>
      <sz val="11"/>
      <color theme="1"/>
      <name val="Calibri"/>
      <family val="2"/>
    </font>
    <font>
      <b/>
      <sz val="11"/>
      <color theme="1"/>
      <name val="Calibri"/>
      <family val="2"/>
    </font>
  </fonts>
  <fills count="19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4.9989318521683403E-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FFFFFF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/>
      <top/>
      <bottom style="double">
        <color rgb="FF000000"/>
      </bottom>
      <diagonal/>
    </border>
    <border>
      <left/>
      <right style="medium">
        <color rgb="FF000000"/>
      </right>
      <top/>
      <bottom style="double">
        <color rgb="FF000000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19">
    <xf numFmtId="0" fontId="0" fillId="0" borderId="0" xfId="0"/>
    <xf numFmtId="0" fontId="2" fillId="0" borderId="0" xfId="0" applyFont="1"/>
    <xf numFmtId="0" fontId="3" fillId="0" borderId="0" xfId="0" applyFont="1"/>
    <xf numFmtId="0" fontId="3" fillId="0" borderId="1" xfId="0" applyFont="1" applyBorder="1" applyAlignment="1">
      <alignment horizontal="center" vertical="top" wrapText="1"/>
    </xf>
    <xf numFmtId="0" fontId="3" fillId="0" borderId="2" xfId="0" applyFont="1" applyBorder="1" applyAlignment="1">
      <alignment horizontal="center" vertical="top" wrapText="1"/>
    </xf>
    <xf numFmtId="44" fontId="3" fillId="0" borderId="1" xfId="1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right" vertical="center" wrapText="1"/>
    </xf>
    <xf numFmtId="0" fontId="3" fillId="0" borderId="1" xfId="0" applyFont="1" applyBorder="1" applyAlignment="1">
      <alignment horizontal="right" vertical="center" wrapText="1"/>
    </xf>
    <xf numFmtId="44" fontId="3" fillId="0" borderId="1" xfId="1" applyFont="1" applyBorder="1" applyAlignment="1">
      <alignment horizontal="right" vertical="center"/>
    </xf>
    <xf numFmtId="0" fontId="3" fillId="0" borderId="1" xfId="0" applyFont="1" applyBorder="1" applyAlignment="1">
      <alignment vertical="top" wrapText="1"/>
    </xf>
    <xf numFmtId="44" fontId="3" fillId="0" borderId="0" xfId="1" applyFont="1"/>
    <xf numFmtId="44" fontId="3" fillId="0" borderId="1" xfId="1" applyFont="1" applyBorder="1"/>
    <xf numFmtId="3" fontId="2" fillId="0" borderId="0" xfId="0" applyNumberFormat="1" applyFont="1"/>
    <xf numFmtId="0" fontId="7" fillId="0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Fill="1" applyBorder="1" applyAlignment="1">
      <alignment vertical="center" wrapText="1"/>
    </xf>
    <xf numFmtId="10" fontId="3" fillId="11" borderId="1" xfId="2" applyNumberFormat="1" applyFont="1" applyFill="1" applyBorder="1"/>
    <xf numFmtId="0" fontId="3" fillId="10" borderId="1" xfId="0" applyFont="1" applyFill="1" applyBorder="1"/>
    <xf numFmtId="0" fontId="9" fillId="10" borderId="1" xfId="0" applyFont="1" applyFill="1" applyBorder="1"/>
    <xf numFmtId="10" fontId="3" fillId="0" borderId="0" xfId="1" applyNumberFormat="1" applyFont="1"/>
    <xf numFmtId="9" fontId="3" fillId="0" borderId="0" xfId="2" applyFont="1"/>
    <xf numFmtId="0" fontId="3" fillId="0" borderId="0" xfId="0" applyFont="1" applyAlignment="1">
      <alignment horizontal="center" vertical="center"/>
    </xf>
    <xf numFmtId="10" fontId="3" fillId="0" borderId="0" xfId="0" applyNumberFormat="1" applyFont="1"/>
    <xf numFmtId="0" fontId="3" fillId="0" borderId="1" xfId="0" applyFont="1" applyBorder="1" applyAlignment="1">
      <alignment horizontal="center" vertical="center" wrapText="1"/>
    </xf>
    <xf numFmtId="9" fontId="3" fillId="0" borderId="1" xfId="2" applyFont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1" xfId="0" applyFont="1" applyBorder="1"/>
    <xf numFmtId="9" fontId="3" fillId="0" borderId="1" xfId="2" applyFont="1" applyBorder="1"/>
    <xf numFmtId="0" fontId="3" fillId="0" borderId="7" xfId="0" applyFont="1" applyBorder="1" applyAlignment="1">
      <alignment horizontal="center" vertical="center" wrapText="1"/>
    </xf>
    <xf numFmtId="9" fontId="3" fillId="0" borderId="7" xfId="2" applyFont="1" applyBorder="1" applyAlignment="1">
      <alignment horizontal="center" vertical="center" wrapText="1"/>
    </xf>
    <xf numFmtId="44" fontId="3" fillId="0" borderId="1" xfId="0" applyNumberFormat="1" applyFont="1" applyBorder="1"/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wrapText="1"/>
    </xf>
    <xf numFmtId="44" fontId="3" fillId="12" borderId="7" xfId="1" applyFont="1" applyFill="1" applyBorder="1" applyAlignment="1">
      <alignment horizontal="center" vertical="center"/>
    </xf>
    <xf numFmtId="44" fontId="3" fillId="12" borderId="1" xfId="1" applyFont="1" applyFill="1" applyBorder="1"/>
    <xf numFmtId="44" fontId="3" fillId="12" borderId="1" xfId="1" applyFont="1" applyFill="1" applyBorder="1" applyAlignment="1">
      <alignment horizontal="center" vertical="center"/>
    </xf>
    <xf numFmtId="0" fontId="3" fillId="0" borderId="0" xfId="0" applyFont="1" applyFill="1" applyBorder="1"/>
    <xf numFmtId="0" fontId="7" fillId="0" borderId="0" xfId="0" applyFont="1" applyBorder="1" applyAlignment="1">
      <alignment horizontal="center" vertical="center" wrapText="1"/>
    </xf>
    <xf numFmtId="0" fontId="10" fillId="0" borderId="0" xfId="0" applyFont="1"/>
    <xf numFmtId="0" fontId="10" fillId="0" borderId="1" xfId="0" applyFont="1" applyBorder="1"/>
    <xf numFmtId="39" fontId="10" fillId="0" borderId="1" xfId="1" applyNumberFormat="1" applyFont="1" applyBorder="1"/>
    <xf numFmtId="0" fontId="10" fillId="0" borderId="1" xfId="0" applyFont="1" applyFill="1" applyBorder="1"/>
    <xf numFmtId="44" fontId="10" fillId="0" borderId="1" xfId="0" applyNumberFormat="1" applyFont="1" applyBorder="1"/>
    <xf numFmtId="0" fontId="10" fillId="5" borderId="1" xfId="0" applyFont="1" applyFill="1" applyBorder="1"/>
    <xf numFmtId="10" fontId="10" fillId="0" borderId="1" xfId="2" applyNumberFormat="1" applyFont="1" applyBorder="1"/>
    <xf numFmtId="0" fontId="10" fillId="9" borderId="1" xfId="0" applyFont="1" applyFill="1" applyBorder="1"/>
    <xf numFmtId="44" fontId="10" fillId="9" borderId="1" xfId="1" applyNumberFormat="1" applyFont="1" applyFill="1" applyBorder="1"/>
    <xf numFmtId="44" fontId="11" fillId="3" borderId="1" xfId="1" applyNumberFormat="1" applyFont="1" applyFill="1" applyBorder="1"/>
    <xf numFmtId="10" fontId="10" fillId="9" borderId="1" xfId="2" applyNumberFormat="1" applyFont="1" applyFill="1" applyBorder="1"/>
    <xf numFmtId="0" fontId="10" fillId="9" borderId="1" xfId="0" applyFont="1" applyFill="1" applyBorder="1" applyAlignment="1">
      <alignment horizontal="left" wrapText="1"/>
    </xf>
    <xf numFmtId="0" fontId="10" fillId="0" borderId="0" xfId="0" applyFont="1" applyFill="1"/>
    <xf numFmtId="0" fontId="12" fillId="0" borderId="1" xfId="0" applyFont="1" applyFill="1" applyBorder="1"/>
    <xf numFmtId="44" fontId="12" fillId="0" borderId="1" xfId="0" applyNumberFormat="1" applyFont="1" applyBorder="1"/>
    <xf numFmtId="44" fontId="11" fillId="6" borderId="1" xfId="1" applyNumberFormat="1" applyFont="1" applyFill="1" applyBorder="1"/>
    <xf numFmtId="44" fontId="11" fillId="3" borderId="1" xfId="0" applyNumberFormat="1" applyFont="1" applyFill="1" applyBorder="1"/>
    <xf numFmtId="165" fontId="10" fillId="0" borderId="1" xfId="0" applyNumberFormat="1" applyFont="1" applyBorder="1"/>
    <xf numFmtId="0" fontId="10" fillId="0" borderId="0" xfId="0" applyFont="1" applyAlignment="1">
      <alignment vertical="top" wrapText="1"/>
    </xf>
    <xf numFmtId="0" fontId="11" fillId="3" borderId="1" xfId="0" applyFont="1" applyFill="1" applyBorder="1"/>
    <xf numFmtId="10" fontId="10" fillId="0" borderId="0" xfId="2" applyNumberFormat="1" applyFont="1"/>
    <xf numFmtId="0" fontId="11" fillId="0" borderId="0" xfId="0" applyFont="1" applyFill="1" applyBorder="1" applyAlignment="1"/>
    <xf numFmtId="0" fontId="10" fillId="0" borderId="0" xfId="0" applyFont="1" applyAlignment="1">
      <alignment vertical="center"/>
    </xf>
    <xf numFmtId="0" fontId="13" fillId="0" borderId="0" xfId="0" applyFont="1" applyFill="1" applyAlignment="1">
      <alignment horizontal="center" vertical="center" wrapText="1"/>
    </xf>
    <xf numFmtId="0" fontId="10" fillId="2" borderId="1" xfId="0" applyFont="1" applyFill="1" applyBorder="1" applyAlignment="1">
      <alignment horizontal="right" vertical="center"/>
    </xf>
    <xf numFmtId="0" fontId="10" fillId="2" borderId="3" xfId="0" applyFont="1" applyFill="1" applyBorder="1" applyAlignment="1">
      <alignment vertical="center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center" vertical="center"/>
    </xf>
    <xf numFmtId="0" fontId="10" fillId="0" borderId="1" xfId="0" applyFont="1" applyBorder="1" applyAlignment="1">
      <alignment horizontal="left" vertical="center"/>
    </xf>
    <xf numFmtId="44" fontId="14" fillId="0" borderId="1" xfId="1" applyFont="1" applyFill="1" applyBorder="1" applyAlignment="1">
      <alignment horizontal="left" vertical="center" wrapText="1"/>
    </xf>
    <xf numFmtId="0" fontId="10" fillId="0" borderId="3" xfId="0" applyFont="1" applyBorder="1" applyAlignment="1">
      <alignment vertical="center"/>
    </xf>
    <xf numFmtId="9" fontId="10" fillId="0" borderId="1" xfId="2" applyFont="1" applyBorder="1" applyAlignment="1">
      <alignment vertical="center"/>
    </xf>
    <xf numFmtId="44" fontId="10" fillId="0" borderId="1" xfId="1" applyNumberFormat="1" applyFont="1" applyBorder="1" applyAlignment="1">
      <alignment horizontal="right" vertical="center"/>
    </xf>
    <xf numFmtId="44" fontId="10" fillId="0" borderId="0" xfId="0" applyNumberFormat="1" applyFont="1"/>
    <xf numFmtId="44" fontId="10" fillId="0" borderId="1" xfId="1" applyNumberFormat="1" applyFont="1" applyFill="1" applyBorder="1" applyAlignment="1">
      <alignment horizontal="right" vertical="center"/>
    </xf>
    <xf numFmtId="44" fontId="10" fillId="0" borderId="1" xfId="1" applyNumberFormat="1" applyFont="1" applyBorder="1"/>
    <xf numFmtId="39" fontId="10" fillId="0" borderId="0" xfId="1" quotePrefix="1" applyNumberFormat="1" applyFont="1" applyBorder="1"/>
    <xf numFmtId="44" fontId="11" fillId="2" borderId="1" xfId="1" applyNumberFormat="1" applyFont="1" applyFill="1" applyBorder="1"/>
    <xf numFmtId="0" fontId="11" fillId="2" borderId="5" xfId="0" applyFont="1" applyFill="1" applyBorder="1"/>
    <xf numFmtId="0" fontId="11" fillId="2" borderId="1" xfId="0" applyFont="1" applyFill="1" applyBorder="1" applyAlignment="1">
      <alignment vertical="center"/>
    </xf>
    <xf numFmtId="0" fontId="11" fillId="2" borderId="6" xfId="0" applyFont="1" applyFill="1" applyBorder="1" applyAlignment="1">
      <alignment horizontal="center" vertical="center"/>
    </xf>
    <xf numFmtId="0" fontId="11" fillId="2" borderId="5" xfId="0" applyFont="1" applyFill="1" applyBorder="1" applyAlignment="1">
      <alignment horizontal="center" vertical="center"/>
    </xf>
    <xf numFmtId="10" fontId="10" fillId="0" borderId="1" xfId="2" applyNumberFormat="1" applyFont="1" applyFill="1" applyBorder="1"/>
    <xf numFmtId="0" fontId="12" fillId="4" borderId="1" xfId="0" applyFont="1" applyFill="1" applyBorder="1" applyAlignment="1">
      <alignment horizontal="left" vertical="center"/>
    </xf>
    <xf numFmtId="0" fontId="10" fillId="4" borderId="1" xfId="0" applyFont="1" applyFill="1" applyBorder="1"/>
    <xf numFmtId="10" fontId="10" fillId="4" borderId="1" xfId="2" applyNumberFormat="1" applyFont="1" applyFill="1" applyBorder="1"/>
    <xf numFmtId="44" fontId="10" fillId="4" borderId="1" xfId="1" applyNumberFormat="1" applyFont="1" applyFill="1" applyBorder="1"/>
    <xf numFmtId="0" fontId="12" fillId="0" borderId="1" xfId="0" applyFont="1" applyBorder="1"/>
    <xf numFmtId="10" fontId="12" fillId="0" borderId="1" xfId="2" applyNumberFormat="1" applyFont="1" applyFill="1" applyBorder="1"/>
    <xf numFmtId="44" fontId="12" fillId="0" borderId="1" xfId="1" applyNumberFormat="1" applyFont="1" applyBorder="1"/>
    <xf numFmtId="0" fontId="11" fillId="2" borderId="5" xfId="0" applyFont="1" applyFill="1" applyBorder="1" applyAlignment="1">
      <alignment vertical="center"/>
    </xf>
    <xf numFmtId="0" fontId="11" fillId="2" borderId="3" xfId="0" applyFont="1" applyFill="1" applyBorder="1" applyAlignment="1">
      <alignment horizontal="left" vertical="center"/>
    </xf>
    <xf numFmtId="0" fontId="11" fillId="2" borderId="2" xfId="0" applyFont="1" applyFill="1" applyBorder="1" applyAlignment="1">
      <alignment horizontal="left" vertical="center"/>
    </xf>
    <xf numFmtId="10" fontId="11" fillId="2" borderId="1" xfId="2" applyNumberFormat="1" applyFont="1" applyFill="1" applyBorder="1" applyAlignment="1">
      <alignment horizontal="left" vertical="center"/>
    </xf>
    <xf numFmtId="44" fontId="11" fillId="2" borderId="1" xfId="1" applyNumberFormat="1" applyFont="1" applyFill="1" applyBorder="1" applyAlignment="1">
      <alignment horizontal="left"/>
    </xf>
    <xf numFmtId="0" fontId="10" fillId="0" borderId="0" xfId="0" applyFont="1" applyAlignment="1">
      <alignment horizontal="left"/>
    </xf>
    <xf numFmtId="0" fontId="10" fillId="0" borderId="7" xfId="0" applyFont="1" applyBorder="1" applyAlignment="1">
      <alignment horizontal="left" vertical="center"/>
    </xf>
    <xf numFmtId="10" fontId="10" fillId="5" borderId="1" xfId="2" applyNumberFormat="1" applyFont="1" applyFill="1" applyBorder="1"/>
    <xf numFmtId="0" fontId="10" fillId="0" borderId="8" xfId="0" applyFont="1" applyFill="1" applyBorder="1" applyAlignment="1">
      <alignment horizontal="left" vertical="center"/>
    </xf>
    <xf numFmtId="8" fontId="10" fillId="0" borderId="1" xfId="0" applyNumberFormat="1" applyFont="1" applyFill="1" applyBorder="1"/>
    <xf numFmtId="0" fontId="10" fillId="0" borderId="0" xfId="0" applyFont="1" applyFill="1" applyBorder="1"/>
    <xf numFmtId="0" fontId="10" fillId="9" borderId="7" xfId="0" applyFont="1" applyFill="1" applyBorder="1" applyAlignment="1">
      <alignment horizontal="left" vertical="center"/>
    </xf>
    <xf numFmtId="44" fontId="10" fillId="9" borderId="1" xfId="0" applyNumberFormat="1" applyFont="1" applyFill="1" applyBorder="1"/>
    <xf numFmtId="0" fontId="10" fillId="0" borderId="0" xfId="0" applyFont="1" applyBorder="1"/>
    <xf numFmtId="10" fontId="10" fillId="0" borderId="0" xfId="2" applyNumberFormat="1" applyFont="1" applyFill="1" applyBorder="1"/>
    <xf numFmtId="44" fontId="10" fillId="0" borderId="1" xfId="0" applyNumberFormat="1" applyFont="1" applyFill="1" applyBorder="1"/>
    <xf numFmtId="0" fontId="10" fillId="9" borderId="1" xfId="0" applyFont="1" applyFill="1" applyBorder="1" applyAlignment="1">
      <alignment wrapText="1"/>
    </xf>
    <xf numFmtId="164" fontId="15" fillId="9" borderId="1" xfId="0" applyNumberFormat="1" applyFont="1" applyFill="1" applyBorder="1" applyAlignment="1">
      <alignment vertical="center" wrapText="1"/>
    </xf>
    <xf numFmtId="164" fontId="15" fillId="0" borderId="0" xfId="0" applyNumberFormat="1" applyFont="1" applyBorder="1" applyAlignment="1">
      <alignment vertical="center" wrapText="1"/>
    </xf>
    <xf numFmtId="10" fontId="11" fillId="2" borderId="1" xfId="2" applyNumberFormat="1" applyFont="1" applyFill="1" applyBorder="1" applyAlignment="1">
      <alignment vertical="center"/>
    </xf>
    <xf numFmtId="8" fontId="11" fillId="2" borderId="1" xfId="1" applyNumberFormat="1" applyFont="1" applyFill="1" applyBorder="1"/>
    <xf numFmtId="0" fontId="11" fillId="3" borderId="1" xfId="0" applyFont="1" applyFill="1" applyBorder="1" applyAlignment="1">
      <alignment horizontal="center" vertical="center"/>
    </xf>
    <xf numFmtId="8" fontId="10" fillId="0" borderId="1" xfId="0" applyNumberFormat="1" applyFont="1" applyBorder="1"/>
    <xf numFmtId="44" fontId="11" fillId="3" borderId="1" xfId="1" applyNumberFormat="1" applyFont="1" applyFill="1" applyBorder="1" applyAlignment="1">
      <alignment horizontal="center" vertical="center"/>
    </xf>
    <xf numFmtId="0" fontId="11" fillId="2" borderId="1" xfId="0" applyFont="1" applyFill="1" applyBorder="1"/>
    <xf numFmtId="0" fontId="10" fillId="0" borderId="1" xfId="0" applyFont="1" applyBorder="1" applyAlignment="1">
      <alignment wrapText="1"/>
    </xf>
    <xf numFmtId="0" fontId="10" fillId="0" borderId="1" xfId="0" applyFont="1" applyFill="1" applyBorder="1" applyAlignment="1">
      <alignment horizontal="left" vertical="center"/>
    </xf>
    <xf numFmtId="44" fontId="10" fillId="5" borderId="1" xfId="1" applyNumberFormat="1" applyFont="1" applyFill="1" applyBorder="1"/>
    <xf numFmtId="44" fontId="11" fillId="2" borderId="1" xfId="0" applyNumberFormat="1" applyFont="1" applyFill="1" applyBorder="1"/>
    <xf numFmtId="44" fontId="10" fillId="0" borderId="1" xfId="1" applyNumberFormat="1" applyFont="1" applyFill="1" applyBorder="1"/>
    <xf numFmtId="44" fontId="10" fillId="0" borderId="1" xfId="1" applyNumberFormat="1" applyFont="1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10" fillId="6" borderId="1" xfId="0" applyFont="1" applyFill="1" applyBorder="1"/>
    <xf numFmtId="0" fontId="11" fillId="3" borderId="1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center" vertical="center"/>
    </xf>
    <xf numFmtId="44" fontId="11" fillId="6" borderId="1" xfId="0" applyNumberFormat="1" applyFont="1" applyFill="1" applyBorder="1" applyAlignment="1">
      <alignment horizontal="left" vertical="center"/>
    </xf>
    <xf numFmtId="0" fontId="11" fillId="0" borderId="0" xfId="0" applyFont="1" applyAlignment="1">
      <alignment horizontal="left" vertical="center"/>
    </xf>
    <xf numFmtId="10" fontId="15" fillId="0" borderId="0" xfId="0" applyNumberFormat="1" applyFont="1" applyBorder="1" applyAlignment="1">
      <alignment horizontal="center" vertical="center" wrapText="1"/>
    </xf>
    <xf numFmtId="10" fontId="11" fillId="2" borderId="2" xfId="0" applyNumberFormat="1" applyFont="1" applyFill="1" applyBorder="1" applyAlignment="1">
      <alignment vertical="center"/>
    </xf>
    <xf numFmtId="44" fontId="11" fillId="0" borderId="1" xfId="1" applyNumberFormat="1" applyFont="1" applyBorder="1"/>
    <xf numFmtId="44" fontId="16" fillId="8" borderId="1" xfId="0" applyNumberFormat="1" applyFont="1" applyFill="1" applyBorder="1"/>
    <xf numFmtId="0" fontId="10" fillId="0" borderId="0" xfId="0" applyFont="1" applyBorder="1" applyAlignment="1"/>
    <xf numFmtId="0" fontId="10" fillId="10" borderId="1" xfId="0" applyFont="1" applyFill="1" applyBorder="1" applyAlignment="1">
      <alignment horizontal="left" vertical="center"/>
    </xf>
    <xf numFmtId="0" fontId="10" fillId="10" borderId="1" xfId="0" applyFont="1" applyFill="1" applyBorder="1" applyAlignment="1">
      <alignment vertical="center"/>
    </xf>
    <xf numFmtId="0" fontId="10" fillId="11" borderId="1" xfId="0" applyFont="1" applyFill="1" applyBorder="1" applyAlignment="1">
      <alignment horizontal="left" vertical="center"/>
    </xf>
    <xf numFmtId="0" fontId="10" fillId="11" borderId="1" xfId="0" applyFont="1" applyFill="1" applyBorder="1" applyAlignment="1">
      <alignment vertical="center"/>
    </xf>
    <xf numFmtId="0" fontId="3" fillId="0" borderId="0" xfId="0" applyFont="1" applyBorder="1" applyAlignment="1"/>
    <xf numFmtId="0" fontId="17" fillId="14" borderId="1" xfId="0" applyFont="1" applyFill="1" applyBorder="1" applyAlignment="1">
      <alignment horizontal="left" vertical="center"/>
    </xf>
    <xf numFmtId="0" fontId="17" fillId="14" borderId="1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166" fontId="3" fillId="0" borderId="1" xfId="0" applyNumberFormat="1" applyFont="1" applyBorder="1"/>
    <xf numFmtId="7" fontId="7" fillId="0" borderId="1" xfId="1" applyNumberFormat="1" applyFont="1" applyFill="1" applyBorder="1" applyAlignment="1">
      <alignment horizontal="right" vertical="center" wrapText="1"/>
    </xf>
    <xf numFmtId="7" fontId="3" fillId="10" borderId="1" xfId="0" applyNumberFormat="1" applyFont="1" applyFill="1" applyBorder="1" applyAlignment="1">
      <alignment horizontal="right" vertical="center" wrapText="1"/>
    </xf>
    <xf numFmtId="7" fontId="9" fillId="10" borderId="1" xfId="1" applyNumberFormat="1" applyFont="1" applyFill="1" applyBorder="1" applyAlignment="1">
      <alignment horizontal="right" vertical="center" wrapText="1"/>
    </xf>
    <xf numFmtId="7" fontId="3" fillId="11" borderId="1" xfId="0" applyNumberFormat="1" applyFont="1" applyFill="1" applyBorder="1" applyAlignment="1">
      <alignment horizontal="right"/>
    </xf>
    <xf numFmtId="7" fontId="3" fillId="11" borderId="5" xfId="1" applyNumberFormat="1" applyFont="1" applyFill="1" applyBorder="1" applyAlignment="1">
      <alignment horizontal="right"/>
    </xf>
    <xf numFmtId="0" fontId="9" fillId="0" borderId="0" xfId="0" applyFont="1" applyAlignment="1">
      <alignment vertical="center"/>
    </xf>
    <xf numFmtId="0" fontId="9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Border="1" applyAlignment="1">
      <alignment horizontal="center"/>
    </xf>
    <xf numFmtId="0" fontId="3" fillId="0" borderId="0" xfId="0" applyFont="1" applyBorder="1"/>
    <xf numFmtId="0" fontId="7" fillId="15" borderId="1" xfId="0" applyFont="1" applyFill="1" applyBorder="1" applyAlignment="1">
      <alignment horizontal="center" vertical="center" wrapText="1"/>
    </xf>
    <xf numFmtId="44" fontId="7" fillId="15" borderId="1" xfId="1" applyFont="1" applyFill="1" applyBorder="1" applyAlignment="1">
      <alignment horizontal="center" vertical="center" wrapText="1"/>
    </xf>
    <xf numFmtId="0" fontId="3" fillId="15" borderId="1" xfId="0" applyFont="1" applyFill="1" applyBorder="1" applyAlignment="1">
      <alignment vertical="center"/>
    </xf>
    <xf numFmtId="7" fontId="3" fillId="15" borderId="1" xfId="0" applyNumberFormat="1" applyFont="1" applyFill="1" applyBorder="1" applyAlignment="1">
      <alignment horizontal="right" vertical="center" wrapText="1"/>
    </xf>
    <xf numFmtId="0" fontId="4" fillId="15" borderId="1" xfId="0" applyFont="1" applyFill="1" applyBorder="1" applyAlignment="1">
      <alignment vertical="center" wrapText="1"/>
    </xf>
    <xf numFmtId="167" fontId="3" fillId="15" borderId="1" xfId="0" applyNumberFormat="1" applyFont="1" applyFill="1" applyBorder="1" applyAlignment="1">
      <alignment horizontal="right" vertical="center" wrapText="1"/>
    </xf>
    <xf numFmtId="0" fontId="19" fillId="0" borderId="0" xfId="0" applyFont="1" applyBorder="1" applyAlignment="1"/>
    <xf numFmtId="0" fontId="21" fillId="0" borderId="0" xfId="0" applyFont="1" applyBorder="1" applyAlignment="1">
      <alignment vertical="center" wrapText="1"/>
    </xf>
    <xf numFmtId="0" fontId="3" fillId="0" borderId="0" xfId="0" applyFont="1" applyBorder="1" applyAlignment="1">
      <alignment wrapText="1"/>
    </xf>
    <xf numFmtId="0" fontId="4" fillId="0" borderId="0" xfId="0" applyFont="1" applyFill="1" applyBorder="1" applyAlignment="1" applyProtection="1">
      <alignment vertical="center" wrapText="1"/>
      <protection locked="0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7" fillId="10" borderId="5" xfId="0" applyFont="1" applyFill="1" applyBorder="1" applyAlignment="1">
      <alignment horizontal="center" vertical="center" wrapText="1"/>
    </xf>
    <xf numFmtId="44" fontId="7" fillId="10" borderId="5" xfId="1" applyFont="1" applyFill="1" applyBorder="1" applyAlignment="1">
      <alignment horizontal="center" vertical="center" wrapText="1"/>
    </xf>
    <xf numFmtId="0" fontId="7" fillId="0" borderId="5" xfId="0" applyFont="1" applyFill="1" applyBorder="1" applyAlignment="1">
      <alignment horizontal="center" vertical="center" wrapText="1"/>
    </xf>
    <xf numFmtId="44" fontId="3" fillId="16" borderId="1" xfId="1" applyFont="1" applyFill="1" applyBorder="1" applyAlignment="1">
      <alignment horizontal="right" vertical="center"/>
    </xf>
    <xf numFmtId="7" fontId="4" fillId="16" borderId="1" xfId="1" applyNumberFormat="1" applyFont="1" applyFill="1" applyBorder="1" applyAlignment="1">
      <alignment horizontal="right" vertical="center" wrapText="1"/>
    </xf>
    <xf numFmtId="0" fontId="22" fillId="16" borderId="1" xfId="0" applyFont="1" applyFill="1" applyBorder="1" applyAlignment="1">
      <alignment horizontal="left" vertical="center" wrapText="1"/>
    </xf>
    <xf numFmtId="0" fontId="23" fillId="0" borderId="0" xfId="0" applyFont="1"/>
    <xf numFmtId="0" fontId="18" fillId="0" borderId="0" xfId="0" applyFont="1"/>
    <xf numFmtId="0" fontId="24" fillId="17" borderId="16" xfId="0" applyFont="1" applyFill="1" applyBorder="1" applyAlignment="1">
      <alignment vertical="center" wrapText="1"/>
    </xf>
    <xf numFmtId="0" fontId="24" fillId="17" borderId="17" xfId="0" applyFont="1" applyFill="1" applyBorder="1" applyAlignment="1">
      <alignment vertical="center" wrapText="1"/>
    </xf>
    <xf numFmtId="10" fontId="24" fillId="17" borderId="18" xfId="2" applyNumberFormat="1" applyFont="1" applyFill="1" applyBorder="1" applyAlignment="1">
      <alignment vertical="center" wrapText="1"/>
    </xf>
    <xf numFmtId="0" fontId="24" fillId="0" borderId="19" xfId="0" applyFont="1" applyBorder="1" applyAlignment="1">
      <alignment vertical="center" wrapText="1"/>
    </xf>
    <xf numFmtId="0" fontId="24" fillId="0" borderId="20" xfId="0" applyFont="1" applyBorder="1" applyAlignment="1">
      <alignment vertical="center" wrapText="1"/>
    </xf>
    <xf numFmtId="10" fontId="24" fillId="16" borderId="20" xfId="2" applyNumberFormat="1" applyFont="1" applyFill="1" applyBorder="1" applyAlignment="1">
      <alignment horizontal="right" vertical="center" wrapText="1"/>
    </xf>
    <xf numFmtId="0" fontId="24" fillId="18" borderId="19" xfId="0" applyFont="1" applyFill="1" applyBorder="1" applyAlignment="1">
      <alignment vertical="center" wrapText="1"/>
    </xf>
    <xf numFmtId="0" fontId="24" fillId="18" borderId="20" xfId="0" applyFont="1" applyFill="1" applyBorder="1" applyAlignment="1">
      <alignment vertical="center" wrapText="1"/>
    </xf>
    <xf numFmtId="0" fontId="24" fillId="17" borderId="21" xfId="0" applyFont="1" applyFill="1" applyBorder="1" applyAlignment="1">
      <alignment vertical="center" wrapText="1"/>
    </xf>
    <xf numFmtId="0" fontId="24" fillId="17" borderId="22" xfId="0" applyFont="1" applyFill="1" applyBorder="1" applyAlignment="1">
      <alignment horizontal="left" vertical="center" wrapText="1" indent="3"/>
    </xf>
    <xf numFmtId="10" fontId="24" fillId="17" borderId="23" xfId="2" applyNumberFormat="1" applyFont="1" applyFill="1" applyBorder="1" applyAlignment="1">
      <alignment vertical="center" wrapText="1"/>
    </xf>
    <xf numFmtId="0" fontId="24" fillId="17" borderId="22" xfId="0" applyFont="1" applyFill="1" applyBorder="1" applyAlignment="1">
      <alignment horizontal="left" vertical="center" wrapText="1" indent="4"/>
    </xf>
    <xf numFmtId="0" fontId="24" fillId="18" borderId="24" xfId="0" applyFont="1" applyFill="1" applyBorder="1" applyAlignment="1">
      <alignment vertical="center" wrapText="1"/>
    </xf>
    <xf numFmtId="0" fontId="24" fillId="18" borderId="25" xfId="0" applyFont="1" applyFill="1" applyBorder="1" applyAlignment="1">
      <alignment vertical="center" wrapText="1"/>
    </xf>
    <xf numFmtId="10" fontId="24" fillId="16" borderId="25" xfId="2" applyNumberFormat="1" applyFont="1" applyFill="1" applyBorder="1" applyAlignment="1">
      <alignment horizontal="right" vertical="center" wrapText="1"/>
    </xf>
    <xf numFmtId="0" fontId="24" fillId="17" borderId="22" xfId="0" applyFont="1" applyFill="1" applyBorder="1" applyAlignment="1">
      <alignment horizontal="left" vertical="center" wrapText="1" indent="7"/>
    </xf>
    <xf numFmtId="10" fontId="18" fillId="0" borderId="1" xfId="2" applyNumberFormat="1" applyFont="1" applyBorder="1"/>
    <xf numFmtId="10" fontId="0" fillId="0" borderId="0" xfId="2" applyNumberFormat="1" applyFont="1"/>
    <xf numFmtId="0" fontId="7" fillId="0" borderId="1" xfId="0" applyFont="1" applyBorder="1" applyAlignment="1">
      <alignment horizontal="center" vertical="top" wrapText="1"/>
    </xf>
    <xf numFmtId="0" fontId="7" fillId="0" borderId="1" xfId="0" applyFont="1" applyBorder="1" applyAlignment="1">
      <alignment horizontal="left" vertical="top" wrapText="1"/>
    </xf>
    <xf numFmtId="0" fontId="7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/>
    </xf>
    <xf numFmtId="0" fontId="3" fillId="0" borderId="0" xfId="0" applyFont="1" applyBorder="1" applyAlignment="1">
      <alignment horizontal="right" vertical="center"/>
    </xf>
    <xf numFmtId="0" fontId="4" fillId="10" borderId="1" xfId="0" applyFont="1" applyFill="1" applyBorder="1" applyAlignment="1">
      <alignment horizontal="left" vertical="center" wrapText="1"/>
    </xf>
    <xf numFmtId="0" fontId="3" fillId="11" borderId="3" xfId="0" applyFont="1" applyFill="1" applyBorder="1" applyAlignment="1">
      <alignment horizontal="left"/>
    </xf>
    <xf numFmtId="0" fontId="3" fillId="11" borderId="2" xfId="0" applyFont="1" applyFill="1" applyBorder="1" applyAlignment="1">
      <alignment horizontal="left"/>
    </xf>
    <xf numFmtId="0" fontId="3" fillId="11" borderId="14" xfId="0" applyFont="1" applyFill="1" applyBorder="1" applyAlignment="1">
      <alignment horizontal="left"/>
    </xf>
    <xf numFmtId="0" fontId="3" fillId="11" borderId="6" xfId="0" applyFont="1" applyFill="1" applyBorder="1" applyAlignment="1">
      <alignment horizontal="left"/>
    </xf>
    <xf numFmtId="0" fontId="7" fillId="15" borderId="1" xfId="0" applyFont="1" applyFill="1" applyBorder="1" applyAlignment="1">
      <alignment horizontal="center" vertical="center" wrapText="1"/>
    </xf>
    <xf numFmtId="0" fontId="4" fillId="15" borderId="1" xfId="0" applyFont="1" applyFill="1" applyBorder="1" applyAlignment="1">
      <alignment horizontal="left" vertical="center" wrapText="1"/>
    </xf>
    <xf numFmtId="0" fontId="18" fillId="11" borderId="4" xfId="0" applyFont="1" applyFill="1" applyBorder="1" applyAlignment="1">
      <alignment horizontal="center" vertical="center"/>
    </xf>
    <xf numFmtId="0" fontId="18" fillId="11" borderId="2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10" borderId="1" xfId="0" applyFont="1" applyFill="1" applyBorder="1" applyAlignment="1">
      <alignment horizontal="center" vertical="center" wrapText="1"/>
    </xf>
    <xf numFmtId="0" fontId="18" fillId="10" borderId="1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top" wrapText="1"/>
    </xf>
    <xf numFmtId="0" fontId="7" fillId="0" borderId="4" xfId="0" applyFont="1" applyBorder="1" applyAlignment="1">
      <alignment horizontal="center" vertical="top" wrapText="1"/>
    </xf>
    <xf numFmtId="0" fontId="7" fillId="0" borderId="2" xfId="0" applyFont="1" applyBorder="1" applyAlignment="1">
      <alignment horizontal="center" vertical="top" wrapText="1"/>
    </xf>
    <xf numFmtId="0" fontId="7" fillId="0" borderId="5" xfId="0" applyFont="1" applyFill="1" applyBorder="1" applyAlignment="1">
      <alignment horizontal="center" vertical="center" wrapText="1"/>
    </xf>
    <xf numFmtId="3" fontId="7" fillId="0" borderId="3" xfId="0" applyNumberFormat="1" applyFont="1" applyBorder="1" applyAlignment="1">
      <alignment horizontal="center" vertical="top" wrapText="1"/>
    </xf>
    <xf numFmtId="3" fontId="7" fillId="0" borderId="2" xfId="0" applyNumberFormat="1" applyFont="1" applyBorder="1" applyAlignment="1">
      <alignment horizontal="center" vertical="top" wrapText="1"/>
    </xf>
    <xf numFmtId="3" fontId="7" fillId="0" borderId="3" xfId="0" applyNumberFormat="1" applyFont="1" applyFill="1" applyBorder="1" applyAlignment="1">
      <alignment horizontal="center" vertical="center" wrapText="1"/>
    </xf>
    <xf numFmtId="3" fontId="7" fillId="0" borderId="2" xfId="0" applyNumberFormat="1" applyFont="1" applyFill="1" applyBorder="1" applyAlignment="1">
      <alignment horizontal="center" vertical="center" wrapText="1"/>
    </xf>
    <xf numFmtId="0" fontId="7" fillId="16" borderId="3" xfId="0" applyFont="1" applyFill="1" applyBorder="1" applyAlignment="1">
      <alignment horizontal="left" vertical="center" wrapText="1"/>
    </xf>
    <xf numFmtId="0" fontId="7" fillId="16" borderId="4" xfId="0" applyFont="1" applyFill="1" applyBorder="1" applyAlignment="1">
      <alignment horizontal="left" vertical="center" wrapText="1"/>
    </xf>
    <xf numFmtId="0" fontId="7" fillId="16" borderId="2" xfId="0" applyFont="1" applyFill="1" applyBorder="1" applyAlignment="1">
      <alignment horizontal="left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center"/>
    </xf>
    <xf numFmtId="0" fontId="19" fillId="0" borderId="0" xfId="0" applyFont="1" applyBorder="1" applyAlignment="1">
      <alignment horizontal="center"/>
    </xf>
    <xf numFmtId="0" fontId="21" fillId="0" borderId="1" xfId="0" applyFont="1" applyBorder="1" applyAlignment="1">
      <alignment horizontal="center" vertical="center" wrapText="1"/>
    </xf>
    <xf numFmtId="0" fontId="2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wrapText="1"/>
    </xf>
    <xf numFmtId="0" fontId="4" fillId="16" borderId="1" xfId="0" applyFont="1" applyFill="1" applyBorder="1" applyAlignment="1" applyProtection="1">
      <alignment horizontal="left" vertical="center" wrapText="1"/>
      <protection locked="0"/>
    </xf>
    <xf numFmtId="0" fontId="25" fillId="0" borderId="16" xfId="0" applyFont="1" applyBorder="1" applyAlignment="1">
      <alignment horizontal="right" vertical="center" wrapText="1"/>
    </xf>
    <xf numFmtId="0" fontId="25" fillId="0" borderId="18" xfId="0" applyFont="1" applyBorder="1" applyAlignment="1">
      <alignment horizontal="right" vertical="center" wrapText="1"/>
    </xf>
    <xf numFmtId="44" fontId="3" fillId="0" borderId="1" xfId="1" applyFont="1" applyBorder="1" applyAlignment="1">
      <alignment horizontal="left" vertical="center"/>
    </xf>
    <xf numFmtId="0" fontId="9" fillId="0" borderId="0" xfId="0" applyFont="1" applyAlignment="1">
      <alignment horizontal="center" vertical="center" wrapText="1"/>
    </xf>
    <xf numFmtId="0" fontId="16" fillId="8" borderId="0" xfId="0" applyFont="1" applyFill="1" applyAlignment="1">
      <alignment horizontal="left"/>
    </xf>
    <xf numFmtId="0" fontId="11" fillId="6" borderId="3" xfId="0" applyFont="1" applyFill="1" applyBorder="1" applyAlignment="1">
      <alignment horizontal="left" vertical="center"/>
    </xf>
    <xf numFmtId="0" fontId="11" fillId="6" borderId="4" xfId="0" applyFont="1" applyFill="1" applyBorder="1" applyAlignment="1">
      <alignment horizontal="left" vertical="center"/>
    </xf>
    <xf numFmtId="0" fontId="11" fillId="6" borderId="2" xfId="0" applyFont="1" applyFill="1" applyBorder="1" applyAlignment="1">
      <alignment horizontal="left" vertical="center"/>
    </xf>
    <xf numFmtId="0" fontId="11" fillId="6" borderId="3" xfId="0" applyFont="1" applyFill="1" applyBorder="1" applyAlignment="1">
      <alignment horizontal="left" vertical="center" wrapText="1"/>
    </xf>
    <xf numFmtId="0" fontId="11" fillId="6" borderId="4" xfId="0" applyFont="1" applyFill="1" applyBorder="1" applyAlignment="1">
      <alignment horizontal="left" vertical="center" wrapText="1"/>
    </xf>
    <xf numFmtId="0" fontId="11" fillId="6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left" vertical="center"/>
    </xf>
    <xf numFmtId="0" fontId="11" fillId="2" borderId="4" xfId="0" applyFont="1" applyFill="1" applyBorder="1" applyAlignment="1">
      <alignment horizontal="left" vertical="center"/>
    </xf>
    <xf numFmtId="0" fontId="11" fillId="7" borderId="0" xfId="0" applyFont="1" applyFill="1" applyAlignment="1">
      <alignment horizontal="center"/>
    </xf>
    <xf numFmtId="0" fontId="10" fillId="0" borderId="1" xfId="0" applyFont="1" applyBorder="1" applyAlignment="1">
      <alignment horizontal="left"/>
    </xf>
    <xf numFmtId="0" fontId="11" fillId="0" borderId="1" xfId="0" applyFont="1" applyBorder="1" applyAlignment="1">
      <alignment horizontal="left"/>
    </xf>
    <xf numFmtId="0" fontId="11" fillId="3" borderId="3" xfId="0" applyFont="1" applyFill="1" applyBorder="1" applyAlignment="1">
      <alignment horizontal="left" vertical="center"/>
    </xf>
    <xf numFmtId="0" fontId="11" fillId="3" borderId="4" xfId="0" applyFont="1" applyFill="1" applyBorder="1" applyAlignment="1">
      <alignment horizontal="left" vertical="center"/>
    </xf>
    <xf numFmtId="0" fontId="10" fillId="0" borderId="3" xfId="0" applyFont="1" applyBorder="1" applyAlignment="1">
      <alignment horizontal="left"/>
    </xf>
    <xf numFmtId="0" fontId="10" fillId="0" borderId="2" xfId="0" applyFont="1" applyBorder="1" applyAlignment="1">
      <alignment horizontal="left"/>
    </xf>
    <xf numFmtId="0" fontId="11" fillId="6" borderId="3" xfId="0" applyFont="1" applyFill="1" applyBorder="1" applyAlignment="1">
      <alignment horizontal="left"/>
    </xf>
    <xf numFmtId="0" fontId="11" fillId="6" borderId="2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left"/>
    </xf>
    <xf numFmtId="0" fontId="11" fillId="2" borderId="2" xfId="0" applyFont="1" applyFill="1" applyBorder="1" applyAlignment="1">
      <alignment horizontal="left" vertical="center"/>
    </xf>
    <xf numFmtId="0" fontId="10" fillId="0" borderId="1" xfId="0" applyFont="1" applyBorder="1" applyAlignment="1">
      <alignment horizontal="left" vertical="center"/>
    </xf>
    <xf numFmtId="0" fontId="11" fillId="2" borderId="1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/>
    </xf>
    <xf numFmtId="0" fontId="10" fillId="0" borderId="2" xfId="0" applyFont="1" applyFill="1" applyBorder="1" applyAlignment="1">
      <alignment horizontal="left" vertical="center"/>
    </xf>
    <xf numFmtId="0" fontId="10" fillId="0" borderId="3" xfId="0" applyFont="1" applyFill="1" applyBorder="1" applyAlignment="1">
      <alignment horizontal="left" vertical="center" wrapText="1"/>
    </xf>
    <xf numFmtId="0" fontId="10" fillId="0" borderId="2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11" fillId="3" borderId="1" xfId="0" applyFont="1" applyFill="1" applyBorder="1" applyAlignment="1">
      <alignment horizontal="left" vertical="center" wrapText="1"/>
    </xf>
    <xf numFmtId="0" fontId="10" fillId="0" borderId="3" xfId="0" applyFont="1" applyFill="1" applyBorder="1" applyAlignment="1">
      <alignment horizontal="left"/>
    </xf>
    <xf numFmtId="0" fontId="10" fillId="0" borderId="2" xfId="0" applyFont="1" applyFill="1" applyBorder="1" applyAlignment="1">
      <alignment horizontal="left"/>
    </xf>
    <xf numFmtId="0" fontId="11" fillId="3" borderId="1" xfId="0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 vertical="center" wrapText="1"/>
    </xf>
    <xf numFmtId="0" fontId="11" fillId="3" borderId="4" xfId="0" applyFont="1" applyFill="1" applyBorder="1" applyAlignment="1">
      <alignment horizontal="left" vertical="center" wrapText="1"/>
    </xf>
    <xf numFmtId="0" fontId="10" fillId="9" borderId="1" xfId="0" applyFont="1" applyFill="1" applyBorder="1" applyAlignment="1">
      <alignment horizontal="left" vertical="center"/>
    </xf>
    <xf numFmtId="0" fontId="10" fillId="0" borderId="1" xfId="0" applyFont="1" applyFill="1" applyBorder="1" applyAlignment="1">
      <alignment horizontal="left" vertical="center"/>
    </xf>
    <xf numFmtId="17" fontId="10" fillId="10" borderId="3" xfId="0" applyNumberFormat="1" applyFont="1" applyFill="1" applyBorder="1" applyAlignment="1">
      <alignment horizontal="right" vertical="center"/>
    </xf>
    <xf numFmtId="0" fontId="10" fillId="10" borderId="2" xfId="0" applyFont="1" applyFill="1" applyBorder="1" applyAlignment="1">
      <alignment horizontal="right" vertical="center"/>
    </xf>
    <xf numFmtId="0" fontId="10" fillId="0" borderId="3" xfId="0" applyFont="1" applyBorder="1" applyAlignment="1">
      <alignment horizontal="left" vertical="center"/>
    </xf>
    <xf numFmtId="0" fontId="10" fillId="0" borderId="2" xfId="0" applyFont="1" applyBorder="1" applyAlignment="1">
      <alignment horizontal="left" vertical="center"/>
    </xf>
    <xf numFmtId="0" fontId="10" fillId="10" borderId="3" xfId="0" applyFont="1" applyFill="1" applyBorder="1" applyAlignment="1">
      <alignment horizontal="left" vertical="center" wrapText="1"/>
    </xf>
    <xf numFmtId="0" fontId="10" fillId="10" borderId="2" xfId="0" applyFont="1" applyFill="1" applyBorder="1" applyAlignment="1">
      <alignment horizontal="left" vertical="center" wrapText="1"/>
    </xf>
    <xf numFmtId="0" fontId="11" fillId="2" borderId="3" xfId="0" applyFont="1" applyFill="1" applyBorder="1" applyAlignment="1">
      <alignment horizontal="center" vertical="center"/>
    </xf>
    <xf numFmtId="0" fontId="11" fillId="2" borderId="4" xfId="0" applyFont="1" applyFill="1" applyBorder="1" applyAlignment="1">
      <alignment horizontal="center" vertical="center"/>
    </xf>
    <xf numFmtId="0" fontId="11" fillId="2" borderId="2" xfId="0" applyFont="1" applyFill="1" applyBorder="1" applyAlignment="1">
      <alignment horizontal="center" vertical="center"/>
    </xf>
    <xf numFmtId="0" fontId="11" fillId="10" borderId="3" xfId="0" applyFont="1" applyFill="1" applyBorder="1" applyAlignment="1">
      <alignment horizontal="center" vertical="center" wrapText="1"/>
    </xf>
    <xf numFmtId="0" fontId="11" fillId="10" borderId="2" xfId="0" applyFont="1" applyFill="1" applyBorder="1" applyAlignment="1">
      <alignment horizontal="center" vertical="center" wrapText="1"/>
    </xf>
    <xf numFmtId="0" fontId="10" fillId="10" borderId="3" xfId="0" applyFont="1" applyFill="1" applyBorder="1" applyAlignment="1">
      <alignment horizontal="right" vertical="center"/>
    </xf>
    <xf numFmtId="44" fontId="10" fillId="10" borderId="1" xfId="1" applyNumberFormat="1" applyFont="1" applyFill="1" applyBorder="1" applyAlignment="1">
      <alignment horizontal="left" vertical="center"/>
    </xf>
    <xf numFmtId="0" fontId="11" fillId="3" borderId="3" xfId="0" applyFont="1" applyFill="1" applyBorder="1" applyAlignment="1">
      <alignment horizontal="left"/>
    </xf>
    <xf numFmtId="0" fontId="11" fillId="3" borderId="4" xfId="0" applyFont="1" applyFill="1" applyBorder="1" applyAlignment="1">
      <alignment horizontal="left"/>
    </xf>
    <xf numFmtId="0" fontId="11" fillId="3" borderId="2" xfId="0" applyFont="1" applyFill="1" applyBorder="1" applyAlignment="1">
      <alignment horizontal="left"/>
    </xf>
    <xf numFmtId="0" fontId="10" fillId="0" borderId="0" xfId="0" applyFont="1" applyAlignment="1">
      <alignment horizontal="left" vertical="center" wrapText="1"/>
    </xf>
    <xf numFmtId="0" fontId="11" fillId="3" borderId="3" xfId="0" applyFont="1" applyFill="1" applyBorder="1" applyAlignment="1">
      <alignment horizontal="center" wrapText="1"/>
    </xf>
    <xf numFmtId="0" fontId="11" fillId="3" borderId="4" xfId="0" applyFont="1" applyFill="1" applyBorder="1" applyAlignment="1">
      <alignment horizontal="center" wrapText="1"/>
    </xf>
    <xf numFmtId="0" fontId="11" fillId="3" borderId="2" xfId="0" applyFont="1" applyFill="1" applyBorder="1" applyAlignment="1">
      <alignment horizontal="center" wrapText="1"/>
    </xf>
    <xf numFmtId="0" fontId="11" fillId="3" borderId="3" xfId="0" applyFont="1" applyFill="1" applyBorder="1" applyAlignment="1">
      <alignment horizontal="left" wrapText="1"/>
    </xf>
    <xf numFmtId="0" fontId="11" fillId="3" borderId="4" xfId="0" applyFont="1" applyFill="1" applyBorder="1" applyAlignment="1">
      <alignment horizontal="left" wrapText="1"/>
    </xf>
    <xf numFmtId="0" fontId="11" fillId="3" borderId="2" xfId="0" applyFont="1" applyFill="1" applyBorder="1" applyAlignment="1">
      <alignment horizontal="left" wrapText="1"/>
    </xf>
    <xf numFmtId="0" fontId="10" fillId="0" borderId="10" xfId="0" applyFont="1" applyBorder="1" applyAlignment="1">
      <alignment horizontal="left" vertical="top" wrapText="1"/>
    </xf>
    <xf numFmtId="0" fontId="10" fillId="0" borderId="9" xfId="0" applyFont="1" applyBorder="1" applyAlignment="1">
      <alignment horizontal="left" vertical="top" wrapText="1"/>
    </xf>
    <xf numFmtId="0" fontId="10" fillId="0" borderId="11" xfId="0" applyFont="1" applyBorder="1" applyAlignment="1">
      <alignment horizontal="left" vertical="top" wrapText="1"/>
    </xf>
    <xf numFmtId="0" fontId="10" fillId="0" borderId="12" xfId="0" applyFont="1" applyBorder="1" applyAlignment="1">
      <alignment horizontal="left" vertical="top" wrapText="1"/>
    </xf>
    <xf numFmtId="0" fontId="10" fillId="0" borderId="0" xfId="0" applyFont="1" applyBorder="1" applyAlignment="1">
      <alignment horizontal="left" vertical="top" wrapText="1"/>
    </xf>
    <xf numFmtId="0" fontId="10" fillId="0" borderId="13" xfId="0" applyFont="1" applyBorder="1" applyAlignment="1">
      <alignment horizontal="left" vertical="top" wrapText="1"/>
    </xf>
    <xf numFmtId="0" fontId="10" fillId="0" borderId="14" xfId="0" applyFont="1" applyBorder="1" applyAlignment="1">
      <alignment horizontal="left" vertical="top" wrapText="1"/>
    </xf>
    <xf numFmtId="0" fontId="10" fillId="0" borderId="15" xfId="0" applyFont="1" applyBorder="1" applyAlignment="1">
      <alignment horizontal="left" vertical="top" wrapText="1"/>
    </xf>
    <xf numFmtId="0" fontId="10" fillId="0" borderId="6" xfId="0" applyFont="1" applyBorder="1" applyAlignment="1">
      <alignment horizontal="left" vertical="top" wrapText="1"/>
    </xf>
    <xf numFmtId="0" fontId="11" fillId="3" borderId="3" xfId="0" applyFont="1" applyFill="1" applyBorder="1" applyAlignment="1">
      <alignment horizontal="center"/>
    </xf>
    <xf numFmtId="0" fontId="11" fillId="3" borderId="4" xfId="0" applyFont="1" applyFill="1" applyBorder="1" applyAlignment="1">
      <alignment horizontal="center"/>
    </xf>
    <xf numFmtId="0" fontId="11" fillId="3" borderId="2" xfId="0" applyFont="1" applyFill="1" applyBorder="1" applyAlignment="1">
      <alignment horizontal="center"/>
    </xf>
    <xf numFmtId="0" fontId="11" fillId="10" borderId="0" xfId="0" applyFont="1" applyFill="1" applyAlignment="1">
      <alignment horizontal="center" vertical="center" wrapText="1"/>
    </xf>
    <xf numFmtId="17" fontId="10" fillId="11" borderId="3" xfId="0" applyNumberFormat="1" applyFont="1" applyFill="1" applyBorder="1" applyAlignment="1">
      <alignment horizontal="right" vertical="center"/>
    </xf>
    <xf numFmtId="0" fontId="10" fillId="11" borderId="2" xfId="0" applyFont="1" applyFill="1" applyBorder="1" applyAlignment="1">
      <alignment horizontal="right" vertical="center"/>
    </xf>
    <xf numFmtId="0" fontId="10" fillId="11" borderId="3" xfId="0" applyFont="1" applyFill="1" applyBorder="1" applyAlignment="1">
      <alignment horizontal="left" vertical="center" wrapText="1"/>
    </xf>
    <xf numFmtId="0" fontId="10" fillId="11" borderId="2" xfId="0" applyFont="1" applyFill="1" applyBorder="1" applyAlignment="1">
      <alignment horizontal="left" vertical="center" wrapText="1"/>
    </xf>
    <xf numFmtId="0" fontId="11" fillId="11" borderId="3" xfId="0" applyFont="1" applyFill="1" applyBorder="1" applyAlignment="1">
      <alignment horizontal="center" vertical="center" wrapText="1"/>
    </xf>
    <xf numFmtId="0" fontId="11" fillId="11" borderId="2" xfId="0" applyFont="1" applyFill="1" applyBorder="1" applyAlignment="1">
      <alignment horizontal="center" vertical="center" wrapText="1"/>
    </xf>
    <xf numFmtId="0" fontId="10" fillId="11" borderId="3" xfId="0" applyFont="1" applyFill="1" applyBorder="1" applyAlignment="1">
      <alignment horizontal="right" vertical="center"/>
    </xf>
    <xf numFmtId="44" fontId="10" fillId="11" borderId="1" xfId="1" applyNumberFormat="1" applyFont="1" applyFill="1" applyBorder="1" applyAlignment="1">
      <alignment horizontal="left" vertical="center"/>
    </xf>
    <xf numFmtId="0" fontId="11" fillId="11" borderId="0" xfId="0" applyFont="1" applyFill="1" applyAlignment="1">
      <alignment horizontal="center" vertical="center" wrapText="1"/>
    </xf>
    <xf numFmtId="17" fontId="17" fillId="14" borderId="3" xfId="0" applyNumberFormat="1" applyFont="1" applyFill="1" applyBorder="1" applyAlignment="1">
      <alignment horizontal="right" vertical="center"/>
    </xf>
    <xf numFmtId="0" fontId="17" fillId="14" borderId="2" xfId="0" applyFont="1" applyFill="1" applyBorder="1" applyAlignment="1">
      <alignment horizontal="right" vertical="center"/>
    </xf>
    <xf numFmtId="0" fontId="17" fillId="14" borderId="3" xfId="0" applyFont="1" applyFill="1" applyBorder="1" applyAlignment="1">
      <alignment horizontal="left" vertical="center" wrapText="1"/>
    </xf>
    <xf numFmtId="0" fontId="17" fillId="14" borderId="2" xfId="0" applyFont="1" applyFill="1" applyBorder="1" applyAlignment="1">
      <alignment horizontal="left" vertical="center" wrapText="1"/>
    </xf>
    <xf numFmtId="0" fontId="16" fillId="14" borderId="3" xfId="0" applyFont="1" applyFill="1" applyBorder="1" applyAlignment="1">
      <alignment horizontal="center" vertical="center" wrapText="1"/>
    </xf>
    <xf numFmtId="0" fontId="16" fillId="14" borderId="2" xfId="0" applyFont="1" applyFill="1" applyBorder="1" applyAlignment="1">
      <alignment horizontal="center" vertical="center" wrapText="1"/>
    </xf>
    <xf numFmtId="0" fontId="17" fillId="14" borderId="3" xfId="0" applyFont="1" applyFill="1" applyBorder="1" applyAlignment="1">
      <alignment horizontal="right" vertical="center"/>
    </xf>
    <xf numFmtId="44" fontId="17" fillId="14" borderId="1" xfId="1" applyNumberFormat="1" applyFont="1" applyFill="1" applyBorder="1" applyAlignment="1">
      <alignment horizontal="left" vertical="center"/>
    </xf>
    <xf numFmtId="0" fontId="16" fillId="13" borderId="0" xfId="0" applyFont="1" applyFill="1" applyAlignment="1">
      <alignment horizontal="center" vertical="center" wrapText="1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1158240</xdr:colOff>
      <xdr:row>18</xdr:row>
      <xdr:rowOff>160020</xdr:rowOff>
    </xdr:from>
    <xdr:to>
      <xdr:col>1</xdr:col>
      <xdr:colOff>1040130</xdr:colOff>
      <xdr:row>21</xdr:row>
      <xdr:rowOff>43815</xdr:rowOff>
    </xdr:to>
    <xdr:pic>
      <xdr:nvPicPr>
        <xdr:cNvPr id="2" name="Picture 1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rcRect/>
        <a:stretch>
          <a:fillRect/>
        </a:stretch>
      </xdr:blipFill>
      <xdr:spPr bwMode="auto">
        <a:xfrm>
          <a:off x="1158240" y="3674745"/>
          <a:ext cx="1539240" cy="455295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Escritório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1"/>
  <sheetViews>
    <sheetView tabSelected="1" topLeftCell="A17" workbookViewId="0">
      <selection activeCell="G37" sqref="G37"/>
    </sheetView>
  </sheetViews>
  <sheetFormatPr defaultRowHeight="15" x14ac:dyDescent="0.25"/>
  <cols>
    <col min="1" max="1" width="5.7109375" style="1" customWidth="1"/>
    <col min="2" max="2" width="7.140625" style="1" customWidth="1"/>
    <col min="3" max="4" width="9.140625" style="1"/>
    <col min="5" max="5" width="26.5703125" style="1" customWidth="1"/>
    <col min="6" max="6" width="9.42578125" style="1" customWidth="1"/>
    <col min="7" max="7" width="13.85546875" style="1" customWidth="1"/>
    <col min="8" max="9" width="13.28515625" style="1" customWidth="1"/>
    <col min="10" max="16384" width="9.140625" style="1"/>
  </cols>
  <sheetData>
    <row r="1" spans="1:8" ht="15" customHeight="1" x14ac:dyDescent="0.25">
      <c r="A1" s="218" t="s">
        <v>209</v>
      </c>
      <c r="B1" s="218"/>
      <c r="C1" s="218"/>
      <c r="D1" s="218"/>
      <c r="E1" s="217" t="s">
        <v>294</v>
      </c>
      <c r="F1" s="217"/>
      <c r="G1" s="217"/>
    </row>
    <row r="2" spans="1:8" x14ac:dyDescent="0.25">
      <c r="A2" s="218" t="s">
        <v>210</v>
      </c>
      <c r="B2" s="218"/>
      <c r="C2" s="218"/>
      <c r="D2" s="218"/>
      <c r="E2" s="217"/>
      <c r="F2" s="217"/>
      <c r="G2" s="217"/>
    </row>
    <row r="3" spans="1:8" ht="15" customHeight="1" x14ac:dyDescent="0.25">
      <c r="A3" s="219" t="s">
        <v>211</v>
      </c>
      <c r="B3" s="219"/>
      <c r="C3" s="219"/>
      <c r="D3" s="219"/>
      <c r="E3" s="219"/>
      <c r="F3" s="219"/>
      <c r="G3" s="219"/>
    </row>
    <row r="4" spans="1:8" x14ac:dyDescent="0.25">
      <c r="C4" s="12"/>
    </row>
    <row r="5" spans="1:8" ht="18" x14ac:dyDescent="0.25">
      <c r="A5" s="221" t="s">
        <v>377</v>
      </c>
      <c r="B5" s="221"/>
      <c r="C5" s="221"/>
      <c r="D5" s="221"/>
      <c r="E5" s="221"/>
      <c r="F5" s="221"/>
      <c r="G5" s="221"/>
      <c r="H5" s="155"/>
    </row>
    <row r="6" spans="1:8" ht="15" customHeight="1" x14ac:dyDescent="0.25">
      <c r="A6" s="222" t="s">
        <v>378</v>
      </c>
      <c r="B6" s="222"/>
      <c r="C6" s="222"/>
      <c r="D6" s="222"/>
      <c r="E6" s="222"/>
      <c r="F6" s="222"/>
      <c r="G6" s="222"/>
      <c r="H6" s="156"/>
    </row>
    <row r="7" spans="1:8" ht="34.5" customHeight="1" x14ac:dyDescent="0.25">
      <c r="A7" s="223" t="s">
        <v>379</v>
      </c>
      <c r="B7" s="223"/>
      <c r="C7" s="223"/>
      <c r="D7" s="166"/>
      <c r="E7" s="14" t="s">
        <v>380</v>
      </c>
      <c r="F7" s="224" t="s">
        <v>380</v>
      </c>
      <c r="G7" s="224"/>
      <c r="H7" s="157"/>
    </row>
    <row r="8" spans="1:8" ht="15" customHeight="1" x14ac:dyDescent="0.25">
      <c r="A8" s="223" t="s">
        <v>381</v>
      </c>
      <c r="B8" s="223"/>
      <c r="C8" s="223"/>
      <c r="D8" s="223"/>
      <c r="E8" s="223"/>
      <c r="F8" s="223"/>
      <c r="G8" s="223"/>
      <c r="H8" s="156"/>
    </row>
    <row r="9" spans="1:8" ht="15" customHeight="1" x14ac:dyDescent="0.25">
      <c r="A9" s="223" t="s">
        <v>382</v>
      </c>
      <c r="B9" s="223"/>
      <c r="C9" s="223"/>
      <c r="D9" s="223"/>
      <c r="E9" s="223"/>
      <c r="F9" s="223"/>
      <c r="G9" s="223"/>
      <c r="H9" s="156"/>
    </row>
    <row r="10" spans="1:8" ht="24" customHeight="1" x14ac:dyDescent="0.25">
      <c r="A10" s="223" t="s">
        <v>383</v>
      </c>
      <c r="B10" s="223"/>
      <c r="C10" s="223"/>
      <c r="D10" s="223"/>
      <c r="E10" s="223"/>
      <c r="F10" s="223"/>
      <c r="G10" s="223"/>
      <c r="H10" s="156"/>
    </row>
    <row r="11" spans="1:8" x14ac:dyDescent="0.25">
      <c r="A11" s="148"/>
      <c r="B11" s="148"/>
      <c r="C11" s="148"/>
      <c r="D11" s="148"/>
      <c r="E11" s="148"/>
      <c r="F11" s="148"/>
      <c r="G11" s="148"/>
      <c r="H11" s="148"/>
    </row>
    <row r="12" spans="1:8" ht="15" customHeight="1" x14ac:dyDescent="0.25">
      <c r="A12" s="225" t="s">
        <v>384</v>
      </c>
      <c r="B12" s="225"/>
      <c r="C12" s="225"/>
      <c r="D12" s="225"/>
      <c r="E12" s="225"/>
      <c r="F12" s="225"/>
      <c r="G12" s="225"/>
      <c r="H12" s="158"/>
    </row>
    <row r="13" spans="1:8" ht="22.5" customHeight="1" x14ac:dyDescent="0.25">
      <c r="A13" s="225" t="s">
        <v>385</v>
      </c>
      <c r="B13" s="225"/>
      <c r="C13" s="225"/>
      <c r="D13" s="225"/>
      <c r="E13" s="225"/>
      <c r="F13" s="225"/>
      <c r="G13" s="225"/>
      <c r="H13" s="158"/>
    </row>
    <row r="14" spans="1:8" x14ac:dyDescent="0.25">
      <c r="A14" s="225" t="s">
        <v>386</v>
      </c>
      <c r="B14" s="225"/>
      <c r="C14" s="225"/>
      <c r="D14" s="158"/>
      <c r="E14" s="158"/>
      <c r="F14" s="158"/>
      <c r="G14" s="158"/>
      <c r="H14" s="158"/>
    </row>
    <row r="15" spans="1:8" x14ac:dyDescent="0.25">
      <c r="A15" s="220" t="s">
        <v>212</v>
      </c>
      <c r="B15" s="220"/>
      <c r="C15" s="220"/>
      <c r="D15" s="220"/>
      <c r="E15" s="220"/>
      <c r="F15" s="220"/>
      <c r="G15" s="220"/>
    </row>
    <row r="16" spans="1:8" x14ac:dyDescent="0.25">
      <c r="A16" s="187" t="s">
        <v>17</v>
      </c>
      <c r="B16" s="187"/>
      <c r="C16" s="205" t="s">
        <v>213</v>
      </c>
      <c r="D16" s="206"/>
      <c r="E16" s="206"/>
      <c r="F16" s="206"/>
      <c r="G16" s="207"/>
    </row>
    <row r="17" spans="1:7" ht="22.5" customHeight="1" x14ac:dyDescent="0.25">
      <c r="A17" s="188" t="s">
        <v>19</v>
      </c>
      <c r="B17" s="188"/>
      <c r="C17" s="209" t="s">
        <v>214</v>
      </c>
      <c r="D17" s="210"/>
      <c r="E17" s="187" t="s">
        <v>215</v>
      </c>
      <c r="F17" s="187"/>
      <c r="G17" s="187"/>
    </row>
    <row r="18" spans="1:7" ht="132.75" customHeight="1" x14ac:dyDescent="0.25">
      <c r="A18" s="189" t="s">
        <v>21</v>
      </c>
      <c r="B18" s="189"/>
      <c r="C18" s="211" t="s">
        <v>216</v>
      </c>
      <c r="D18" s="212"/>
      <c r="E18" s="213"/>
      <c r="F18" s="214"/>
      <c r="G18" s="215"/>
    </row>
    <row r="19" spans="1:7" x14ac:dyDescent="0.25">
      <c r="A19" s="187" t="s">
        <v>23</v>
      </c>
      <c r="B19" s="187"/>
      <c r="C19" s="216" t="s">
        <v>217</v>
      </c>
      <c r="D19" s="216"/>
      <c r="E19" s="216"/>
      <c r="F19" s="216"/>
      <c r="G19" s="13">
        <v>12</v>
      </c>
    </row>
    <row r="20" spans="1:7" ht="24" customHeight="1" x14ac:dyDescent="0.25">
      <c r="B20" s="202"/>
      <c r="C20" s="159"/>
      <c r="D20" s="208" t="s">
        <v>218</v>
      </c>
      <c r="E20" s="208"/>
      <c r="F20" s="163" t="s">
        <v>208</v>
      </c>
      <c r="G20" s="139" t="s">
        <v>221</v>
      </c>
    </row>
    <row r="21" spans="1:7" x14ac:dyDescent="0.25">
      <c r="B21" s="202"/>
      <c r="C21" s="160"/>
      <c r="D21" s="201" t="s">
        <v>223</v>
      </c>
      <c r="E21" s="201"/>
      <c r="F21" s="15" t="s">
        <v>220</v>
      </c>
      <c r="G21" s="165"/>
    </row>
    <row r="22" spans="1:7" x14ac:dyDescent="0.25">
      <c r="B22" s="202"/>
      <c r="C22" s="160"/>
      <c r="D22" s="201" t="s">
        <v>224</v>
      </c>
      <c r="E22" s="201"/>
      <c r="F22" s="15" t="s">
        <v>331</v>
      </c>
      <c r="G22" s="165"/>
    </row>
    <row r="23" spans="1:7" x14ac:dyDescent="0.25">
      <c r="B23" s="37"/>
      <c r="C23" s="160"/>
      <c r="D23" s="201" t="s">
        <v>293</v>
      </c>
      <c r="E23" s="201"/>
      <c r="F23" s="15" t="s">
        <v>292</v>
      </c>
      <c r="G23" s="165"/>
    </row>
    <row r="25" spans="1:7" x14ac:dyDescent="0.25">
      <c r="C25" s="204" t="s">
        <v>340</v>
      </c>
      <c r="D25" s="204"/>
      <c r="E25" s="204"/>
      <c r="F25" s="204"/>
      <c r="G25" s="204"/>
    </row>
    <row r="26" spans="1:7" ht="22.5" x14ac:dyDescent="0.25">
      <c r="A26" s="147"/>
      <c r="B26" s="147"/>
      <c r="C26" s="159"/>
      <c r="D26" s="203" t="s">
        <v>218</v>
      </c>
      <c r="E26" s="203"/>
      <c r="F26" s="161" t="s">
        <v>230</v>
      </c>
      <c r="G26" s="162" t="s">
        <v>231</v>
      </c>
    </row>
    <row r="27" spans="1:7" ht="15" customHeight="1" x14ac:dyDescent="0.25">
      <c r="A27" s="190"/>
      <c r="B27" s="148"/>
      <c r="C27" s="160"/>
      <c r="D27" s="192" t="str">
        <f>+D21</f>
        <v>Mecânico de Refrigeração</v>
      </c>
      <c r="E27" s="192"/>
      <c r="F27" s="17">
        <v>1</v>
      </c>
      <c r="G27" s="140">
        <f>+'Mecanico Refrigeracao seg a sex'!D150</f>
        <v>0</v>
      </c>
    </row>
    <row r="28" spans="1:7" ht="15" customHeight="1" x14ac:dyDescent="0.25">
      <c r="A28" s="190"/>
      <c r="B28" s="148"/>
      <c r="C28" s="160"/>
      <c r="D28" s="192" t="str">
        <f>+D22</f>
        <v>Eletricista de Manutenção</v>
      </c>
      <c r="E28" s="192"/>
      <c r="F28" s="17">
        <v>1</v>
      </c>
      <c r="G28" s="140">
        <f>+'Eletricista seg a sex'!D150</f>
        <v>0</v>
      </c>
    </row>
    <row r="29" spans="1:7" ht="15" customHeight="1" x14ac:dyDescent="0.25">
      <c r="A29" s="190"/>
      <c r="B29" s="148"/>
      <c r="C29" s="160"/>
      <c r="D29" s="192" t="str">
        <f t="shared" ref="D29" si="0">+D23</f>
        <v>Oficial de Manutenção Predial</v>
      </c>
      <c r="E29" s="192"/>
      <c r="F29" s="17">
        <v>1</v>
      </c>
      <c r="G29" s="140">
        <f>+'Oficial de Manutencao'!D150</f>
        <v>0</v>
      </c>
    </row>
    <row r="30" spans="1:7" x14ac:dyDescent="0.25">
      <c r="A30" s="190"/>
      <c r="B30" s="148"/>
      <c r="C30" s="2"/>
      <c r="D30" s="2"/>
      <c r="E30" s="2"/>
      <c r="F30" s="18" t="s">
        <v>232</v>
      </c>
      <c r="G30" s="141">
        <f>SUM(G27:G29)</f>
        <v>0</v>
      </c>
    </row>
    <row r="31" spans="1:7" x14ac:dyDescent="0.25">
      <c r="A31" s="190"/>
      <c r="B31" s="191"/>
      <c r="C31" s="199" t="s">
        <v>341</v>
      </c>
      <c r="D31" s="199"/>
      <c r="E31" s="199"/>
      <c r="F31" s="199"/>
      <c r="G31" s="200"/>
    </row>
    <row r="32" spans="1:7" s="2" customFormat="1" ht="11.25" x14ac:dyDescent="0.2">
      <c r="A32" s="190"/>
      <c r="B32" s="191"/>
      <c r="E32" s="195" t="s">
        <v>233</v>
      </c>
      <c r="F32" s="196"/>
      <c r="G32" s="143">
        <v>5000</v>
      </c>
    </row>
    <row r="33" spans="1:9" s="2" customFormat="1" ht="12" x14ac:dyDescent="0.2">
      <c r="A33" s="190"/>
      <c r="B33" s="191"/>
      <c r="E33" s="193" t="s">
        <v>234</v>
      </c>
      <c r="F33" s="194"/>
      <c r="G33" s="16">
        <f>+BDI!C18</f>
        <v>0.16830000000000001</v>
      </c>
    </row>
    <row r="34" spans="1:9" s="2" customFormat="1" ht="11.25" x14ac:dyDescent="0.2">
      <c r="A34" s="190"/>
      <c r="B34" s="191"/>
      <c r="G34" s="142">
        <f>ROUND(+((G33*G32)+G32),2)</f>
        <v>5841.5</v>
      </c>
    </row>
    <row r="35" spans="1:9" s="2" customFormat="1" ht="11.25" x14ac:dyDescent="0.2"/>
    <row r="36" spans="1:9" s="2" customFormat="1" ht="22.5" x14ac:dyDescent="0.2">
      <c r="B36" s="149" t="s">
        <v>370</v>
      </c>
      <c r="C36" s="149" t="s">
        <v>219</v>
      </c>
      <c r="D36" s="197" t="s">
        <v>218</v>
      </c>
      <c r="E36" s="197"/>
      <c r="F36" s="149" t="s">
        <v>372</v>
      </c>
      <c r="G36" s="150" t="s">
        <v>373</v>
      </c>
      <c r="H36" s="150" t="s">
        <v>374</v>
      </c>
      <c r="I36" s="150" t="s">
        <v>375</v>
      </c>
    </row>
    <row r="37" spans="1:9" s="146" customFormat="1" ht="65.25" customHeight="1" x14ac:dyDescent="0.25">
      <c r="B37" s="151">
        <v>1</v>
      </c>
      <c r="C37" s="153">
        <v>5380</v>
      </c>
      <c r="D37" s="198" t="s">
        <v>371</v>
      </c>
      <c r="E37" s="198"/>
      <c r="F37" s="151" t="s">
        <v>376</v>
      </c>
      <c r="G37" s="154">
        <v>12</v>
      </c>
      <c r="H37" s="152">
        <f>ROUND(+G34+G30,2)</f>
        <v>5841.5</v>
      </c>
      <c r="I37" s="152">
        <f>+H37*G19</f>
        <v>70098</v>
      </c>
    </row>
    <row r="38" spans="1:9" s="2" customFormat="1" ht="11.25" x14ac:dyDescent="0.2"/>
    <row r="39" spans="1:9" s="2" customFormat="1" ht="11.25" x14ac:dyDescent="0.2">
      <c r="C39" s="36"/>
    </row>
    <row r="40" spans="1:9" x14ac:dyDescent="0.25">
      <c r="B40" s="2" t="s">
        <v>335</v>
      </c>
    </row>
    <row r="41" spans="1:9" x14ac:dyDescent="0.25">
      <c r="B41" s="134" t="s">
        <v>222</v>
      </c>
    </row>
  </sheetData>
  <mergeCells count="42">
    <mergeCell ref="E1:G2"/>
    <mergeCell ref="A1:D1"/>
    <mergeCell ref="A2:D2"/>
    <mergeCell ref="A3:G3"/>
    <mergeCell ref="A15:G15"/>
    <mergeCell ref="A5:G5"/>
    <mergeCell ref="A6:G6"/>
    <mergeCell ref="A7:C7"/>
    <mergeCell ref="F7:G7"/>
    <mergeCell ref="A8:G8"/>
    <mergeCell ref="A9:G9"/>
    <mergeCell ref="A10:G10"/>
    <mergeCell ref="A12:G12"/>
    <mergeCell ref="A13:G13"/>
    <mergeCell ref="A14:C14"/>
    <mergeCell ref="C16:G16"/>
    <mergeCell ref="D20:E20"/>
    <mergeCell ref="D21:E21"/>
    <mergeCell ref="C17:D17"/>
    <mergeCell ref="C18:D18"/>
    <mergeCell ref="E17:G17"/>
    <mergeCell ref="E18:G18"/>
    <mergeCell ref="C19:F19"/>
    <mergeCell ref="D36:E36"/>
    <mergeCell ref="D37:E37"/>
    <mergeCell ref="C31:G31"/>
    <mergeCell ref="D22:E22"/>
    <mergeCell ref="B20:B22"/>
    <mergeCell ref="D26:E26"/>
    <mergeCell ref="D23:E23"/>
    <mergeCell ref="C25:G25"/>
    <mergeCell ref="D27:E27"/>
    <mergeCell ref="D28:E28"/>
    <mergeCell ref="D29:E29"/>
    <mergeCell ref="E33:F33"/>
    <mergeCell ref="E32:F32"/>
    <mergeCell ref="A16:B16"/>
    <mergeCell ref="A17:B17"/>
    <mergeCell ref="A18:B18"/>
    <mergeCell ref="A19:B19"/>
    <mergeCell ref="A27:A34"/>
    <mergeCell ref="B31:B34"/>
  </mergeCells>
  <pageMargins left="0.86614173228346458" right="7.874015748031496E-2" top="0.78740157480314965" bottom="0.78740157480314965" header="0.31496062992125984" footer="0.31496062992125984"/>
  <pageSetup paperSize="9" fitToHeight="0" orientation="portrait" r:id="rId1"/>
  <headerFooter>
    <oddFooter>&amp;A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C128"/>
  <sheetViews>
    <sheetView workbookViewId="0">
      <selection activeCell="B2" sqref="B2"/>
    </sheetView>
  </sheetViews>
  <sheetFormatPr defaultRowHeight="12" x14ac:dyDescent="0.2"/>
  <cols>
    <col min="1" max="1" width="73.7109375" style="38" customWidth="1"/>
    <col min="2" max="2" width="16.42578125" style="38" bestFit="1" customWidth="1"/>
    <col min="3" max="3" width="13.85546875" style="38" bestFit="1" customWidth="1"/>
    <col min="4" max="4" width="10.7109375" style="38" bestFit="1" customWidth="1"/>
    <col min="5" max="5" width="79" style="38" customWidth="1"/>
    <col min="6" max="16384" width="9.140625" style="38"/>
  </cols>
  <sheetData>
    <row r="1" spans="1:3" ht="38.25" customHeight="1" x14ac:dyDescent="0.2">
      <c r="A1" s="318" t="s">
        <v>333</v>
      </c>
      <c r="B1" s="318"/>
      <c r="C1" s="318"/>
    </row>
    <row r="3" spans="1:3" x14ac:dyDescent="0.2">
      <c r="A3" s="39" t="s">
        <v>138</v>
      </c>
      <c r="B3" s="39">
        <v>220</v>
      </c>
    </row>
    <row r="4" spans="1:3" x14ac:dyDescent="0.2">
      <c r="A4" s="39" t="s">
        <v>139</v>
      </c>
      <c r="B4" s="39">
        <v>365.25</v>
      </c>
    </row>
    <row r="5" spans="1:3" x14ac:dyDescent="0.2">
      <c r="A5" s="39" t="s">
        <v>140</v>
      </c>
      <c r="B5" s="40">
        <f>(365.25/12)/(7/5)</f>
        <v>21.741071428571431</v>
      </c>
    </row>
    <row r="6" spans="1:3" x14ac:dyDescent="0.2">
      <c r="A6" s="41" t="s">
        <v>18</v>
      </c>
      <c r="B6" s="42">
        <f>+'Oficial de Manutencao'!D12</f>
        <v>0</v>
      </c>
    </row>
    <row r="7" spans="1:3" x14ac:dyDescent="0.2">
      <c r="A7" s="41" t="s">
        <v>141</v>
      </c>
      <c r="B7" s="42">
        <f>+'Oficial de Manutencao'!D23</f>
        <v>0</v>
      </c>
    </row>
    <row r="9" spans="1:3" x14ac:dyDescent="0.2">
      <c r="A9" s="297" t="s">
        <v>142</v>
      </c>
      <c r="B9" s="298"/>
      <c r="C9" s="299"/>
    </row>
    <row r="10" spans="1:3" x14ac:dyDescent="0.2">
      <c r="A10" s="39" t="s">
        <v>143</v>
      </c>
      <c r="B10" s="39">
        <f>+$B$4</f>
        <v>365.25</v>
      </c>
      <c r="C10" s="43"/>
    </row>
    <row r="11" spans="1:3" x14ac:dyDescent="0.2">
      <c r="A11" s="39" t="s">
        <v>144</v>
      </c>
      <c r="B11" s="41">
        <v>12</v>
      </c>
      <c r="C11" s="43"/>
    </row>
    <row r="12" spans="1:3" x14ac:dyDescent="0.2">
      <c r="A12" s="39" t="s">
        <v>145</v>
      </c>
      <c r="B12" s="44">
        <v>1</v>
      </c>
      <c r="C12" s="43"/>
    </row>
    <row r="13" spans="1:3" x14ac:dyDescent="0.2">
      <c r="A13" s="41" t="s">
        <v>146</v>
      </c>
      <c r="B13" s="40">
        <f>(365.25/12)/(7/5)</f>
        <v>21.741071428571431</v>
      </c>
      <c r="C13" s="43"/>
    </row>
    <row r="14" spans="1:3" x14ac:dyDescent="0.2">
      <c r="A14" s="45" t="s">
        <v>147</v>
      </c>
      <c r="B14" s="46"/>
      <c r="C14" s="43"/>
    </row>
    <row r="15" spans="1:3" x14ac:dyDescent="0.2">
      <c r="A15" s="39" t="s">
        <v>148</v>
      </c>
      <c r="B15" s="44">
        <v>0.06</v>
      </c>
      <c r="C15" s="43"/>
    </row>
    <row r="16" spans="1:3" x14ac:dyDescent="0.2">
      <c r="A16" s="278" t="s">
        <v>149</v>
      </c>
      <c r="B16" s="280"/>
      <c r="C16" s="47">
        <f>ROUND((B13*(B14*2)-($B$6*B15)),2)</f>
        <v>0</v>
      </c>
    </row>
    <row r="18" spans="1:3" x14ac:dyDescent="0.2">
      <c r="A18" s="297" t="s">
        <v>203</v>
      </c>
      <c r="B18" s="298"/>
      <c r="C18" s="299"/>
    </row>
    <row r="19" spans="1:3" x14ac:dyDescent="0.2">
      <c r="A19" s="39" t="s">
        <v>143</v>
      </c>
      <c r="B19" s="39">
        <f>+$B$4</f>
        <v>365.25</v>
      </c>
      <c r="C19" s="43"/>
    </row>
    <row r="20" spans="1:3" x14ac:dyDescent="0.2">
      <c r="A20" s="39" t="s">
        <v>144</v>
      </c>
      <c r="B20" s="41">
        <v>12</v>
      </c>
      <c r="C20" s="43"/>
    </row>
    <row r="21" spans="1:3" x14ac:dyDescent="0.2">
      <c r="A21" s="39" t="s">
        <v>145</v>
      </c>
      <c r="B21" s="44">
        <v>1</v>
      </c>
      <c r="C21" s="43"/>
    </row>
    <row r="22" spans="1:3" x14ac:dyDescent="0.2">
      <c r="A22" s="41" t="s">
        <v>204</v>
      </c>
      <c r="B22" s="40">
        <f>(365.25/12)/(7/5)</f>
        <v>21.741071428571431</v>
      </c>
      <c r="C22" s="43"/>
    </row>
    <row r="23" spans="1:3" x14ac:dyDescent="0.2">
      <c r="A23" s="45" t="s">
        <v>205</v>
      </c>
      <c r="B23" s="46"/>
      <c r="C23" s="43"/>
    </row>
    <row r="24" spans="1:3" x14ac:dyDescent="0.2">
      <c r="A24" s="39" t="s">
        <v>151</v>
      </c>
      <c r="B24" s="44">
        <v>0</v>
      </c>
      <c r="C24" s="43"/>
    </row>
    <row r="25" spans="1:3" x14ac:dyDescent="0.2">
      <c r="A25" s="278" t="s">
        <v>150</v>
      </c>
      <c r="B25" s="280"/>
      <c r="C25" s="47">
        <f>ROUND((B22*(B23)-((B22*B23)*B24)),2)</f>
        <v>0</v>
      </c>
    </row>
    <row r="28" spans="1:3" x14ac:dyDescent="0.2">
      <c r="A28" s="297" t="s">
        <v>152</v>
      </c>
      <c r="B28" s="298"/>
      <c r="C28" s="299"/>
    </row>
    <row r="29" spans="1:3" x14ac:dyDescent="0.2">
      <c r="A29" s="39" t="s">
        <v>153</v>
      </c>
      <c r="B29" s="42">
        <f>+B7</f>
        <v>0</v>
      </c>
      <c r="C29" s="43"/>
    </row>
    <row r="30" spans="1:3" x14ac:dyDescent="0.2">
      <c r="A30" s="39" t="s">
        <v>154</v>
      </c>
      <c r="B30" s="39">
        <v>12</v>
      </c>
      <c r="C30" s="43"/>
    </row>
    <row r="31" spans="1:3" x14ac:dyDescent="0.2">
      <c r="A31" s="45" t="s">
        <v>155</v>
      </c>
      <c r="B31" s="48"/>
      <c r="C31" s="43"/>
    </row>
    <row r="32" spans="1:3" x14ac:dyDescent="0.2">
      <c r="A32" s="278" t="s">
        <v>156</v>
      </c>
      <c r="B32" s="280"/>
      <c r="C32" s="47">
        <f>ROUND(+(B29/B30)*B31,2)</f>
        <v>0</v>
      </c>
    </row>
    <row r="34" spans="1:3" x14ac:dyDescent="0.2">
      <c r="A34" s="282" t="s">
        <v>157</v>
      </c>
      <c r="B34" s="283"/>
      <c r="C34" s="284"/>
    </row>
    <row r="35" spans="1:3" s="50" customFormat="1" x14ac:dyDescent="0.2">
      <c r="A35" s="49" t="s">
        <v>158</v>
      </c>
      <c r="B35" s="48">
        <f>+B31</f>
        <v>0</v>
      </c>
      <c r="C35" s="43"/>
    </row>
    <row r="36" spans="1:3" x14ac:dyDescent="0.2">
      <c r="A36" s="39" t="s">
        <v>159</v>
      </c>
      <c r="B36" s="42">
        <f>+'Oficial de Manutencao'!$D$23</f>
        <v>0</v>
      </c>
      <c r="C36" s="43"/>
    </row>
    <row r="37" spans="1:3" x14ac:dyDescent="0.2">
      <c r="A37" s="39" t="s">
        <v>44</v>
      </c>
      <c r="B37" s="42">
        <f>+'Oficial de Manutencao'!$D$29</f>
        <v>0</v>
      </c>
      <c r="C37" s="43"/>
    </row>
    <row r="38" spans="1:3" x14ac:dyDescent="0.2">
      <c r="A38" s="39" t="s">
        <v>47</v>
      </c>
      <c r="B38" s="42">
        <f>+'Oficial de Manutencao'!$D$31</f>
        <v>0</v>
      </c>
      <c r="C38" s="43"/>
    </row>
    <row r="39" spans="1:3" x14ac:dyDescent="0.2">
      <c r="A39" s="39" t="s">
        <v>49</v>
      </c>
      <c r="B39" s="42">
        <f>+'Oficial de Manutencao'!$D$32</f>
        <v>0</v>
      </c>
      <c r="C39" s="43"/>
    </row>
    <row r="40" spans="1:3" x14ac:dyDescent="0.2">
      <c r="A40" s="51" t="s">
        <v>160</v>
      </c>
      <c r="B40" s="52">
        <f>SUM(B36:B39)</f>
        <v>0</v>
      </c>
      <c r="C40" s="43"/>
    </row>
    <row r="41" spans="1:3" x14ac:dyDescent="0.2">
      <c r="A41" s="41" t="s">
        <v>161</v>
      </c>
      <c r="B41" s="44">
        <v>0.4</v>
      </c>
      <c r="C41" s="43"/>
    </row>
    <row r="42" spans="1:3" x14ac:dyDescent="0.2">
      <c r="A42" s="41" t="s">
        <v>162</v>
      </c>
      <c r="B42" s="44">
        <f>+'Oficial de Manutencao'!$C$44</f>
        <v>0.08</v>
      </c>
      <c r="C42" s="43"/>
    </row>
    <row r="43" spans="1:3" x14ac:dyDescent="0.2">
      <c r="A43" s="246" t="s">
        <v>163</v>
      </c>
      <c r="B43" s="247"/>
      <c r="C43" s="53">
        <f>ROUND(+B40*B41*B42*B35,2)</f>
        <v>0</v>
      </c>
    </row>
    <row r="44" spans="1:3" x14ac:dyDescent="0.2">
      <c r="A44" s="278" t="s">
        <v>164</v>
      </c>
      <c r="B44" s="280"/>
      <c r="C44" s="54">
        <f>+C43</f>
        <v>0</v>
      </c>
    </row>
    <row r="46" spans="1:3" x14ac:dyDescent="0.2">
      <c r="A46" s="297" t="s">
        <v>165</v>
      </c>
      <c r="B46" s="298"/>
      <c r="C46" s="299"/>
    </row>
    <row r="47" spans="1:3" x14ac:dyDescent="0.2">
      <c r="A47" s="39" t="s">
        <v>153</v>
      </c>
      <c r="B47" s="42">
        <f>+B7</f>
        <v>0</v>
      </c>
      <c r="C47" s="43"/>
    </row>
    <row r="48" spans="1:3" x14ac:dyDescent="0.2">
      <c r="A48" s="39" t="s">
        <v>166</v>
      </c>
      <c r="B48" s="55">
        <v>30</v>
      </c>
      <c r="C48" s="43"/>
    </row>
    <row r="49" spans="1:3" x14ac:dyDescent="0.2">
      <c r="A49" s="39" t="s">
        <v>154</v>
      </c>
      <c r="B49" s="39">
        <v>12</v>
      </c>
      <c r="C49" s="43"/>
    </row>
    <row r="50" spans="1:3" x14ac:dyDescent="0.2">
      <c r="A50" s="39" t="s">
        <v>167</v>
      </c>
      <c r="B50" s="39">
        <v>7</v>
      </c>
      <c r="C50" s="43"/>
    </row>
    <row r="51" spans="1:3" x14ac:dyDescent="0.2">
      <c r="A51" s="45" t="s">
        <v>168</v>
      </c>
      <c r="B51" s="48"/>
      <c r="C51" s="43"/>
    </row>
    <row r="52" spans="1:3" x14ac:dyDescent="0.2">
      <c r="A52" s="278" t="s">
        <v>169</v>
      </c>
      <c r="B52" s="280"/>
      <c r="C52" s="47">
        <f>+ROUND(((B47/B48/B49)*B50)*B51,2)</f>
        <v>0</v>
      </c>
    </row>
    <row r="54" spans="1:3" x14ac:dyDescent="0.2">
      <c r="A54" s="282" t="s">
        <v>170</v>
      </c>
      <c r="B54" s="283"/>
      <c r="C54" s="284"/>
    </row>
    <row r="55" spans="1:3" x14ac:dyDescent="0.2">
      <c r="A55" s="49" t="s">
        <v>171</v>
      </c>
      <c r="B55" s="48">
        <f>+B51</f>
        <v>0</v>
      </c>
      <c r="C55" s="43"/>
    </row>
    <row r="56" spans="1:3" x14ac:dyDescent="0.2">
      <c r="A56" s="39" t="s">
        <v>159</v>
      </c>
      <c r="B56" s="42">
        <f>+'Oficial de Manutencao'!$D$23</f>
        <v>0</v>
      </c>
      <c r="C56" s="43"/>
    </row>
    <row r="57" spans="1:3" x14ac:dyDescent="0.2">
      <c r="A57" s="39" t="s">
        <v>44</v>
      </c>
      <c r="B57" s="42">
        <f>+'Oficial de Manutencao'!$D$29</f>
        <v>0</v>
      </c>
      <c r="C57" s="43"/>
    </row>
    <row r="58" spans="1:3" x14ac:dyDescent="0.2">
      <c r="A58" s="39" t="s">
        <v>47</v>
      </c>
      <c r="B58" s="42">
        <f>+'Oficial de Manutencao'!$D$31</f>
        <v>0</v>
      </c>
      <c r="C58" s="43"/>
    </row>
    <row r="59" spans="1:3" x14ac:dyDescent="0.2">
      <c r="A59" s="39" t="s">
        <v>49</v>
      </c>
      <c r="B59" s="42">
        <f>+'Oficial de Manutencao'!$D$32</f>
        <v>0</v>
      </c>
      <c r="C59" s="43"/>
    </row>
    <row r="60" spans="1:3" x14ac:dyDescent="0.2">
      <c r="A60" s="51" t="s">
        <v>160</v>
      </c>
      <c r="B60" s="52">
        <f>SUM(B56:B59)</f>
        <v>0</v>
      </c>
      <c r="C60" s="43"/>
    </row>
    <row r="61" spans="1:3" x14ac:dyDescent="0.2">
      <c r="A61" s="41" t="s">
        <v>161</v>
      </c>
      <c r="B61" s="44">
        <v>0.4</v>
      </c>
      <c r="C61" s="43"/>
    </row>
    <row r="62" spans="1:3" x14ac:dyDescent="0.2">
      <c r="A62" s="41" t="s">
        <v>162</v>
      </c>
      <c r="B62" s="44">
        <f>+'Oficial de Manutencao'!$C$44</f>
        <v>0.08</v>
      </c>
      <c r="C62" s="43"/>
    </row>
    <row r="63" spans="1:3" x14ac:dyDescent="0.2">
      <c r="A63" s="246" t="s">
        <v>163</v>
      </c>
      <c r="B63" s="247"/>
      <c r="C63" s="53">
        <f>ROUND(+B60*B61*B62*B55,2)</f>
        <v>0</v>
      </c>
    </row>
    <row r="64" spans="1:3" x14ac:dyDescent="0.2">
      <c r="A64" s="278" t="s">
        <v>172</v>
      </c>
      <c r="B64" s="280"/>
      <c r="C64" s="54">
        <f>+C63</f>
        <v>0</v>
      </c>
    </row>
    <row r="66" spans="1:3" x14ac:dyDescent="0.2">
      <c r="A66" s="282" t="s">
        <v>173</v>
      </c>
      <c r="B66" s="283"/>
      <c r="C66" s="284"/>
    </row>
    <row r="67" spans="1:3" x14ac:dyDescent="0.2">
      <c r="A67" s="288" t="s">
        <v>174</v>
      </c>
      <c r="B67" s="289"/>
      <c r="C67" s="290"/>
    </row>
    <row r="68" spans="1:3" x14ac:dyDescent="0.2">
      <c r="A68" s="291"/>
      <c r="B68" s="292"/>
      <c r="C68" s="293"/>
    </row>
    <row r="69" spans="1:3" x14ac:dyDescent="0.2">
      <c r="A69" s="291"/>
      <c r="B69" s="292"/>
      <c r="C69" s="293"/>
    </row>
    <row r="70" spans="1:3" x14ac:dyDescent="0.2">
      <c r="A70" s="294"/>
      <c r="B70" s="295"/>
      <c r="C70" s="296"/>
    </row>
    <row r="71" spans="1:3" x14ac:dyDescent="0.2">
      <c r="A71" s="56"/>
      <c r="B71" s="56"/>
      <c r="C71" s="56"/>
    </row>
    <row r="72" spans="1:3" x14ac:dyDescent="0.2">
      <c r="A72" s="282" t="s">
        <v>175</v>
      </c>
      <c r="B72" s="283"/>
      <c r="C72" s="284"/>
    </row>
    <row r="73" spans="1:3" x14ac:dyDescent="0.2">
      <c r="A73" s="39" t="s">
        <v>176</v>
      </c>
      <c r="B73" s="42">
        <f>+$B$7</f>
        <v>0</v>
      </c>
      <c r="C73" s="43"/>
    </row>
    <row r="74" spans="1:3" x14ac:dyDescent="0.2">
      <c r="A74" s="39" t="s">
        <v>144</v>
      </c>
      <c r="B74" s="39">
        <v>30</v>
      </c>
      <c r="C74" s="43"/>
    </row>
    <row r="75" spans="1:3" x14ac:dyDescent="0.2">
      <c r="A75" s="39" t="s">
        <v>177</v>
      </c>
      <c r="B75" s="39">
        <v>12</v>
      </c>
      <c r="C75" s="43"/>
    </row>
    <row r="76" spans="1:3" x14ac:dyDescent="0.2">
      <c r="A76" s="45" t="s">
        <v>178</v>
      </c>
      <c r="B76" s="45"/>
      <c r="C76" s="43"/>
    </row>
    <row r="77" spans="1:3" x14ac:dyDescent="0.2">
      <c r="A77" s="278" t="s">
        <v>179</v>
      </c>
      <c r="B77" s="280"/>
      <c r="C77" s="57">
        <f>+ROUND((B73/B74/B75)*B76,2)</f>
        <v>0</v>
      </c>
    </row>
    <row r="79" spans="1:3" x14ac:dyDescent="0.2">
      <c r="A79" s="282" t="s">
        <v>180</v>
      </c>
      <c r="B79" s="283"/>
      <c r="C79" s="284"/>
    </row>
    <row r="80" spans="1:3" x14ac:dyDescent="0.2">
      <c r="A80" s="39" t="s">
        <v>176</v>
      </c>
      <c r="B80" s="42">
        <f>+$B$7</f>
        <v>0</v>
      </c>
      <c r="C80" s="43"/>
    </row>
    <row r="81" spans="1:3" x14ac:dyDescent="0.2">
      <c r="A81" s="39" t="s">
        <v>144</v>
      </c>
      <c r="B81" s="39">
        <v>30</v>
      </c>
      <c r="C81" s="43"/>
    </row>
    <row r="82" spans="1:3" x14ac:dyDescent="0.2">
      <c r="A82" s="39" t="s">
        <v>177</v>
      </c>
      <c r="B82" s="39">
        <v>12</v>
      </c>
      <c r="C82" s="43"/>
    </row>
    <row r="83" spans="1:3" x14ac:dyDescent="0.2">
      <c r="A83" s="41" t="s">
        <v>181</v>
      </c>
      <c r="B83" s="39">
        <v>5</v>
      </c>
      <c r="C83" s="43"/>
    </row>
    <row r="84" spans="1:3" x14ac:dyDescent="0.2">
      <c r="A84" s="45" t="s">
        <v>182</v>
      </c>
      <c r="B84" s="48"/>
      <c r="C84" s="43"/>
    </row>
    <row r="85" spans="1:3" x14ac:dyDescent="0.2">
      <c r="A85" s="45" t="s">
        <v>183</v>
      </c>
      <c r="B85" s="48"/>
      <c r="C85" s="43"/>
    </row>
    <row r="86" spans="1:3" x14ac:dyDescent="0.2">
      <c r="A86" s="278" t="s">
        <v>184</v>
      </c>
      <c r="B86" s="280"/>
      <c r="C86" s="47">
        <f>ROUND(+B80/B81/B82*B83*B84*B85,2)</f>
        <v>0</v>
      </c>
    </row>
    <row r="88" spans="1:3" x14ac:dyDescent="0.2">
      <c r="A88" s="282" t="s">
        <v>185</v>
      </c>
      <c r="B88" s="283"/>
      <c r="C88" s="284"/>
    </row>
    <row r="89" spans="1:3" x14ac:dyDescent="0.2">
      <c r="A89" s="39" t="s">
        <v>176</v>
      </c>
      <c r="B89" s="42">
        <f>+$B$7</f>
        <v>0</v>
      </c>
      <c r="C89" s="43"/>
    </row>
    <row r="90" spans="1:3" x14ac:dyDescent="0.2">
      <c r="A90" s="39" t="s">
        <v>144</v>
      </c>
      <c r="B90" s="39">
        <v>30</v>
      </c>
      <c r="C90" s="43"/>
    </row>
    <row r="91" spans="1:3" x14ac:dyDescent="0.2">
      <c r="A91" s="39" t="s">
        <v>177</v>
      </c>
      <c r="B91" s="39">
        <v>12</v>
      </c>
      <c r="C91" s="43"/>
    </row>
    <row r="92" spans="1:3" x14ac:dyDescent="0.2">
      <c r="A92" s="41" t="s">
        <v>186</v>
      </c>
      <c r="B92" s="39">
        <v>15</v>
      </c>
      <c r="C92" s="43"/>
    </row>
    <row r="93" spans="1:3" x14ac:dyDescent="0.2">
      <c r="A93" s="45" t="s">
        <v>187</v>
      </c>
      <c r="B93" s="48"/>
      <c r="C93" s="43"/>
    </row>
    <row r="94" spans="1:3" x14ac:dyDescent="0.2">
      <c r="A94" s="278" t="s">
        <v>188</v>
      </c>
      <c r="B94" s="280"/>
      <c r="C94" s="47">
        <f>ROUND(+B89/B90/B91*B92*B93,2)</f>
        <v>0</v>
      </c>
    </row>
    <row r="96" spans="1:3" x14ac:dyDescent="0.2">
      <c r="A96" s="282" t="s">
        <v>189</v>
      </c>
      <c r="B96" s="283"/>
      <c r="C96" s="284"/>
    </row>
    <row r="97" spans="1:3" x14ac:dyDescent="0.2">
      <c r="A97" s="39" t="s">
        <v>176</v>
      </c>
      <c r="B97" s="42">
        <f>+$B$7</f>
        <v>0</v>
      </c>
      <c r="C97" s="43"/>
    </row>
    <row r="98" spans="1:3" x14ac:dyDescent="0.2">
      <c r="A98" s="39" t="s">
        <v>144</v>
      </c>
      <c r="B98" s="39">
        <v>30</v>
      </c>
      <c r="C98" s="43"/>
    </row>
    <row r="99" spans="1:3" x14ac:dyDescent="0.2">
      <c r="A99" s="39" t="s">
        <v>177</v>
      </c>
      <c r="B99" s="39">
        <v>12</v>
      </c>
      <c r="C99" s="43"/>
    </row>
    <row r="100" spans="1:3" x14ac:dyDescent="0.2">
      <c r="A100" s="41" t="s">
        <v>186</v>
      </c>
      <c r="B100" s="39">
        <v>5</v>
      </c>
      <c r="C100" s="43"/>
    </row>
    <row r="101" spans="1:3" x14ac:dyDescent="0.2">
      <c r="A101" s="45" t="s">
        <v>190</v>
      </c>
      <c r="B101" s="48"/>
      <c r="C101" s="43"/>
    </row>
    <row r="102" spans="1:3" x14ac:dyDescent="0.2">
      <c r="A102" s="278" t="s">
        <v>191</v>
      </c>
      <c r="B102" s="280"/>
      <c r="C102" s="47">
        <f>ROUND(+B97/B98/B99*B100*B101,2)</f>
        <v>0</v>
      </c>
    </row>
    <row r="104" spans="1:3" x14ac:dyDescent="0.2">
      <c r="A104" s="282" t="s">
        <v>192</v>
      </c>
      <c r="B104" s="283"/>
      <c r="C104" s="284"/>
    </row>
    <row r="105" spans="1:3" x14ac:dyDescent="0.2">
      <c r="A105" s="285" t="s">
        <v>193</v>
      </c>
      <c r="B105" s="286"/>
      <c r="C105" s="287"/>
    </row>
    <row r="106" spans="1:3" x14ac:dyDescent="0.2">
      <c r="A106" s="39" t="s">
        <v>176</v>
      </c>
      <c r="B106" s="42">
        <f>+$B$7</f>
        <v>0</v>
      </c>
      <c r="C106" s="43"/>
    </row>
    <row r="107" spans="1:3" x14ac:dyDescent="0.2">
      <c r="A107" s="39" t="s">
        <v>194</v>
      </c>
      <c r="B107" s="42">
        <f>+B106*(1/3)</f>
        <v>0</v>
      </c>
      <c r="C107" s="43"/>
    </row>
    <row r="108" spans="1:3" x14ac:dyDescent="0.2">
      <c r="A108" s="51" t="s">
        <v>160</v>
      </c>
      <c r="B108" s="52">
        <f>SUM(B106:B107)</f>
        <v>0</v>
      </c>
      <c r="C108" s="43"/>
    </row>
    <row r="109" spans="1:3" x14ac:dyDescent="0.2">
      <c r="A109" s="39" t="s">
        <v>195</v>
      </c>
      <c r="B109" s="39">
        <v>4</v>
      </c>
      <c r="C109" s="43"/>
    </row>
    <row r="110" spans="1:3" x14ac:dyDescent="0.2">
      <c r="A110" s="39" t="s">
        <v>177</v>
      </c>
      <c r="B110" s="39">
        <v>12</v>
      </c>
      <c r="C110" s="43"/>
    </row>
    <row r="111" spans="1:3" x14ac:dyDescent="0.2">
      <c r="A111" s="45" t="s">
        <v>196</v>
      </c>
      <c r="B111" s="48"/>
      <c r="C111" s="43"/>
    </row>
    <row r="112" spans="1:3" x14ac:dyDescent="0.2">
      <c r="A112" s="45" t="s">
        <v>197</v>
      </c>
      <c r="B112" s="48"/>
      <c r="C112" s="43"/>
    </row>
    <row r="113" spans="1:3" x14ac:dyDescent="0.2">
      <c r="A113" s="278" t="s">
        <v>198</v>
      </c>
      <c r="B113" s="280"/>
      <c r="C113" s="47">
        <f>ROUND((((+B108*(B109/B110)/B110)*B111)*B112),2)</f>
        <v>0</v>
      </c>
    </row>
    <row r="114" spans="1:3" x14ac:dyDescent="0.2">
      <c r="A114" s="278" t="s">
        <v>199</v>
      </c>
      <c r="B114" s="279"/>
      <c r="C114" s="280"/>
    </row>
    <row r="115" spans="1:3" x14ac:dyDescent="0.2">
      <c r="A115" s="39" t="s">
        <v>176</v>
      </c>
      <c r="B115" s="42">
        <f>+'Oficial de Manutencao'!D23</f>
        <v>0</v>
      </c>
      <c r="C115" s="43"/>
    </row>
    <row r="116" spans="1:3" x14ac:dyDescent="0.2">
      <c r="A116" s="39" t="s">
        <v>44</v>
      </c>
      <c r="B116" s="42">
        <f>+'Oficial de Manutencao'!D29</f>
        <v>0</v>
      </c>
      <c r="C116" s="43"/>
    </row>
    <row r="117" spans="1:3" x14ac:dyDescent="0.2">
      <c r="A117" s="51" t="s">
        <v>160</v>
      </c>
      <c r="B117" s="52">
        <f>SUM(B115:B116)</f>
        <v>0</v>
      </c>
      <c r="C117" s="43"/>
    </row>
    <row r="118" spans="1:3" x14ac:dyDescent="0.2">
      <c r="A118" s="39" t="s">
        <v>195</v>
      </c>
      <c r="B118" s="39">
        <v>4</v>
      </c>
      <c r="C118" s="43"/>
    </row>
    <row r="119" spans="1:3" x14ac:dyDescent="0.2">
      <c r="A119" s="39" t="s">
        <v>177</v>
      </c>
      <c r="B119" s="39">
        <v>12</v>
      </c>
      <c r="C119" s="43"/>
    </row>
    <row r="120" spans="1:3" x14ac:dyDescent="0.2">
      <c r="A120" s="45" t="s">
        <v>196</v>
      </c>
      <c r="B120" s="48">
        <f>+B111</f>
        <v>0</v>
      </c>
      <c r="C120" s="43"/>
    </row>
    <row r="121" spans="1:3" x14ac:dyDescent="0.2">
      <c r="A121" s="45" t="s">
        <v>197</v>
      </c>
      <c r="B121" s="48">
        <f>+B112</f>
        <v>0</v>
      </c>
      <c r="C121" s="43"/>
    </row>
    <row r="122" spans="1:3" x14ac:dyDescent="0.2">
      <c r="A122" s="41" t="s">
        <v>200</v>
      </c>
      <c r="B122" s="44">
        <f>+'Oficial de Manutencao'!C45</f>
        <v>0.36800000000000005</v>
      </c>
      <c r="C122" s="43"/>
    </row>
    <row r="123" spans="1:3" x14ac:dyDescent="0.2">
      <c r="A123" s="278" t="s">
        <v>201</v>
      </c>
      <c r="B123" s="280"/>
      <c r="C123" s="54">
        <f>ROUND((((B117*(B118/B119)*B120)*B121)*B122),2)</f>
        <v>0</v>
      </c>
    </row>
    <row r="125" spans="1:3" ht="30.75" customHeight="1" x14ac:dyDescent="0.2">
      <c r="A125" s="281"/>
      <c r="B125" s="281"/>
      <c r="C125" s="281"/>
    </row>
    <row r="126" spans="1:3" x14ac:dyDescent="0.2">
      <c r="C126" s="58"/>
    </row>
    <row r="127" spans="1:3" x14ac:dyDescent="0.2">
      <c r="C127" s="58"/>
    </row>
    <row r="128" spans="1:3" x14ac:dyDescent="0.2">
      <c r="C128" s="58"/>
    </row>
  </sheetData>
  <mergeCells count="31">
    <mergeCell ref="A46:C46"/>
    <mergeCell ref="A1:C1"/>
    <mergeCell ref="A9:C9"/>
    <mergeCell ref="A16:B16"/>
    <mergeCell ref="A18:C18"/>
    <mergeCell ref="A25:B25"/>
    <mergeCell ref="A28:C28"/>
    <mergeCell ref="A32:B32"/>
    <mergeCell ref="A34:C34"/>
    <mergeCell ref="A43:B43"/>
    <mergeCell ref="A44:B44"/>
    <mergeCell ref="A88:C88"/>
    <mergeCell ref="A52:B52"/>
    <mergeCell ref="A54:C54"/>
    <mergeCell ref="A63:B63"/>
    <mergeCell ref="A64:B64"/>
    <mergeCell ref="A66:C66"/>
    <mergeCell ref="A67:C70"/>
    <mergeCell ref="A72:C72"/>
    <mergeCell ref="A77:B77"/>
    <mergeCell ref="A79:C79"/>
    <mergeCell ref="A86:B86"/>
    <mergeCell ref="A114:C114"/>
    <mergeCell ref="A123:B123"/>
    <mergeCell ref="A125:C125"/>
    <mergeCell ref="A94:B94"/>
    <mergeCell ref="A96:C96"/>
    <mergeCell ref="A102:B102"/>
    <mergeCell ref="A104:C104"/>
    <mergeCell ref="A105:C105"/>
    <mergeCell ref="A113:B113"/>
  </mergeCells>
  <pageMargins left="1.28" right="0.51181102362204722" top="0.4" bottom="0.78740157480314965" header="0.31496062992125984" footer="0.31496062992125984"/>
  <pageSetup paperSize="9" scale="80" orientation="portrait" r:id="rId1"/>
  <headerFoot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C18" sqref="C18"/>
    </sheetView>
  </sheetViews>
  <sheetFormatPr defaultRowHeight="15" x14ac:dyDescent="0.25"/>
  <cols>
    <col min="1" max="1" width="42.42578125" customWidth="1"/>
  </cols>
  <sheetData>
    <row r="1" spans="1:3" ht="15.75" thickBot="1" x14ac:dyDescent="0.3">
      <c r="A1" s="167" t="s">
        <v>387</v>
      </c>
      <c r="B1" s="168"/>
      <c r="C1" s="168"/>
    </row>
    <row r="2" spans="1:3" ht="15.75" thickBot="1" x14ac:dyDescent="0.3">
      <c r="A2" s="169"/>
      <c r="B2" s="170"/>
      <c r="C2" s="171"/>
    </row>
    <row r="3" spans="1:3" x14ac:dyDescent="0.25">
      <c r="A3" s="172" t="s">
        <v>388</v>
      </c>
      <c r="B3" s="173"/>
      <c r="C3" s="174">
        <v>1.4999999999999999E-2</v>
      </c>
    </row>
    <row r="4" spans="1:3" x14ac:dyDescent="0.25">
      <c r="A4" s="175" t="s">
        <v>389</v>
      </c>
      <c r="B4" s="176"/>
      <c r="C4" s="174">
        <f>+C5+C6+C7</f>
        <v>1.04E-2</v>
      </c>
    </row>
    <row r="5" spans="1:3" x14ac:dyDescent="0.25">
      <c r="A5" s="175" t="s">
        <v>390</v>
      </c>
      <c r="B5" s="176"/>
      <c r="C5" s="174">
        <v>1.5E-3</v>
      </c>
    </row>
    <row r="6" spans="1:3" x14ac:dyDescent="0.25">
      <c r="A6" s="175" t="s">
        <v>391</v>
      </c>
      <c r="B6" s="176"/>
      <c r="C6" s="174">
        <v>3.3E-3</v>
      </c>
    </row>
    <row r="7" spans="1:3" x14ac:dyDescent="0.25">
      <c r="A7" s="175" t="s">
        <v>392</v>
      </c>
      <c r="B7" s="176"/>
      <c r="C7" s="174">
        <v>5.5999999999999999E-3</v>
      </c>
    </row>
    <row r="8" spans="1:3" ht="15.75" thickBot="1" x14ac:dyDescent="0.3">
      <c r="A8" s="177"/>
      <c r="B8" s="178"/>
      <c r="C8" s="179"/>
    </row>
    <row r="9" spans="1:3" x14ac:dyDescent="0.25">
      <c r="A9" s="172" t="s">
        <v>393</v>
      </c>
      <c r="B9" s="173"/>
      <c r="C9" s="174">
        <v>3.5000000000000003E-2</v>
      </c>
    </row>
    <row r="10" spans="1:3" ht="15.75" thickBot="1" x14ac:dyDescent="0.3">
      <c r="A10" s="177"/>
      <c r="B10" s="180"/>
      <c r="C10" s="179"/>
    </row>
    <row r="11" spans="1:3" x14ac:dyDescent="0.25">
      <c r="A11" s="172" t="s">
        <v>394</v>
      </c>
      <c r="B11" s="173"/>
      <c r="C11" s="174">
        <v>6.4999999999999997E-3</v>
      </c>
    </row>
    <row r="12" spans="1:3" x14ac:dyDescent="0.25">
      <c r="A12" s="175" t="s">
        <v>395</v>
      </c>
      <c r="B12" s="176"/>
      <c r="C12" s="174">
        <v>0.03</v>
      </c>
    </row>
    <row r="13" spans="1:3" x14ac:dyDescent="0.25">
      <c r="A13" s="175" t="s">
        <v>396</v>
      </c>
      <c r="B13" s="176"/>
      <c r="C13" s="174">
        <v>0</v>
      </c>
    </row>
    <row r="14" spans="1:3" x14ac:dyDescent="0.25">
      <c r="A14" s="175" t="s">
        <v>397</v>
      </c>
      <c r="B14" s="176"/>
      <c r="C14" s="174">
        <v>4.4999999999999998E-2</v>
      </c>
    </row>
    <row r="15" spans="1:3" ht="15.75" thickBot="1" x14ac:dyDescent="0.3">
      <c r="A15" s="181" t="s">
        <v>398</v>
      </c>
      <c r="B15" s="182"/>
      <c r="C15" s="183">
        <f>+C14+C13+C12+C11</f>
        <v>8.1500000000000003E-2</v>
      </c>
    </row>
    <row r="16" spans="1:3" ht="16.5" thickTop="1" thickBot="1" x14ac:dyDescent="0.3">
      <c r="A16" s="177"/>
      <c r="B16" s="184"/>
      <c r="C16" s="179"/>
    </row>
    <row r="17" spans="1:3" ht="15.75" thickBot="1" x14ac:dyDescent="0.3">
      <c r="A17" s="172" t="s">
        <v>399</v>
      </c>
      <c r="B17" s="173"/>
      <c r="C17" s="174">
        <v>1.11E-2</v>
      </c>
    </row>
    <row r="18" spans="1:3" ht="15.75" thickBot="1" x14ac:dyDescent="0.3">
      <c r="A18" s="226" t="s">
        <v>400</v>
      </c>
      <c r="B18" s="227"/>
      <c r="C18" s="185">
        <f>ROUND(+(((1+(C3+C5+C6+C7))*(1+C17)*(1+C9))/(1-(C11+C12+C13+C14))-1),4)</f>
        <v>0.16830000000000001</v>
      </c>
    </row>
    <row r="19" spans="1:3" x14ac:dyDescent="0.25">
      <c r="C19" s="186"/>
    </row>
    <row r="21" spans="1:3" x14ac:dyDescent="0.25">
      <c r="C21" s="186"/>
    </row>
  </sheetData>
  <mergeCells count="1">
    <mergeCell ref="A18:B18"/>
  </mergeCells>
  <pageMargins left="0.511811024" right="0.511811024" top="0.78740157499999996" bottom="0.78740157499999996" header="0.31496062000000002" footer="0.31496062000000002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1"/>
  <sheetViews>
    <sheetView workbookViewId="0">
      <selection activeCell="A23" sqref="A23"/>
    </sheetView>
  </sheetViews>
  <sheetFormatPr defaultRowHeight="11.25" x14ac:dyDescent="0.2"/>
  <cols>
    <col min="1" max="1" width="55.7109375" style="2" customWidth="1"/>
    <col min="2" max="2" width="5.85546875" style="2" customWidth="1"/>
    <col min="3" max="3" width="9.140625" style="2"/>
    <col min="4" max="5" width="11.42578125" style="2" customWidth="1"/>
    <col min="6" max="16384" width="9.140625" style="2"/>
  </cols>
  <sheetData>
    <row r="1" spans="1:5" x14ac:dyDescent="0.2">
      <c r="A1" s="2" t="s">
        <v>368</v>
      </c>
    </row>
    <row r="2" spans="1:5" ht="22.5" x14ac:dyDescent="0.2">
      <c r="A2" s="3" t="s">
        <v>0</v>
      </c>
      <c r="B2" s="4" t="s">
        <v>1</v>
      </c>
      <c r="C2" s="3" t="s">
        <v>2</v>
      </c>
      <c r="D2" s="5" t="s">
        <v>3</v>
      </c>
      <c r="E2" s="5" t="s">
        <v>4</v>
      </c>
    </row>
    <row r="3" spans="1:5" ht="22.5" x14ac:dyDescent="0.2">
      <c r="A3" s="14" t="s">
        <v>349</v>
      </c>
      <c r="B3" s="6">
        <f>+C3*2</f>
        <v>6</v>
      </c>
      <c r="C3" s="7">
        <v>3</v>
      </c>
      <c r="D3" s="164"/>
      <c r="E3" s="8">
        <f t="shared" ref="E3:E12" si="0">ROUND((D3*B3)/12,2)</f>
        <v>0</v>
      </c>
    </row>
    <row r="4" spans="1:5" ht="22.5" x14ac:dyDescent="0.2">
      <c r="A4" s="14" t="s">
        <v>350</v>
      </c>
      <c r="B4" s="6">
        <v>1</v>
      </c>
      <c r="C4" s="7">
        <v>1</v>
      </c>
      <c r="D4" s="164"/>
      <c r="E4" s="8">
        <f t="shared" si="0"/>
        <v>0</v>
      </c>
    </row>
    <row r="5" spans="1:5" x14ac:dyDescent="0.2">
      <c r="A5" s="14" t="s">
        <v>309</v>
      </c>
      <c r="B5" s="6">
        <v>1</v>
      </c>
      <c r="C5" s="7">
        <v>1</v>
      </c>
      <c r="D5" s="164"/>
      <c r="E5" s="8">
        <f t="shared" si="0"/>
        <v>0</v>
      </c>
    </row>
    <row r="6" spans="1:5" ht="22.5" x14ac:dyDescent="0.2">
      <c r="A6" s="14" t="s">
        <v>225</v>
      </c>
      <c r="B6" s="6">
        <f t="shared" ref="B6:B11" si="1">+C6*2</f>
        <v>2</v>
      </c>
      <c r="C6" s="7">
        <v>1</v>
      </c>
      <c r="D6" s="164"/>
      <c r="E6" s="8">
        <f t="shared" si="0"/>
        <v>0</v>
      </c>
    </row>
    <row r="7" spans="1:5" ht="33.75" x14ac:dyDescent="0.2">
      <c r="A7" s="14" t="s">
        <v>351</v>
      </c>
      <c r="B7" s="6">
        <v>6</v>
      </c>
      <c r="C7" s="7">
        <v>3</v>
      </c>
      <c r="D7" s="164"/>
      <c r="E7" s="8">
        <f t="shared" si="0"/>
        <v>0</v>
      </c>
    </row>
    <row r="8" spans="1:5" ht="22.5" x14ac:dyDescent="0.2">
      <c r="A8" s="14" t="s">
        <v>352</v>
      </c>
      <c r="B8" s="6">
        <f t="shared" si="1"/>
        <v>2</v>
      </c>
      <c r="C8" s="7">
        <v>1</v>
      </c>
      <c r="D8" s="164"/>
      <c r="E8" s="8">
        <f t="shared" si="0"/>
        <v>0</v>
      </c>
    </row>
    <row r="9" spans="1:5" ht="22.5" x14ac:dyDescent="0.2">
      <c r="A9" s="14" t="s">
        <v>227</v>
      </c>
      <c r="B9" s="6">
        <v>1</v>
      </c>
      <c r="C9" s="7">
        <v>1</v>
      </c>
      <c r="D9" s="164"/>
      <c r="E9" s="8">
        <f t="shared" si="0"/>
        <v>0</v>
      </c>
    </row>
    <row r="10" spans="1:5" x14ac:dyDescent="0.2">
      <c r="A10" s="14" t="s">
        <v>228</v>
      </c>
      <c r="B10" s="6">
        <f t="shared" si="1"/>
        <v>40</v>
      </c>
      <c r="C10" s="7">
        <v>20</v>
      </c>
      <c r="D10" s="164"/>
      <c r="E10" s="8">
        <f t="shared" si="0"/>
        <v>0</v>
      </c>
    </row>
    <row r="11" spans="1:5" x14ac:dyDescent="0.2">
      <c r="A11" s="14" t="s">
        <v>229</v>
      </c>
      <c r="B11" s="6">
        <f t="shared" si="1"/>
        <v>40</v>
      </c>
      <c r="C11" s="7">
        <v>20</v>
      </c>
      <c r="D11" s="164"/>
      <c r="E11" s="8">
        <f t="shared" si="0"/>
        <v>0</v>
      </c>
    </row>
    <row r="12" spans="1:5" ht="67.5" x14ac:dyDescent="0.2">
      <c r="A12" s="9" t="s">
        <v>5</v>
      </c>
      <c r="B12" s="7">
        <v>1</v>
      </c>
      <c r="C12" s="7">
        <v>1</v>
      </c>
      <c r="D12" s="164"/>
      <c r="E12" s="8">
        <f t="shared" si="0"/>
        <v>0</v>
      </c>
    </row>
    <row r="13" spans="1:5" x14ac:dyDescent="0.2">
      <c r="D13" s="10"/>
      <c r="E13" s="11">
        <f>ROUNDDOWN(SUM(E3:E12),2)</f>
        <v>0</v>
      </c>
    </row>
    <row r="15" spans="1:5" x14ac:dyDescent="0.2">
      <c r="A15" s="2" t="s">
        <v>369</v>
      </c>
    </row>
    <row r="16" spans="1:5" ht="22.5" x14ac:dyDescent="0.2">
      <c r="A16" s="3" t="s">
        <v>0</v>
      </c>
      <c r="B16" s="4" t="s">
        <v>1</v>
      </c>
      <c r="C16" s="3" t="s">
        <v>2</v>
      </c>
      <c r="D16" s="5" t="s">
        <v>3</v>
      </c>
      <c r="E16" s="5" t="s">
        <v>4</v>
      </c>
    </row>
    <row r="17" spans="1:5" ht="30" customHeight="1" x14ac:dyDescent="0.2">
      <c r="A17" s="14" t="s">
        <v>356</v>
      </c>
      <c r="B17" s="6">
        <f>+C17*2</f>
        <v>6</v>
      </c>
      <c r="C17" s="7">
        <v>3</v>
      </c>
      <c r="D17" s="164"/>
      <c r="E17" s="8">
        <f>ROUND((D17*B17)/12,2)</f>
        <v>0</v>
      </c>
    </row>
    <row r="18" spans="1:5" ht="22.5" x14ac:dyDescent="0.2">
      <c r="A18" s="14" t="s">
        <v>353</v>
      </c>
      <c r="B18" s="6">
        <v>6</v>
      </c>
      <c r="C18" s="7">
        <v>3</v>
      </c>
      <c r="D18" s="164"/>
      <c r="E18" s="8">
        <f>ROUND((D18*B18)/12,2)</f>
        <v>0</v>
      </c>
    </row>
    <row r="19" spans="1:5" ht="22.5" x14ac:dyDescent="0.2">
      <c r="A19" s="14" t="s">
        <v>354</v>
      </c>
      <c r="B19" s="6">
        <v>2</v>
      </c>
      <c r="C19" s="7">
        <v>1</v>
      </c>
      <c r="D19" s="164"/>
      <c r="E19" s="8">
        <f>ROUND((D19*B19)/12,2)</f>
        <v>0</v>
      </c>
    </row>
    <row r="20" spans="1:5" ht="22.5" x14ac:dyDescent="0.2">
      <c r="A20" s="14" t="s">
        <v>355</v>
      </c>
      <c r="B20" s="6">
        <v>2</v>
      </c>
      <c r="C20" s="7">
        <v>1</v>
      </c>
      <c r="D20" s="164"/>
      <c r="E20" s="8">
        <f>ROUND((D20*B20)/12,2)</f>
        <v>0</v>
      </c>
    </row>
    <row r="21" spans="1:5" ht="33.75" x14ac:dyDescent="0.2">
      <c r="A21" s="14" t="s">
        <v>357</v>
      </c>
      <c r="B21" s="6">
        <v>6</v>
      </c>
      <c r="C21" s="7">
        <v>3</v>
      </c>
      <c r="D21" s="164"/>
      <c r="E21" s="8">
        <f>ROUND((D21*B21)/12,2)</f>
        <v>0</v>
      </c>
    </row>
    <row r="22" spans="1:5" ht="22.5" x14ac:dyDescent="0.2">
      <c r="A22" s="14" t="s">
        <v>358</v>
      </c>
      <c r="B22" s="6">
        <f t="shared" ref="B22:B25" si="2">+C22*2</f>
        <v>2</v>
      </c>
      <c r="C22" s="7">
        <v>1</v>
      </c>
      <c r="D22" s="164"/>
      <c r="E22" s="8">
        <f t="shared" ref="E22:E26" si="3">ROUND((D22*B22)/12,2)</f>
        <v>0</v>
      </c>
    </row>
    <row r="23" spans="1:5" ht="22.5" x14ac:dyDescent="0.2">
      <c r="A23" s="14" t="s">
        <v>227</v>
      </c>
      <c r="B23" s="6">
        <v>1</v>
      </c>
      <c r="C23" s="7">
        <v>1</v>
      </c>
      <c r="D23" s="164"/>
      <c r="E23" s="8">
        <f t="shared" si="3"/>
        <v>0</v>
      </c>
    </row>
    <row r="24" spans="1:5" x14ac:dyDescent="0.2">
      <c r="A24" s="14" t="s">
        <v>228</v>
      </c>
      <c r="B24" s="6">
        <f t="shared" si="2"/>
        <v>40</v>
      </c>
      <c r="C24" s="7">
        <v>20</v>
      </c>
      <c r="D24" s="164"/>
      <c r="E24" s="8">
        <f t="shared" si="3"/>
        <v>0</v>
      </c>
    </row>
    <row r="25" spans="1:5" x14ac:dyDescent="0.2">
      <c r="A25" s="14" t="s">
        <v>229</v>
      </c>
      <c r="B25" s="6">
        <f t="shared" si="2"/>
        <v>40</v>
      </c>
      <c r="C25" s="7">
        <v>20</v>
      </c>
      <c r="D25" s="164"/>
      <c r="E25" s="8">
        <f t="shared" si="3"/>
        <v>0</v>
      </c>
    </row>
    <row r="26" spans="1:5" ht="67.5" x14ac:dyDescent="0.2">
      <c r="A26" s="9" t="s">
        <v>5</v>
      </c>
      <c r="B26" s="7">
        <v>1</v>
      </c>
      <c r="C26" s="7">
        <v>1</v>
      </c>
      <c r="D26" s="164"/>
      <c r="E26" s="8">
        <f t="shared" si="3"/>
        <v>0</v>
      </c>
    </row>
    <row r="27" spans="1:5" x14ac:dyDescent="0.2">
      <c r="D27" s="10"/>
      <c r="E27" s="11">
        <f>ROUNDDOWN(SUM(E17:E26),2)</f>
        <v>0</v>
      </c>
    </row>
    <row r="30" spans="1:5" x14ac:dyDescent="0.2">
      <c r="A30" s="2" t="s">
        <v>359</v>
      </c>
    </row>
    <row r="31" spans="1:5" ht="22.5" x14ac:dyDescent="0.2">
      <c r="A31" s="3" t="s">
        <v>0</v>
      </c>
      <c r="B31" s="4" t="s">
        <v>1</v>
      </c>
      <c r="C31" s="3" t="s">
        <v>2</v>
      </c>
      <c r="D31" s="5" t="s">
        <v>3</v>
      </c>
      <c r="E31" s="5" t="s">
        <v>4</v>
      </c>
    </row>
    <row r="32" spans="1:5" ht="22.5" x14ac:dyDescent="0.2">
      <c r="A32" s="14" t="s">
        <v>356</v>
      </c>
      <c r="B32" s="6">
        <f>+C32*2</f>
        <v>6</v>
      </c>
      <c r="C32" s="7">
        <v>3</v>
      </c>
      <c r="D32" s="164"/>
      <c r="E32" s="8">
        <f t="shared" ref="E32:E40" si="4">ROUND((D32*B32)/12,2)</f>
        <v>0</v>
      </c>
    </row>
    <row r="33" spans="1:5" ht="22.5" x14ac:dyDescent="0.2">
      <c r="A33" s="14" t="s">
        <v>353</v>
      </c>
      <c r="B33" s="6">
        <v>6</v>
      </c>
      <c r="C33" s="7">
        <v>3</v>
      </c>
      <c r="D33" s="164"/>
      <c r="E33" s="8">
        <f t="shared" si="4"/>
        <v>0</v>
      </c>
    </row>
    <row r="34" spans="1:5" ht="22.5" x14ac:dyDescent="0.2">
      <c r="A34" s="14" t="s">
        <v>354</v>
      </c>
      <c r="B34" s="6">
        <v>1</v>
      </c>
      <c r="C34" s="7">
        <v>1</v>
      </c>
      <c r="D34" s="164"/>
      <c r="E34" s="8">
        <f t="shared" si="4"/>
        <v>0</v>
      </c>
    </row>
    <row r="35" spans="1:5" ht="33.75" x14ac:dyDescent="0.2">
      <c r="A35" s="14" t="s">
        <v>357</v>
      </c>
      <c r="B35" s="6">
        <v>6</v>
      </c>
      <c r="C35" s="7">
        <v>3</v>
      </c>
      <c r="D35" s="164"/>
      <c r="E35" s="8">
        <f t="shared" si="4"/>
        <v>0</v>
      </c>
    </row>
    <row r="36" spans="1:5" ht="22.5" x14ac:dyDescent="0.2">
      <c r="A36" s="14" t="s">
        <v>226</v>
      </c>
      <c r="B36" s="6">
        <f t="shared" ref="B36" si="5">+C36*2</f>
        <v>2</v>
      </c>
      <c r="C36" s="7">
        <v>1</v>
      </c>
      <c r="D36" s="164"/>
      <c r="E36" s="8">
        <f t="shared" si="4"/>
        <v>0</v>
      </c>
    </row>
    <row r="37" spans="1:5" ht="22.5" x14ac:dyDescent="0.2">
      <c r="A37" s="14" t="s">
        <v>227</v>
      </c>
      <c r="B37" s="6">
        <v>1</v>
      </c>
      <c r="C37" s="7">
        <v>1</v>
      </c>
      <c r="D37" s="164"/>
      <c r="E37" s="8">
        <f t="shared" si="4"/>
        <v>0</v>
      </c>
    </row>
    <row r="38" spans="1:5" x14ac:dyDescent="0.2">
      <c r="A38" s="14" t="s">
        <v>228</v>
      </c>
      <c r="B38" s="6">
        <v>60</v>
      </c>
      <c r="C38" s="7">
        <v>30</v>
      </c>
      <c r="D38" s="164"/>
      <c r="E38" s="8">
        <f t="shared" si="4"/>
        <v>0</v>
      </c>
    </row>
    <row r="39" spans="1:5" x14ac:dyDescent="0.2">
      <c r="A39" s="14" t="s">
        <v>229</v>
      </c>
      <c r="B39" s="6">
        <f t="shared" ref="B39" si="6">+C39*2</f>
        <v>40</v>
      </c>
      <c r="C39" s="7">
        <v>20</v>
      </c>
      <c r="D39" s="164"/>
      <c r="E39" s="8">
        <f t="shared" si="4"/>
        <v>0</v>
      </c>
    </row>
    <row r="40" spans="1:5" ht="67.5" x14ac:dyDescent="0.2">
      <c r="A40" s="9" t="s">
        <v>5</v>
      </c>
      <c r="B40" s="7">
        <v>1</v>
      </c>
      <c r="C40" s="7">
        <v>1</v>
      </c>
      <c r="D40" s="164"/>
      <c r="E40" s="8">
        <f t="shared" si="4"/>
        <v>0</v>
      </c>
    </row>
    <row r="41" spans="1:5" x14ac:dyDescent="0.2">
      <c r="D41" s="10"/>
      <c r="E41" s="11">
        <f>ROUNDDOWN(SUM(E32:E40),2)</f>
        <v>0</v>
      </c>
    </row>
  </sheetData>
  <pageMargins left="0.51181102362204722" right="0.11811023622047245" top="0.78740157480314965" bottom="0.51181102362204722" header="0.31496062992125984" footer="0.31496062992125984"/>
  <pageSetup paperSize="9" scale="84" orientation="portrait" r:id="rId1"/>
  <headerFooter>
    <oddFooter>&amp;A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Q123"/>
  <sheetViews>
    <sheetView workbookViewId="0">
      <selection activeCell="B95" sqref="B95:B114"/>
    </sheetView>
  </sheetViews>
  <sheetFormatPr defaultRowHeight="11.25" x14ac:dyDescent="0.2"/>
  <cols>
    <col min="1" max="1" width="59.5703125" style="2" customWidth="1"/>
    <col min="2" max="2" width="13.140625" style="10" customWidth="1"/>
    <col min="3" max="3" width="9.42578125" style="2" customWidth="1"/>
    <col min="4" max="14" width="11.42578125" style="20" customWidth="1"/>
    <col min="15" max="15" width="12" style="10" customWidth="1"/>
    <col min="16" max="16" width="9.140625" style="2"/>
    <col min="17" max="17" width="10.42578125" style="2" bestFit="1" customWidth="1"/>
    <col min="18" max="16384" width="9.140625" style="2"/>
  </cols>
  <sheetData>
    <row r="1" spans="1:17" x14ac:dyDescent="0.2">
      <c r="A1" s="2" t="s">
        <v>109</v>
      </c>
      <c r="B1" s="19">
        <f>+'Mecanico Refrigeracao seg a sex'!C127</f>
        <v>0.03</v>
      </c>
    </row>
    <row r="2" spans="1:17" x14ac:dyDescent="0.2">
      <c r="A2" s="2" t="s">
        <v>108</v>
      </c>
      <c r="B2" s="19">
        <f>+'Mecanico Refrigeracao seg a sex'!C126</f>
        <v>0.03</v>
      </c>
    </row>
    <row r="3" spans="1:17" x14ac:dyDescent="0.2">
      <c r="A3" s="2" t="s">
        <v>115</v>
      </c>
      <c r="B3" s="19">
        <f>+'Mecanico Refrigeracao seg a sex'!C132</f>
        <v>1.6500000000000001E-2</v>
      </c>
    </row>
    <row r="4" spans="1:17" x14ac:dyDescent="0.2">
      <c r="A4" s="2" t="s">
        <v>117</v>
      </c>
      <c r="B4" s="19">
        <f>+'Mecanico Refrigeracao seg a sex'!C133</f>
        <v>7.5999999999999998E-2</v>
      </c>
    </row>
    <row r="5" spans="1:17" x14ac:dyDescent="0.2">
      <c r="A5" s="2" t="s">
        <v>125</v>
      </c>
      <c r="B5" s="19">
        <f>+'Mecanico Refrigeracao seg a sex'!C137</f>
        <v>0.05</v>
      </c>
      <c r="C5" s="22">
        <f>+B5+B4+B3</f>
        <v>0.14250000000000002</v>
      </c>
    </row>
    <row r="7" spans="1:17" ht="27" customHeight="1" x14ac:dyDescent="0.2">
      <c r="A7" s="144" t="s">
        <v>366</v>
      </c>
      <c r="B7" s="144"/>
      <c r="C7" s="144"/>
      <c r="D7" s="144"/>
      <c r="E7" s="144"/>
      <c r="F7" s="144"/>
      <c r="G7" s="144"/>
      <c r="H7" s="144"/>
      <c r="I7" s="144"/>
      <c r="J7" s="144"/>
      <c r="K7" s="144"/>
      <c r="L7" s="144"/>
      <c r="M7" s="144"/>
      <c r="N7" s="144"/>
      <c r="O7" s="144"/>
      <c r="P7" s="144"/>
      <c r="Q7" s="144"/>
    </row>
    <row r="9" spans="1:17" s="21" customFormat="1" ht="56.25" x14ac:dyDescent="0.25">
      <c r="A9" s="21" t="s">
        <v>250</v>
      </c>
      <c r="B9" s="33" t="s">
        <v>236</v>
      </c>
      <c r="C9" s="28" t="s">
        <v>237</v>
      </c>
      <c r="D9" s="29" t="s">
        <v>251</v>
      </c>
      <c r="E9" s="25" t="s">
        <v>252</v>
      </c>
      <c r="F9" s="137" t="s">
        <v>66</v>
      </c>
      <c r="G9" s="137" t="s">
        <v>337</v>
      </c>
      <c r="H9" s="137" t="s">
        <v>108</v>
      </c>
      <c r="I9" s="137" t="s">
        <v>338</v>
      </c>
      <c r="J9" s="137" t="s">
        <v>109</v>
      </c>
      <c r="K9" s="137" t="s">
        <v>338</v>
      </c>
      <c r="L9" s="137" t="s">
        <v>115</v>
      </c>
      <c r="M9" s="137" t="s">
        <v>117</v>
      </c>
      <c r="N9" s="137" t="s">
        <v>125</v>
      </c>
      <c r="O9" s="137" t="s">
        <v>339</v>
      </c>
      <c r="P9" s="23" t="s">
        <v>253</v>
      </c>
      <c r="Q9" s="23" t="s">
        <v>254</v>
      </c>
    </row>
    <row r="10" spans="1:17" x14ac:dyDescent="0.2">
      <c r="A10" s="26" t="s">
        <v>235</v>
      </c>
      <c r="B10" s="34"/>
      <c r="C10" s="26">
        <v>5</v>
      </c>
      <c r="D10" s="27">
        <v>0.2</v>
      </c>
      <c r="E10" s="11">
        <f>+(D10*B10)/12</f>
        <v>0</v>
      </c>
      <c r="F10" s="11">
        <f>E10*($B$3+$B$4)*-1</f>
        <v>0</v>
      </c>
      <c r="G10" s="138">
        <f t="shared" ref="G10" si="0">+E10+F10</f>
        <v>0</v>
      </c>
      <c r="H10" s="11">
        <f>+G10*$B$2</f>
        <v>0</v>
      </c>
      <c r="I10" s="138">
        <f t="shared" ref="I10" si="1">+G10+H10</f>
        <v>0</v>
      </c>
      <c r="J10" s="11">
        <f>+I10*$B$1</f>
        <v>0</v>
      </c>
      <c r="K10" s="138">
        <f t="shared" ref="K10" si="2">+J10+I10</f>
        <v>0</v>
      </c>
      <c r="L10" s="11">
        <f>+O10*$B$3</f>
        <v>0</v>
      </c>
      <c r="M10" s="11">
        <f>+O10*$B$4</f>
        <v>0</v>
      </c>
      <c r="N10" s="11">
        <f>+O10*$B$5</f>
        <v>0</v>
      </c>
      <c r="O10" s="11">
        <f>ROUND(+K10/(1-$C$5),2)</f>
        <v>0</v>
      </c>
      <c r="P10" s="26">
        <v>1</v>
      </c>
      <c r="Q10" s="30">
        <f>+P10*O10</f>
        <v>0</v>
      </c>
    </row>
    <row r="11" spans="1:17" x14ac:dyDescent="0.2">
      <c r="A11" s="26" t="s">
        <v>238</v>
      </c>
      <c r="B11" s="34"/>
      <c r="C11" s="26">
        <v>5</v>
      </c>
      <c r="D11" s="27">
        <v>0.2</v>
      </c>
      <c r="E11" s="11">
        <f t="shared" ref="E11:E31" si="3">+(D11*B11)/12</f>
        <v>0</v>
      </c>
      <c r="F11" s="11">
        <f t="shared" ref="F11:F31" si="4">E11*($B$3+$B$4)*-1</f>
        <v>0</v>
      </c>
      <c r="G11" s="138">
        <f t="shared" ref="G11:G31" si="5">+E11+F11</f>
        <v>0</v>
      </c>
      <c r="H11" s="11">
        <f t="shared" ref="H11:H31" si="6">+G11*$B$2</f>
        <v>0</v>
      </c>
      <c r="I11" s="138">
        <f t="shared" ref="I11:I31" si="7">+G11+H11</f>
        <v>0</v>
      </c>
      <c r="J11" s="11">
        <f t="shared" ref="J11:J31" si="8">+I11*$B$1</f>
        <v>0</v>
      </c>
      <c r="K11" s="138">
        <f t="shared" ref="K11:K31" si="9">+J11+I11</f>
        <v>0</v>
      </c>
      <c r="L11" s="11">
        <f t="shared" ref="L11:L31" si="10">+O11*$B$3</f>
        <v>0</v>
      </c>
      <c r="M11" s="11">
        <f t="shared" ref="M11:M31" si="11">+O11*$B$4</f>
        <v>0</v>
      </c>
      <c r="N11" s="11">
        <f t="shared" ref="N11:N31" si="12">+O11*$B$5</f>
        <v>0</v>
      </c>
      <c r="O11" s="11">
        <f t="shared" ref="O11:O31" si="13">ROUND(+K11/(1-$C$5),2)</f>
        <v>0</v>
      </c>
      <c r="P11" s="26">
        <v>1</v>
      </c>
      <c r="Q11" s="30">
        <f t="shared" ref="Q11:Q31" si="14">+P11*O11</f>
        <v>0</v>
      </c>
    </row>
    <row r="12" spans="1:17" x14ac:dyDescent="0.2">
      <c r="A12" s="26" t="s">
        <v>239</v>
      </c>
      <c r="B12" s="34"/>
      <c r="C12" s="26">
        <v>5</v>
      </c>
      <c r="D12" s="27">
        <v>0.2</v>
      </c>
      <c r="E12" s="11">
        <f t="shared" si="3"/>
        <v>0</v>
      </c>
      <c r="F12" s="11">
        <f t="shared" si="4"/>
        <v>0</v>
      </c>
      <c r="G12" s="138">
        <f t="shared" si="5"/>
        <v>0</v>
      </c>
      <c r="H12" s="11">
        <f t="shared" si="6"/>
        <v>0</v>
      </c>
      <c r="I12" s="138">
        <f t="shared" si="7"/>
        <v>0</v>
      </c>
      <c r="J12" s="11">
        <f t="shared" si="8"/>
        <v>0</v>
      </c>
      <c r="K12" s="138">
        <f t="shared" si="9"/>
        <v>0</v>
      </c>
      <c r="L12" s="11">
        <f t="shared" si="10"/>
        <v>0</v>
      </c>
      <c r="M12" s="11">
        <f t="shared" si="11"/>
        <v>0</v>
      </c>
      <c r="N12" s="11">
        <f t="shared" si="12"/>
        <v>0</v>
      </c>
      <c r="O12" s="11">
        <f t="shared" si="13"/>
        <v>0</v>
      </c>
      <c r="P12" s="26">
        <v>1</v>
      </c>
      <c r="Q12" s="30">
        <f t="shared" si="14"/>
        <v>0</v>
      </c>
    </row>
    <row r="13" spans="1:17" x14ac:dyDescent="0.2">
      <c r="A13" s="26" t="s">
        <v>342</v>
      </c>
      <c r="B13" s="34"/>
      <c r="C13" s="26">
        <v>5</v>
      </c>
      <c r="D13" s="27">
        <v>0.2</v>
      </c>
      <c r="E13" s="11">
        <f t="shared" si="3"/>
        <v>0</v>
      </c>
      <c r="F13" s="11">
        <f t="shared" si="4"/>
        <v>0</v>
      </c>
      <c r="G13" s="138">
        <f t="shared" si="5"/>
        <v>0</v>
      </c>
      <c r="H13" s="11">
        <f t="shared" si="6"/>
        <v>0</v>
      </c>
      <c r="I13" s="138">
        <f t="shared" si="7"/>
        <v>0</v>
      </c>
      <c r="J13" s="11">
        <f t="shared" si="8"/>
        <v>0</v>
      </c>
      <c r="K13" s="138">
        <f t="shared" si="9"/>
        <v>0</v>
      </c>
      <c r="L13" s="11">
        <f t="shared" si="10"/>
        <v>0</v>
      </c>
      <c r="M13" s="11">
        <f t="shared" si="11"/>
        <v>0</v>
      </c>
      <c r="N13" s="11">
        <f t="shared" si="12"/>
        <v>0</v>
      </c>
      <c r="O13" s="11">
        <f t="shared" si="13"/>
        <v>0</v>
      </c>
      <c r="P13" s="26">
        <v>1</v>
      </c>
      <c r="Q13" s="30">
        <f t="shared" si="14"/>
        <v>0</v>
      </c>
    </row>
    <row r="14" spans="1:17" x14ac:dyDescent="0.2">
      <c r="A14" s="26" t="s">
        <v>240</v>
      </c>
      <c r="B14" s="34"/>
      <c r="C14" s="26">
        <v>5</v>
      </c>
      <c r="D14" s="27">
        <v>0.2</v>
      </c>
      <c r="E14" s="11">
        <f t="shared" si="3"/>
        <v>0</v>
      </c>
      <c r="F14" s="11">
        <f t="shared" si="4"/>
        <v>0</v>
      </c>
      <c r="G14" s="138">
        <f t="shared" si="5"/>
        <v>0</v>
      </c>
      <c r="H14" s="11">
        <f t="shared" si="6"/>
        <v>0</v>
      </c>
      <c r="I14" s="138">
        <f t="shared" si="7"/>
        <v>0</v>
      </c>
      <c r="J14" s="11">
        <f t="shared" si="8"/>
        <v>0</v>
      </c>
      <c r="K14" s="138">
        <f t="shared" si="9"/>
        <v>0</v>
      </c>
      <c r="L14" s="11">
        <f t="shared" si="10"/>
        <v>0</v>
      </c>
      <c r="M14" s="11">
        <f t="shared" si="11"/>
        <v>0</v>
      </c>
      <c r="N14" s="11">
        <f t="shared" si="12"/>
        <v>0</v>
      </c>
      <c r="O14" s="11">
        <f t="shared" si="13"/>
        <v>0</v>
      </c>
      <c r="P14" s="26">
        <v>1</v>
      </c>
      <c r="Q14" s="30">
        <f t="shared" si="14"/>
        <v>0</v>
      </c>
    </row>
    <row r="15" spans="1:17" x14ac:dyDescent="0.2">
      <c r="A15" s="26" t="s">
        <v>241</v>
      </c>
      <c r="B15" s="34"/>
      <c r="C15" s="26">
        <v>5</v>
      </c>
      <c r="D15" s="27">
        <v>0.2</v>
      </c>
      <c r="E15" s="11">
        <f t="shared" si="3"/>
        <v>0</v>
      </c>
      <c r="F15" s="11">
        <f t="shared" si="4"/>
        <v>0</v>
      </c>
      <c r="G15" s="138">
        <f t="shared" si="5"/>
        <v>0</v>
      </c>
      <c r="H15" s="11">
        <f t="shared" si="6"/>
        <v>0</v>
      </c>
      <c r="I15" s="138">
        <f t="shared" si="7"/>
        <v>0</v>
      </c>
      <c r="J15" s="11">
        <f t="shared" si="8"/>
        <v>0</v>
      </c>
      <c r="K15" s="138">
        <f t="shared" si="9"/>
        <v>0</v>
      </c>
      <c r="L15" s="11">
        <f t="shared" si="10"/>
        <v>0</v>
      </c>
      <c r="M15" s="11">
        <f t="shared" si="11"/>
        <v>0</v>
      </c>
      <c r="N15" s="11">
        <f t="shared" si="12"/>
        <v>0</v>
      </c>
      <c r="O15" s="11">
        <f t="shared" si="13"/>
        <v>0</v>
      </c>
      <c r="P15" s="26">
        <v>1</v>
      </c>
      <c r="Q15" s="30">
        <f t="shared" si="14"/>
        <v>0</v>
      </c>
    </row>
    <row r="16" spans="1:17" x14ac:dyDescent="0.2">
      <c r="A16" s="26" t="s">
        <v>242</v>
      </c>
      <c r="B16" s="34"/>
      <c r="C16" s="26">
        <v>5</v>
      </c>
      <c r="D16" s="27">
        <v>0.2</v>
      </c>
      <c r="E16" s="11">
        <f t="shared" si="3"/>
        <v>0</v>
      </c>
      <c r="F16" s="11">
        <f t="shared" si="4"/>
        <v>0</v>
      </c>
      <c r="G16" s="138">
        <f t="shared" si="5"/>
        <v>0</v>
      </c>
      <c r="H16" s="11">
        <f t="shared" si="6"/>
        <v>0</v>
      </c>
      <c r="I16" s="138">
        <f t="shared" si="7"/>
        <v>0</v>
      </c>
      <c r="J16" s="11">
        <f t="shared" si="8"/>
        <v>0</v>
      </c>
      <c r="K16" s="138">
        <f t="shared" si="9"/>
        <v>0</v>
      </c>
      <c r="L16" s="11">
        <f t="shared" si="10"/>
        <v>0</v>
      </c>
      <c r="M16" s="11">
        <f t="shared" si="11"/>
        <v>0</v>
      </c>
      <c r="N16" s="11">
        <f t="shared" si="12"/>
        <v>0</v>
      </c>
      <c r="O16" s="11">
        <f t="shared" si="13"/>
        <v>0</v>
      </c>
      <c r="P16" s="26">
        <v>1</v>
      </c>
      <c r="Q16" s="30">
        <f t="shared" si="14"/>
        <v>0</v>
      </c>
    </row>
    <row r="17" spans="1:17" x14ac:dyDescent="0.2">
      <c r="A17" s="26" t="s">
        <v>243</v>
      </c>
      <c r="B17" s="34"/>
      <c r="C17" s="26">
        <v>5</v>
      </c>
      <c r="D17" s="27">
        <v>0.2</v>
      </c>
      <c r="E17" s="11">
        <f t="shared" si="3"/>
        <v>0</v>
      </c>
      <c r="F17" s="11">
        <f t="shared" si="4"/>
        <v>0</v>
      </c>
      <c r="G17" s="138">
        <f t="shared" si="5"/>
        <v>0</v>
      </c>
      <c r="H17" s="11">
        <f t="shared" si="6"/>
        <v>0</v>
      </c>
      <c r="I17" s="138">
        <f t="shared" si="7"/>
        <v>0</v>
      </c>
      <c r="J17" s="11">
        <f t="shared" si="8"/>
        <v>0</v>
      </c>
      <c r="K17" s="138">
        <f t="shared" si="9"/>
        <v>0</v>
      </c>
      <c r="L17" s="11">
        <f t="shared" si="10"/>
        <v>0</v>
      </c>
      <c r="M17" s="11">
        <f t="shared" si="11"/>
        <v>0</v>
      </c>
      <c r="N17" s="11">
        <f t="shared" si="12"/>
        <v>0</v>
      </c>
      <c r="O17" s="11">
        <f t="shared" si="13"/>
        <v>0</v>
      </c>
      <c r="P17" s="26">
        <v>1</v>
      </c>
      <c r="Q17" s="30">
        <f t="shared" si="14"/>
        <v>0</v>
      </c>
    </row>
    <row r="18" spans="1:17" x14ac:dyDescent="0.2">
      <c r="A18" s="26" t="s">
        <v>245</v>
      </c>
      <c r="B18" s="34"/>
      <c r="C18" s="26">
        <v>5</v>
      </c>
      <c r="D18" s="27">
        <v>0.2</v>
      </c>
      <c r="E18" s="11">
        <f t="shared" si="3"/>
        <v>0</v>
      </c>
      <c r="F18" s="11">
        <f t="shared" si="4"/>
        <v>0</v>
      </c>
      <c r="G18" s="138">
        <f t="shared" si="5"/>
        <v>0</v>
      </c>
      <c r="H18" s="11">
        <f t="shared" si="6"/>
        <v>0</v>
      </c>
      <c r="I18" s="138">
        <f t="shared" si="7"/>
        <v>0</v>
      </c>
      <c r="J18" s="11">
        <f t="shared" si="8"/>
        <v>0</v>
      </c>
      <c r="K18" s="138">
        <f t="shared" si="9"/>
        <v>0</v>
      </c>
      <c r="L18" s="11">
        <f t="shared" si="10"/>
        <v>0</v>
      </c>
      <c r="M18" s="11">
        <f t="shared" si="11"/>
        <v>0</v>
      </c>
      <c r="N18" s="11">
        <f t="shared" si="12"/>
        <v>0</v>
      </c>
      <c r="O18" s="11">
        <f t="shared" si="13"/>
        <v>0</v>
      </c>
      <c r="P18" s="26">
        <v>1</v>
      </c>
      <c r="Q18" s="30">
        <f t="shared" si="14"/>
        <v>0</v>
      </c>
    </row>
    <row r="19" spans="1:17" x14ac:dyDescent="0.2">
      <c r="A19" s="26" t="s">
        <v>244</v>
      </c>
      <c r="B19" s="34"/>
      <c r="C19" s="26">
        <v>5</v>
      </c>
      <c r="D19" s="27">
        <v>0.2</v>
      </c>
      <c r="E19" s="11">
        <f t="shared" si="3"/>
        <v>0</v>
      </c>
      <c r="F19" s="11">
        <f t="shared" si="4"/>
        <v>0</v>
      </c>
      <c r="G19" s="138">
        <f t="shared" si="5"/>
        <v>0</v>
      </c>
      <c r="H19" s="11">
        <f t="shared" si="6"/>
        <v>0</v>
      </c>
      <c r="I19" s="138">
        <f t="shared" si="7"/>
        <v>0</v>
      </c>
      <c r="J19" s="11">
        <f t="shared" si="8"/>
        <v>0</v>
      </c>
      <c r="K19" s="138">
        <f t="shared" si="9"/>
        <v>0</v>
      </c>
      <c r="L19" s="11">
        <f t="shared" si="10"/>
        <v>0</v>
      </c>
      <c r="M19" s="11">
        <f t="shared" si="11"/>
        <v>0</v>
      </c>
      <c r="N19" s="11">
        <f t="shared" si="12"/>
        <v>0</v>
      </c>
      <c r="O19" s="11">
        <f t="shared" si="13"/>
        <v>0</v>
      </c>
      <c r="P19" s="26">
        <v>1</v>
      </c>
      <c r="Q19" s="30">
        <f t="shared" si="14"/>
        <v>0</v>
      </c>
    </row>
    <row r="20" spans="1:17" x14ac:dyDescent="0.2">
      <c r="A20" s="26" t="s">
        <v>246</v>
      </c>
      <c r="B20" s="34"/>
      <c r="C20" s="26">
        <v>5</v>
      </c>
      <c r="D20" s="27">
        <v>0.2</v>
      </c>
      <c r="E20" s="11">
        <f t="shared" si="3"/>
        <v>0</v>
      </c>
      <c r="F20" s="11">
        <f t="shared" si="4"/>
        <v>0</v>
      </c>
      <c r="G20" s="138">
        <f t="shared" si="5"/>
        <v>0</v>
      </c>
      <c r="H20" s="11">
        <f t="shared" si="6"/>
        <v>0</v>
      </c>
      <c r="I20" s="138">
        <f t="shared" si="7"/>
        <v>0</v>
      </c>
      <c r="J20" s="11">
        <f t="shared" si="8"/>
        <v>0</v>
      </c>
      <c r="K20" s="138">
        <f t="shared" si="9"/>
        <v>0</v>
      </c>
      <c r="L20" s="11">
        <f t="shared" si="10"/>
        <v>0</v>
      </c>
      <c r="M20" s="11">
        <f t="shared" si="11"/>
        <v>0</v>
      </c>
      <c r="N20" s="11">
        <f t="shared" si="12"/>
        <v>0</v>
      </c>
      <c r="O20" s="11">
        <f t="shared" si="13"/>
        <v>0</v>
      </c>
      <c r="P20" s="26">
        <v>1</v>
      </c>
      <c r="Q20" s="30">
        <f t="shared" si="14"/>
        <v>0</v>
      </c>
    </row>
    <row r="21" spans="1:17" x14ac:dyDescent="0.2">
      <c r="A21" s="26" t="s">
        <v>247</v>
      </c>
      <c r="B21" s="34"/>
      <c r="C21" s="26">
        <v>5</v>
      </c>
      <c r="D21" s="27">
        <v>0.2</v>
      </c>
      <c r="E21" s="11">
        <f t="shared" si="3"/>
        <v>0</v>
      </c>
      <c r="F21" s="11">
        <f t="shared" si="4"/>
        <v>0</v>
      </c>
      <c r="G21" s="138">
        <f t="shared" si="5"/>
        <v>0</v>
      </c>
      <c r="H21" s="11">
        <f t="shared" si="6"/>
        <v>0</v>
      </c>
      <c r="I21" s="138">
        <f t="shared" si="7"/>
        <v>0</v>
      </c>
      <c r="J21" s="11">
        <f t="shared" si="8"/>
        <v>0</v>
      </c>
      <c r="K21" s="138">
        <f t="shared" si="9"/>
        <v>0</v>
      </c>
      <c r="L21" s="11">
        <f t="shared" si="10"/>
        <v>0</v>
      </c>
      <c r="M21" s="11">
        <f t="shared" si="11"/>
        <v>0</v>
      </c>
      <c r="N21" s="11">
        <f t="shared" si="12"/>
        <v>0</v>
      </c>
      <c r="O21" s="11">
        <f t="shared" si="13"/>
        <v>0</v>
      </c>
      <c r="P21" s="26">
        <v>1</v>
      </c>
      <c r="Q21" s="30">
        <f t="shared" si="14"/>
        <v>0</v>
      </c>
    </row>
    <row r="22" spans="1:17" x14ac:dyDescent="0.2">
      <c r="A22" s="26" t="s">
        <v>248</v>
      </c>
      <c r="B22" s="34"/>
      <c r="C22" s="26">
        <v>5</v>
      </c>
      <c r="D22" s="27">
        <v>0.2</v>
      </c>
      <c r="E22" s="11">
        <f t="shared" si="3"/>
        <v>0</v>
      </c>
      <c r="F22" s="11">
        <f t="shared" si="4"/>
        <v>0</v>
      </c>
      <c r="G22" s="138">
        <f t="shared" si="5"/>
        <v>0</v>
      </c>
      <c r="H22" s="11">
        <f t="shared" si="6"/>
        <v>0</v>
      </c>
      <c r="I22" s="138">
        <f t="shared" si="7"/>
        <v>0</v>
      </c>
      <c r="J22" s="11">
        <f t="shared" si="8"/>
        <v>0</v>
      </c>
      <c r="K22" s="138">
        <f t="shared" si="9"/>
        <v>0</v>
      </c>
      <c r="L22" s="11">
        <f t="shared" si="10"/>
        <v>0</v>
      </c>
      <c r="M22" s="11">
        <f t="shared" si="11"/>
        <v>0</v>
      </c>
      <c r="N22" s="11">
        <f t="shared" si="12"/>
        <v>0</v>
      </c>
      <c r="O22" s="11">
        <f t="shared" si="13"/>
        <v>0</v>
      </c>
      <c r="P22" s="26">
        <v>1</v>
      </c>
      <c r="Q22" s="30">
        <f t="shared" si="14"/>
        <v>0</v>
      </c>
    </row>
    <row r="23" spans="1:17" x14ac:dyDescent="0.2">
      <c r="A23" s="26" t="s">
        <v>306</v>
      </c>
      <c r="B23" s="34"/>
      <c r="C23" s="26">
        <v>5</v>
      </c>
      <c r="D23" s="27">
        <v>0.2</v>
      </c>
      <c r="E23" s="11">
        <f t="shared" si="3"/>
        <v>0</v>
      </c>
      <c r="F23" s="11">
        <f t="shared" si="4"/>
        <v>0</v>
      </c>
      <c r="G23" s="138">
        <f t="shared" si="5"/>
        <v>0</v>
      </c>
      <c r="H23" s="11">
        <f t="shared" si="6"/>
        <v>0</v>
      </c>
      <c r="I23" s="138">
        <f t="shared" si="7"/>
        <v>0</v>
      </c>
      <c r="J23" s="11">
        <f t="shared" si="8"/>
        <v>0</v>
      </c>
      <c r="K23" s="138">
        <f t="shared" si="9"/>
        <v>0</v>
      </c>
      <c r="L23" s="11">
        <f t="shared" si="10"/>
        <v>0</v>
      </c>
      <c r="M23" s="11">
        <f t="shared" si="11"/>
        <v>0</v>
      </c>
      <c r="N23" s="11">
        <f t="shared" si="12"/>
        <v>0</v>
      </c>
      <c r="O23" s="11">
        <f t="shared" si="13"/>
        <v>0</v>
      </c>
      <c r="P23" s="26">
        <v>1</v>
      </c>
      <c r="Q23" s="30">
        <f t="shared" ref="Q23:Q30" si="15">+P23*O23</f>
        <v>0</v>
      </c>
    </row>
    <row r="24" spans="1:17" x14ac:dyDescent="0.2">
      <c r="A24" s="26" t="s">
        <v>299</v>
      </c>
      <c r="B24" s="34"/>
      <c r="C24" s="26">
        <v>5</v>
      </c>
      <c r="D24" s="27">
        <v>0.2</v>
      </c>
      <c r="E24" s="11">
        <f t="shared" si="3"/>
        <v>0</v>
      </c>
      <c r="F24" s="11">
        <f t="shared" si="4"/>
        <v>0</v>
      </c>
      <c r="G24" s="138">
        <f t="shared" si="5"/>
        <v>0</v>
      </c>
      <c r="H24" s="11">
        <f t="shared" si="6"/>
        <v>0</v>
      </c>
      <c r="I24" s="138">
        <f t="shared" si="7"/>
        <v>0</v>
      </c>
      <c r="J24" s="11">
        <f t="shared" si="8"/>
        <v>0</v>
      </c>
      <c r="K24" s="138">
        <f t="shared" si="9"/>
        <v>0</v>
      </c>
      <c r="L24" s="11">
        <f t="shared" si="10"/>
        <v>0</v>
      </c>
      <c r="M24" s="11">
        <f t="shared" si="11"/>
        <v>0</v>
      </c>
      <c r="N24" s="11">
        <f t="shared" si="12"/>
        <v>0</v>
      </c>
      <c r="O24" s="11">
        <f t="shared" si="13"/>
        <v>0</v>
      </c>
      <c r="P24" s="26">
        <v>1</v>
      </c>
      <c r="Q24" s="30">
        <f t="shared" si="15"/>
        <v>0</v>
      </c>
    </row>
    <row r="25" spans="1:17" x14ac:dyDescent="0.2">
      <c r="A25" s="26" t="s">
        <v>300</v>
      </c>
      <c r="B25" s="34"/>
      <c r="C25" s="26">
        <v>5</v>
      </c>
      <c r="D25" s="27">
        <v>0.2</v>
      </c>
      <c r="E25" s="11">
        <f t="shared" si="3"/>
        <v>0</v>
      </c>
      <c r="F25" s="11">
        <f t="shared" si="4"/>
        <v>0</v>
      </c>
      <c r="G25" s="138">
        <f t="shared" si="5"/>
        <v>0</v>
      </c>
      <c r="H25" s="11">
        <f t="shared" si="6"/>
        <v>0</v>
      </c>
      <c r="I25" s="138">
        <f t="shared" si="7"/>
        <v>0</v>
      </c>
      <c r="J25" s="11">
        <f t="shared" si="8"/>
        <v>0</v>
      </c>
      <c r="K25" s="138">
        <f t="shared" si="9"/>
        <v>0</v>
      </c>
      <c r="L25" s="11">
        <f t="shared" si="10"/>
        <v>0</v>
      </c>
      <c r="M25" s="11">
        <f t="shared" si="11"/>
        <v>0</v>
      </c>
      <c r="N25" s="11">
        <f t="shared" si="12"/>
        <v>0</v>
      </c>
      <c r="O25" s="11">
        <f t="shared" si="13"/>
        <v>0</v>
      </c>
      <c r="P25" s="26">
        <v>1</v>
      </c>
      <c r="Q25" s="30">
        <f t="shared" si="15"/>
        <v>0</v>
      </c>
    </row>
    <row r="26" spans="1:17" x14ac:dyDescent="0.2">
      <c r="A26" s="26" t="s">
        <v>301</v>
      </c>
      <c r="B26" s="34"/>
      <c r="C26" s="26">
        <v>5</v>
      </c>
      <c r="D26" s="27">
        <v>0.2</v>
      </c>
      <c r="E26" s="11">
        <f t="shared" si="3"/>
        <v>0</v>
      </c>
      <c r="F26" s="11">
        <f t="shared" si="4"/>
        <v>0</v>
      </c>
      <c r="G26" s="138">
        <f t="shared" si="5"/>
        <v>0</v>
      </c>
      <c r="H26" s="11">
        <f t="shared" si="6"/>
        <v>0</v>
      </c>
      <c r="I26" s="138">
        <f t="shared" si="7"/>
        <v>0</v>
      </c>
      <c r="J26" s="11">
        <f t="shared" si="8"/>
        <v>0</v>
      </c>
      <c r="K26" s="138">
        <f t="shared" si="9"/>
        <v>0</v>
      </c>
      <c r="L26" s="11">
        <f t="shared" si="10"/>
        <v>0</v>
      </c>
      <c r="M26" s="11">
        <f t="shared" si="11"/>
        <v>0</v>
      </c>
      <c r="N26" s="11">
        <f t="shared" si="12"/>
        <v>0</v>
      </c>
      <c r="O26" s="11">
        <f t="shared" si="13"/>
        <v>0</v>
      </c>
      <c r="P26" s="26">
        <v>1</v>
      </c>
      <c r="Q26" s="30">
        <f t="shared" si="15"/>
        <v>0</v>
      </c>
    </row>
    <row r="27" spans="1:17" x14ac:dyDescent="0.2">
      <c r="A27" s="26" t="s">
        <v>302</v>
      </c>
      <c r="B27" s="34"/>
      <c r="C27" s="26">
        <v>5</v>
      </c>
      <c r="D27" s="27">
        <v>0.2</v>
      </c>
      <c r="E27" s="11">
        <f t="shared" si="3"/>
        <v>0</v>
      </c>
      <c r="F27" s="11">
        <f t="shared" si="4"/>
        <v>0</v>
      </c>
      <c r="G27" s="138">
        <f t="shared" si="5"/>
        <v>0</v>
      </c>
      <c r="H27" s="11">
        <f t="shared" si="6"/>
        <v>0</v>
      </c>
      <c r="I27" s="138">
        <f t="shared" si="7"/>
        <v>0</v>
      </c>
      <c r="J27" s="11">
        <f t="shared" si="8"/>
        <v>0</v>
      </c>
      <c r="K27" s="138">
        <f t="shared" si="9"/>
        <v>0</v>
      </c>
      <c r="L27" s="11">
        <f t="shared" si="10"/>
        <v>0</v>
      </c>
      <c r="M27" s="11">
        <f t="shared" si="11"/>
        <v>0</v>
      </c>
      <c r="N27" s="11">
        <f t="shared" si="12"/>
        <v>0</v>
      </c>
      <c r="O27" s="11">
        <f t="shared" si="13"/>
        <v>0</v>
      </c>
      <c r="P27" s="26">
        <v>1</v>
      </c>
      <c r="Q27" s="30">
        <f t="shared" si="15"/>
        <v>0</v>
      </c>
    </row>
    <row r="28" spans="1:17" x14ac:dyDescent="0.2">
      <c r="A28" s="26" t="s">
        <v>303</v>
      </c>
      <c r="B28" s="34"/>
      <c r="C28" s="26">
        <v>5</v>
      </c>
      <c r="D28" s="27">
        <v>0.2</v>
      </c>
      <c r="E28" s="11">
        <f t="shared" si="3"/>
        <v>0</v>
      </c>
      <c r="F28" s="11">
        <f t="shared" si="4"/>
        <v>0</v>
      </c>
      <c r="G28" s="138">
        <f t="shared" si="5"/>
        <v>0</v>
      </c>
      <c r="H28" s="11">
        <f t="shared" si="6"/>
        <v>0</v>
      </c>
      <c r="I28" s="138">
        <f t="shared" si="7"/>
        <v>0</v>
      </c>
      <c r="J28" s="11">
        <f t="shared" si="8"/>
        <v>0</v>
      </c>
      <c r="K28" s="138">
        <f t="shared" si="9"/>
        <v>0</v>
      </c>
      <c r="L28" s="11">
        <f t="shared" si="10"/>
        <v>0</v>
      </c>
      <c r="M28" s="11">
        <f t="shared" si="11"/>
        <v>0</v>
      </c>
      <c r="N28" s="11">
        <f t="shared" si="12"/>
        <v>0</v>
      </c>
      <c r="O28" s="11">
        <f t="shared" si="13"/>
        <v>0</v>
      </c>
      <c r="P28" s="26">
        <v>1</v>
      </c>
      <c r="Q28" s="30">
        <f t="shared" si="15"/>
        <v>0</v>
      </c>
    </row>
    <row r="29" spans="1:17" x14ac:dyDescent="0.2">
      <c r="A29" s="26" t="s">
        <v>304</v>
      </c>
      <c r="B29" s="34"/>
      <c r="C29" s="26">
        <v>5</v>
      </c>
      <c r="D29" s="27">
        <v>0.2</v>
      </c>
      <c r="E29" s="11">
        <f t="shared" si="3"/>
        <v>0</v>
      </c>
      <c r="F29" s="11">
        <f t="shared" si="4"/>
        <v>0</v>
      </c>
      <c r="G29" s="138">
        <f t="shared" si="5"/>
        <v>0</v>
      </c>
      <c r="H29" s="11">
        <f t="shared" si="6"/>
        <v>0</v>
      </c>
      <c r="I29" s="138">
        <f t="shared" si="7"/>
        <v>0</v>
      </c>
      <c r="J29" s="11">
        <f t="shared" si="8"/>
        <v>0</v>
      </c>
      <c r="K29" s="138">
        <f t="shared" si="9"/>
        <v>0</v>
      </c>
      <c r="L29" s="11">
        <f t="shared" si="10"/>
        <v>0</v>
      </c>
      <c r="M29" s="11">
        <f t="shared" si="11"/>
        <v>0</v>
      </c>
      <c r="N29" s="11">
        <f t="shared" si="12"/>
        <v>0</v>
      </c>
      <c r="O29" s="11">
        <f t="shared" si="13"/>
        <v>0</v>
      </c>
      <c r="P29" s="26">
        <v>1</v>
      </c>
      <c r="Q29" s="30">
        <f t="shared" si="15"/>
        <v>0</v>
      </c>
    </row>
    <row r="30" spans="1:17" x14ac:dyDescent="0.2">
      <c r="A30" s="26" t="s">
        <v>305</v>
      </c>
      <c r="B30" s="34"/>
      <c r="C30" s="26">
        <v>5</v>
      </c>
      <c r="D30" s="27">
        <v>0.2</v>
      </c>
      <c r="E30" s="11">
        <f t="shared" si="3"/>
        <v>0</v>
      </c>
      <c r="F30" s="11">
        <f t="shared" si="4"/>
        <v>0</v>
      </c>
      <c r="G30" s="138">
        <f t="shared" si="5"/>
        <v>0</v>
      </c>
      <c r="H30" s="11">
        <f t="shared" si="6"/>
        <v>0</v>
      </c>
      <c r="I30" s="138">
        <f t="shared" si="7"/>
        <v>0</v>
      </c>
      <c r="J30" s="11">
        <f t="shared" si="8"/>
        <v>0</v>
      </c>
      <c r="K30" s="138">
        <f t="shared" si="9"/>
        <v>0</v>
      </c>
      <c r="L30" s="11">
        <f t="shared" si="10"/>
        <v>0</v>
      </c>
      <c r="M30" s="11">
        <f t="shared" si="11"/>
        <v>0</v>
      </c>
      <c r="N30" s="11">
        <f t="shared" si="12"/>
        <v>0</v>
      </c>
      <c r="O30" s="11">
        <f t="shared" si="13"/>
        <v>0</v>
      </c>
      <c r="P30" s="26">
        <v>6</v>
      </c>
      <c r="Q30" s="30">
        <f t="shared" si="15"/>
        <v>0</v>
      </c>
    </row>
    <row r="31" spans="1:17" x14ac:dyDescent="0.2">
      <c r="A31" s="26" t="s">
        <v>249</v>
      </c>
      <c r="B31" s="34"/>
      <c r="C31" s="26">
        <v>5</v>
      </c>
      <c r="D31" s="27">
        <v>0.2</v>
      </c>
      <c r="E31" s="11">
        <f t="shared" si="3"/>
        <v>0</v>
      </c>
      <c r="F31" s="11">
        <f t="shared" si="4"/>
        <v>0</v>
      </c>
      <c r="G31" s="138">
        <f t="shared" si="5"/>
        <v>0</v>
      </c>
      <c r="H31" s="11">
        <f t="shared" si="6"/>
        <v>0</v>
      </c>
      <c r="I31" s="138">
        <f t="shared" si="7"/>
        <v>0</v>
      </c>
      <c r="J31" s="11">
        <f t="shared" si="8"/>
        <v>0</v>
      </c>
      <c r="K31" s="138">
        <f t="shared" si="9"/>
        <v>0</v>
      </c>
      <c r="L31" s="11">
        <f t="shared" si="10"/>
        <v>0</v>
      </c>
      <c r="M31" s="11">
        <f t="shared" si="11"/>
        <v>0</v>
      </c>
      <c r="N31" s="11">
        <f t="shared" si="12"/>
        <v>0</v>
      </c>
      <c r="O31" s="11">
        <f t="shared" si="13"/>
        <v>0</v>
      </c>
      <c r="P31" s="26">
        <v>1</v>
      </c>
      <c r="Q31" s="30">
        <f t="shared" si="14"/>
        <v>0</v>
      </c>
    </row>
    <row r="33" spans="1:17" x14ac:dyDescent="0.2">
      <c r="A33" s="2" t="s">
        <v>260</v>
      </c>
    </row>
    <row r="35" spans="1:17" ht="56.25" x14ac:dyDescent="0.2">
      <c r="A35" s="31" t="s">
        <v>105</v>
      </c>
      <c r="B35" s="35" t="s">
        <v>236</v>
      </c>
      <c r="C35" s="23" t="s">
        <v>237</v>
      </c>
      <c r="D35" s="24" t="s">
        <v>251</v>
      </c>
      <c r="E35" s="25" t="s">
        <v>252</v>
      </c>
      <c r="F35" s="137" t="s">
        <v>66</v>
      </c>
      <c r="G35" s="137" t="s">
        <v>337</v>
      </c>
      <c r="H35" s="137" t="s">
        <v>108</v>
      </c>
      <c r="I35" s="137" t="s">
        <v>338</v>
      </c>
      <c r="J35" s="137" t="s">
        <v>109</v>
      </c>
      <c r="K35" s="137" t="s">
        <v>338</v>
      </c>
      <c r="L35" s="137" t="s">
        <v>115</v>
      </c>
      <c r="M35" s="137" t="s">
        <v>117</v>
      </c>
      <c r="N35" s="137" t="s">
        <v>125</v>
      </c>
      <c r="O35" s="137" t="s">
        <v>339</v>
      </c>
      <c r="P35" s="23" t="s">
        <v>253</v>
      </c>
      <c r="Q35" s="23" t="s">
        <v>254</v>
      </c>
    </row>
    <row r="36" spans="1:17" x14ac:dyDescent="0.2">
      <c r="A36" s="26" t="s">
        <v>362</v>
      </c>
      <c r="B36" s="34"/>
      <c r="C36" s="26">
        <v>5</v>
      </c>
      <c r="D36" s="27">
        <v>0.2</v>
      </c>
      <c r="E36" s="11">
        <f t="shared" ref="E36:E37" si="16">+(D36*B36)/12</f>
        <v>0</v>
      </c>
      <c r="F36" s="11">
        <f t="shared" ref="F36:F37" si="17">E36*($B$3+$B$4)*-1</f>
        <v>0</v>
      </c>
      <c r="G36" s="138">
        <f t="shared" ref="G36:G37" si="18">+E36+F36</f>
        <v>0</v>
      </c>
      <c r="H36" s="11">
        <f t="shared" ref="H36:H37" si="19">+G36*$B$2</f>
        <v>0</v>
      </c>
      <c r="I36" s="138">
        <f t="shared" ref="I36:I37" si="20">+G36+H36</f>
        <v>0</v>
      </c>
      <c r="J36" s="11">
        <f t="shared" ref="J36:J37" si="21">+I36*$B$1</f>
        <v>0</v>
      </c>
      <c r="K36" s="138">
        <f t="shared" ref="K36:K37" si="22">+J36+I36</f>
        <v>0</v>
      </c>
      <c r="L36" s="11">
        <f t="shared" ref="L36:L37" si="23">+O36*$B$3</f>
        <v>0</v>
      </c>
      <c r="M36" s="11">
        <f t="shared" ref="M36:M37" si="24">+O36*$B$4</f>
        <v>0</v>
      </c>
      <c r="N36" s="11">
        <f t="shared" ref="N36:N37" si="25">+O36*$B$5</f>
        <v>0</v>
      </c>
      <c r="O36" s="11">
        <f t="shared" ref="O36:O37" si="26">ROUND(+K36/(1-$C$5),2)</f>
        <v>0</v>
      </c>
      <c r="P36" s="26">
        <v>1</v>
      </c>
      <c r="Q36" s="30">
        <f>+P36*O36</f>
        <v>0</v>
      </c>
    </row>
    <row r="37" spans="1:17" x14ac:dyDescent="0.2">
      <c r="A37" s="26" t="s">
        <v>343</v>
      </c>
      <c r="B37" s="34"/>
      <c r="C37" s="26">
        <v>5</v>
      </c>
      <c r="D37" s="27">
        <v>0.2</v>
      </c>
      <c r="E37" s="11">
        <f t="shared" si="16"/>
        <v>0</v>
      </c>
      <c r="F37" s="11">
        <f t="shared" si="17"/>
        <v>0</v>
      </c>
      <c r="G37" s="138">
        <f t="shared" si="18"/>
        <v>0</v>
      </c>
      <c r="H37" s="11">
        <f t="shared" si="19"/>
        <v>0</v>
      </c>
      <c r="I37" s="138">
        <f t="shared" si="20"/>
        <v>0</v>
      </c>
      <c r="J37" s="11">
        <f t="shared" si="21"/>
        <v>0</v>
      </c>
      <c r="K37" s="138">
        <f t="shared" si="22"/>
        <v>0</v>
      </c>
      <c r="L37" s="11">
        <f t="shared" si="23"/>
        <v>0</v>
      </c>
      <c r="M37" s="11">
        <f t="shared" si="24"/>
        <v>0</v>
      </c>
      <c r="N37" s="11">
        <f t="shared" si="25"/>
        <v>0</v>
      </c>
      <c r="O37" s="11">
        <f t="shared" si="26"/>
        <v>0</v>
      </c>
      <c r="P37" s="26">
        <v>1</v>
      </c>
      <c r="Q37" s="30">
        <f>+P37*O37</f>
        <v>0</v>
      </c>
    </row>
    <row r="39" spans="1:17" ht="30.75" customHeight="1" x14ac:dyDescent="0.2">
      <c r="A39" s="145" t="s">
        <v>367</v>
      </c>
      <c r="B39" s="145"/>
      <c r="C39" s="145"/>
      <c r="D39" s="145"/>
      <c r="E39" s="145"/>
      <c r="F39" s="145"/>
      <c r="G39" s="145"/>
      <c r="H39" s="145"/>
      <c r="I39" s="145"/>
      <c r="J39" s="145"/>
      <c r="K39" s="145"/>
      <c r="L39" s="145"/>
      <c r="M39" s="145"/>
      <c r="N39" s="145"/>
      <c r="O39" s="145"/>
      <c r="P39" s="145"/>
      <c r="Q39" s="145"/>
    </row>
    <row r="42" spans="1:17" ht="56.25" x14ac:dyDescent="0.2">
      <c r="A42" s="21" t="s">
        <v>250</v>
      </c>
      <c r="B42" s="33" t="s">
        <v>236</v>
      </c>
      <c r="C42" s="28" t="s">
        <v>237</v>
      </c>
      <c r="D42" s="29" t="s">
        <v>251</v>
      </c>
      <c r="E42" s="25" t="s">
        <v>252</v>
      </c>
      <c r="F42" s="137" t="s">
        <v>66</v>
      </c>
      <c r="G42" s="137" t="s">
        <v>337</v>
      </c>
      <c r="H42" s="137" t="s">
        <v>108</v>
      </c>
      <c r="I42" s="137" t="s">
        <v>338</v>
      </c>
      <c r="J42" s="137" t="s">
        <v>109</v>
      </c>
      <c r="K42" s="137" t="s">
        <v>338</v>
      </c>
      <c r="L42" s="137" t="s">
        <v>115</v>
      </c>
      <c r="M42" s="137" t="s">
        <v>117</v>
      </c>
      <c r="N42" s="137" t="s">
        <v>125</v>
      </c>
      <c r="O42" s="137" t="s">
        <v>339</v>
      </c>
      <c r="P42" s="23" t="s">
        <v>253</v>
      </c>
      <c r="Q42" s="23" t="s">
        <v>254</v>
      </c>
    </row>
    <row r="43" spans="1:17" x14ac:dyDescent="0.2">
      <c r="A43" s="26" t="s">
        <v>255</v>
      </c>
      <c r="B43" s="34"/>
      <c r="C43" s="26">
        <v>5</v>
      </c>
      <c r="D43" s="27">
        <v>0.2</v>
      </c>
      <c r="E43" s="11">
        <f t="shared" ref="E43:E72" si="27">+(D43*B43)/12</f>
        <v>0</v>
      </c>
      <c r="F43" s="11">
        <f t="shared" ref="F43:F72" si="28">E43*($B$3+$B$4)*-1</f>
        <v>0</v>
      </c>
      <c r="G43" s="138">
        <f t="shared" ref="G43:G72" si="29">+E43+F43</f>
        <v>0</v>
      </c>
      <c r="H43" s="11">
        <f t="shared" ref="H43:H72" si="30">+G43*$B$2</f>
        <v>0</v>
      </c>
      <c r="I43" s="138">
        <f t="shared" ref="I43:I72" si="31">+G43+H43</f>
        <v>0</v>
      </c>
      <c r="J43" s="11">
        <f t="shared" ref="J43:J72" si="32">+I43*$B$1</f>
        <v>0</v>
      </c>
      <c r="K43" s="138">
        <f t="shared" ref="K43:K72" si="33">+J43+I43</f>
        <v>0</v>
      </c>
      <c r="L43" s="11">
        <f t="shared" ref="L43:L72" si="34">+O43*$B$3</f>
        <v>0</v>
      </c>
      <c r="M43" s="11">
        <f t="shared" ref="M43:M72" si="35">+O43*$B$4</f>
        <v>0</v>
      </c>
      <c r="N43" s="11">
        <f t="shared" ref="N43:N72" si="36">+O43*$B$5</f>
        <v>0</v>
      </c>
      <c r="O43" s="11">
        <f t="shared" ref="O43:O72" si="37">ROUND(+K43/(1-$C$5),2)</f>
        <v>0</v>
      </c>
      <c r="P43" s="26">
        <v>1</v>
      </c>
      <c r="Q43" s="30">
        <f t="shared" ref="Q43:Q72" si="38">+P43*O43</f>
        <v>0</v>
      </c>
    </row>
    <row r="44" spans="1:17" x14ac:dyDescent="0.2">
      <c r="A44" s="26" t="s">
        <v>256</v>
      </c>
      <c r="B44" s="34"/>
      <c r="C44" s="26">
        <v>5</v>
      </c>
      <c r="D44" s="27">
        <v>0.2</v>
      </c>
      <c r="E44" s="11">
        <f t="shared" si="27"/>
        <v>0</v>
      </c>
      <c r="F44" s="11">
        <f t="shared" si="28"/>
        <v>0</v>
      </c>
      <c r="G44" s="138">
        <f t="shared" si="29"/>
        <v>0</v>
      </c>
      <c r="H44" s="11">
        <f t="shared" si="30"/>
        <v>0</v>
      </c>
      <c r="I44" s="138">
        <f t="shared" si="31"/>
        <v>0</v>
      </c>
      <c r="J44" s="11">
        <f t="shared" si="32"/>
        <v>0</v>
      </c>
      <c r="K44" s="138">
        <f t="shared" si="33"/>
        <v>0</v>
      </c>
      <c r="L44" s="11">
        <f t="shared" si="34"/>
        <v>0</v>
      </c>
      <c r="M44" s="11">
        <f t="shared" si="35"/>
        <v>0</v>
      </c>
      <c r="N44" s="11">
        <f t="shared" si="36"/>
        <v>0</v>
      </c>
      <c r="O44" s="11">
        <f t="shared" si="37"/>
        <v>0</v>
      </c>
      <c r="P44" s="26">
        <v>1</v>
      </c>
      <c r="Q44" s="30">
        <f t="shared" si="38"/>
        <v>0</v>
      </c>
    </row>
    <row r="45" spans="1:17" x14ac:dyDescent="0.2">
      <c r="A45" s="26" t="s">
        <v>257</v>
      </c>
      <c r="B45" s="34"/>
      <c r="C45" s="26">
        <v>5</v>
      </c>
      <c r="D45" s="27">
        <v>0.2</v>
      </c>
      <c r="E45" s="11">
        <f t="shared" si="27"/>
        <v>0</v>
      </c>
      <c r="F45" s="11">
        <f t="shared" si="28"/>
        <v>0</v>
      </c>
      <c r="G45" s="138">
        <f t="shared" si="29"/>
        <v>0</v>
      </c>
      <c r="H45" s="11">
        <f t="shared" si="30"/>
        <v>0</v>
      </c>
      <c r="I45" s="138">
        <f t="shared" si="31"/>
        <v>0</v>
      </c>
      <c r="J45" s="11">
        <f t="shared" si="32"/>
        <v>0</v>
      </c>
      <c r="K45" s="138">
        <f t="shared" si="33"/>
        <v>0</v>
      </c>
      <c r="L45" s="11">
        <f t="shared" si="34"/>
        <v>0</v>
      </c>
      <c r="M45" s="11">
        <f t="shared" si="35"/>
        <v>0</v>
      </c>
      <c r="N45" s="11">
        <f t="shared" si="36"/>
        <v>0</v>
      </c>
      <c r="O45" s="11">
        <f t="shared" si="37"/>
        <v>0</v>
      </c>
      <c r="P45" s="26">
        <v>1</v>
      </c>
      <c r="Q45" s="30">
        <f t="shared" si="38"/>
        <v>0</v>
      </c>
    </row>
    <row r="46" spans="1:17" x14ac:dyDescent="0.2">
      <c r="A46" s="26" t="s">
        <v>258</v>
      </c>
      <c r="B46" s="34"/>
      <c r="C46" s="26">
        <v>5</v>
      </c>
      <c r="D46" s="27">
        <v>0.2</v>
      </c>
      <c r="E46" s="11">
        <f t="shared" si="27"/>
        <v>0</v>
      </c>
      <c r="F46" s="11">
        <f t="shared" si="28"/>
        <v>0</v>
      </c>
      <c r="G46" s="138">
        <f t="shared" si="29"/>
        <v>0</v>
      </c>
      <c r="H46" s="11">
        <f t="shared" si="30"/>
        <v>0</v>
      </c>
      <c r="I46" s="138">
        <f t="shared" si="31"/>
        <v>0</v>
      </c>
      <c r="J46" s="11">
        <f t="shared" si="32"/>
        <v>0</v>
      </c>
      <c r="K46" s="138">
        <f t="shared" si="33"/>
        <v>0</v>
      </c>
      <c r="L46" s="11">
        <f t="shared" si="34"/>
        <v>0</v>
      </c>
      <c r="M46" s="11">
        <f t="shared" si="35"/>
        <v>0</v>
      </c>
      <c r="N46" s="11">
        <f t="shared" si="36"/>
        <v>0</v>
      </c>
      <c r="O46" s="11">
        <f t="shared" si="37"/>
        <v>0</v>
      </c>
      <c r="P46" s="26">
        <v>1</v>
      </c>
      <c r="Q46" s="30">
        <f t="shared" si="38"/>
        <v>0</v>
      </c>
    </row>
    <row r="47" spans="1:17" x14ac:dyDescent="0.2">
      <c r="A47" s="26" t="s">
        <v>259</v>
      </c>
      <c r="B47" s="34"/>
      <c r="C47" s="26">
        <v>5</v>
      </c>
      <c r="D47" s="27">
        <v>0.2</v>
      </c>
      <c r="E47" s="11">
        <f t="shared" si="27"/>
        <v>0</v>
      </c>
      <c r="F47" s="11">
        <f t="shared" si="28"/>
        <v>0</v>
      </c>
      <c r="G47" s="138">
        <f t="shared" si="29"/>
        <v>0</v>
      </c>
      <c r="H47" s="11">
        <f t="shared" si="30"/>
        <v>0</v>
      </c>
      <c r="I47" s="138">
        <f t="shared" si="31"/>
        <v>0</v>
      </c>
      <c r="J47" s="11">
        <f t="shared" si="32"/>
        <v>0</v>
      </c>
      <c r="K47" s="138">
        <f t="shared" si="33"/>
        <v>0</v>
      </c>
      <c r="L47" s="11">
        <f t="shared" si="34"/>
        <v>0</v>
      </c>
      <c r="M47" s="11">
        <f t="shared" si="35"/>
        <v>0</v>
      </c>
      <c r="N47" s="11">
        <f t="shared" si="36"/>
        <v>0</v>
      </c>
      <c r="O47" s="11">
        <f t="shared" si="37"/>
        <v>0</v>
      </c>
      <c r="P47" s="26">
        <v>1</v>
      </c>
      <c r="Q47" s="30">
        <f t="shared" si="38"/>
        <v>0</v>
      </c>
    </row>
    <row r="48" spans="1:17" x14ac:dyDescent="0.2">
      <c r="A48" s="26" t="s">
        <v>307</v>
      </c>
      <c r="B48" s="34"/>
      <c r="C48" s="26">
        <v>5</v>
      </c>
      <c r="D48" s="27">
        <v>0.2</v>
      </c>
      <c r="E48" s="11">
        <f t="shared" si="27"/>
        <v>0</v>
      </c>
      <c r="F48" s="11">
        <f t="shared" si="28"/>
        <v>0</v>
      </c>
      <c r="G48" s="138">
        <f t="shared" si="29"/>
        <v>0</v>
      </c>
      <c r="H48" s="11">
        <f t="shared" si="30"/>
        <v>0</v>
      </c>
      <c r="I48" s="138">
        <f t="shared" si="31"/>
        <v>0</v>
      </c>
      <c r="J48" s="11">
        <f t="shared" si="32"/>
        <v>0</v>
      </c>
      <c r="K48" s="138">
        <f t="shared" si="33"/>
        <v>0</v>
      </c>
      <c r="L48" s="11">
        <f t="shared" si="34"/>
        <v>0</v>
      </c>
      <c r="M48" s="11">
        <f t="shared" si="35"/>
        <v>0</v>
      </c>
      <c r="N48" s="11">
        <f t="shared" si="36"/>
        <v>0</v>
      </c>
      <c r="O48" s="11">
        <f t="shared" si="37"/>
        <v>0</v>
      </c>
      <c r="P48" s="26">
        <v>1</v>
      </c>
      <c r="Q48" s="30">
        <f t="shared" si="38"/>
        <v>0</v>
      </c>
    </row>
    <row r="49" spans="1:17" x14ac:dyDescent="0.2">
      <c r="A49" s="26" t="s">
        <v>261</v>
      </c>
      <c r="B49" s="34"/>
      <c r="C49" s="26">
        <v>5</v>
      </c>
      <c r="D49" s="27">
        <v>0.2</v>
      </c>
      <c r="E49" s="11">
        <f t="shared" si="27"/>
        <v>0</v>
      </c>
      <c r="F49" s="11">
        <f t="shared" si="28"/>
        <v>0</v>
      </c>
      <c r="G49" s="138">
        <f t="shared" si="29"/>
        <v>0</v>
      </c>
      <c r="H49" s="11">
        <f t="shared" si="30"/>
        <v>0</v>
      </c>
      <c r="I49" s="138">
        <f t="shared" si="31"/>
        <v>0</v>
      </c>
      <c r="J49" s="11">
        <f t="shared" si="32"/>
        <v>0</v>
      </c>
      <c r="K49" s="138">
        <f t="shared" si="33"/>
        <v>0</v>
      </c>
      <c r="L49" s="11">
        <f t="shared" si="34"/>
        <v>0</v>
      </c>
      <c r="M49" s="11">
        <f t="shared" si="35"/>
        <v>0</v>
      </c>
      <c r="N49" s="11">
        <f t="shared" si="36"/>
        <v>0</v>
      </c>
      <c r="O49" s="11">
        <f t="shared" si="37"/>
        <v>0</v>
      </c>
      <c r="P49" s="26">
        <v>1</v>
      </c>
      <c r="Q49" s="30">
        <f t="shared" si="38"/>
        <v>0</v>
      </c>
    </row>
    <row r="50" spans="1:17" x14ac:dyDescent="0.2">
      <c r="A50" s="26" t="s">
        <v>262</v>
      </c>
      <c r="B50" s="34"/>
      <c r="C50" s="26">
        <v>5</v>
      </c>
      <c r="D50" s="27">
        <v>0.2</v>
      </c>
      <c r="E50" s="11">
        <f t="shared" si="27"/>
        <v>0</v>
      </c>
      <c r="F50" s="11">
        <f t="shared" si="28"/>
        <v>0</v>
      </c>
      <c r="G50" s="138">
        <f t="shared" si="29"/>
        <v>0</v>
      </c>
      <c r="H50" s="11">
        <f t="shared" si="30"/>
        <v>0</v>
      </c>
      <c r="I50" s="138">
        <f t="shared" si="31"/>
        <v>0</v>
      </c>
      <c r="J50" s="11">
        <f t="shared" si="32"/>
        <v>0</v>
      </c>
      <c r="K50" s="138">
        <f t="shared" si="33"/>
        <v>0</v>
      </c>
      <c r="L50" s="11">
        <f t="shared" si="34"/>
        <v>0</v>
      </c>
      <c r="M50" s="11">
        <f t="shared" si="35"/>
        <v>0</v>
      </c>
      <c r="N50" s="11">
        <f t="shared" si="36"/>
        <v>0</v>
      </c>
      <c r="O50" s="11">
        <f t="shared" si="37"/>
        <v>0</v>
      </c>
      <c r="P50" s="26">
        <v>1</v>
      </c>
      <c r="Q50" s="30">
        <f t="shared" si="38"/>
        <v>0</v>
      </c>
    </row>
    <row r="51" spans="1:17" x14ac:dyDescent="0.2">
      <c r="A51" s="26" t="s">
        <v>263</v>
      </c>
      <c r="B51" s="34"/>
      <c r="C51" s="26">
        <v>5</v>
      </c>
      <c r="D51" s="27">
        <v>0.2</v>
      </c>
      <c r="E51" s="11">
        <f t="shared" si="27"/>
        <v>0</v>
      </c>
      <c r="F51" s="11">
        <f t="shared" si="28"/>
        <v>0</v>
      </c>
      <c r="G51" s="138">
        <f t="shared" si="29"/>
        <v>0</v>
      </c>
      <c r="H51" s="11">
        <f t="shared" si="30"/>
        <v>0</v>
      </c>
      <c r="I51" s="138">
        <f t="shared" si="31"/>
        <v>0</v>
      </c>
      <c r="J51" s="11">
        <f t="shared" si="32"/>
        <v>0</v>
      </c>
      <c r="K51" s="138">
        <f t="shared" si="33"/>
        <v>0</v>
      </c>
      <c r="L51" s="11">
        <f t="shared" si="34"/>
        <v>0</v>
      </c>
      <c r="M51" s="11">
        <f t="shared" si="35"/>
        <v>0</v>
      </c>
      <c r="N51" s="11">
        <f t="shared" si="36"/>
        <v>0</v>
      </c>
      <c r="O51" s="11">
        <f t="shared" si="37"/>
        <v>0</v>
      </c>
      <c r="P51" s="26">
        <v>1</v>
      </c>
      <c r="Q51" s="30">
        <f t="shared" si="38"/>
        <v>0</v>
      </c>
    </row>
    <row r="52" spans="1:17" x14ac:dyDescent="0.2">
      <c r="A52" s="26" t="s">
        <v>264</v>
      </c>
      <c r="B52" s="34"/>
      <c r="C52" s="26">
        <v>5</v>
      </c>
      <c r="D52" s="27">
        <v>0.2</v>
      </c>
      <c r="E52" s="11">
        <f t="shared" si="27"/>
        <v>0</v>
      </c>
      <c r="F52" s="11">
        <f t="shared" si="28"/>
        <v>0</v>
      </c>
      <c r="G52" s="138">
        <f t="shared" si="29"/>
        <v>0</v>
      </c>
      <c r="H52" s="11">
        <f t="shared" si="30"/>
        <v>0</v>
      </c>
      <c r="I52" s="138">
        <f t="shared" si="31"/>
        <v>0</v>
      </c>
      <c r="J52" s="11">
        <f t="shared" si="32"/>
        <v>0</v>
      </c>
      <c r="K52" s="138">
        <f t="shared" si="33"/>
        <v>0</v>
      </c>
      <c r="L52" s="11">
        <f t="shared" si="34"/>
        <v>0</v>
      </c>
      <c r="M52" s="11">
        <f t="shared" si="35"/>
        <v>0</v>
      </c>
      <c r="N52" s="11">
        <f t="shared" si="36"/>
        <v>0</v>
      </c>
      <c r="O52" s="11">
        <f t="shared" si="37"/>
        <v>0</v>
      </c>
      <c r="P52" s="26">
        <v>1</v>
      </c>
      <c r="Q52" s="30">
        <f t="shared" si="38"/>
        <v>0</v>
      </c>
    </row>
    <row r="53" spans="1:17" x14ac:dyDescent="0.2">
      <c r="A53" s="26" t="s">
        <v>308</v>
      </c>
      <c r="B53" s="34"/>
      <c r="C53" s="26">
        <v>5</v>
      </c>
      <c r="D53" s="27">
        <v>0.2</v>
      </c>
      <c r="E53" s="11">
        <f t="shared" si="27"/>
        <v>0</v>
      </c>
      <c r="F53" s="11">
        <f t="shared" si="28"/>
        <v>0</v>
      </c>
      <c r="G53" s="138">
        <f t="shared" si="29"/>
        <v>0</v>
      </c>
      <c r="H53" s="11">
        <f t="shared" si="30"/>
        <v>0</v>
      </c>
      <c r="I53" s="138">
        <f t="shared" si="31"/>
        <v>0</v>
      </c>
      <c r="J53" s="11">
        <f t="shared" si="32"/>
        <v>0</v>
      </c>
      <c r="K53" s="138">
        <f t="shared" si="33"/>
        <v>0</v>
      </c>
      <c r="L53" s="11">
        <f t="shared" si="34"/>
        <v>0</v>
      </c>
      <c r="M53" s="11">
        <f t="shared" si="35"/>
        <v>0</v>
      </c>
      <c r="N53" s="11">
        <f t="shared" si="36"/>
        <v>0</v>
      </c>
      <c r="O53" s="11">
        <f t="shared" si="37"/>
        <v>0</v>
      </c>
      <c r="P53" s="26">
        <v>1</v>
      </c>
      <c r="Q53" s="30">
        <f t="shared" si="38"/>
        <v>0</v>
      </c>
    </row>
    <row r="54" spans="1:17" x14ac:dyDescent="0.2">
      <c r="A54" s="26" t="s">
        <v>265</v>
      </c>
      <c r="B54" s="34"/>
      <c r="C54" s="26">
        <v>5</v>
      </c>
      <c r="D54" s="27">
        <v>0.2</v>
      </c>
      <c r="E54" s="11">
        <f t="shared" si="27"/>
        <v>0</v>
      </c>
      <c r="F54" s="11">
        <f t="shared" si="28"/>
        <v>0</v>
      </c>
      <c r="G54" s="138">
        <f t="shared" si="29"/>
        <v>0</v>
      </c>
      <c r="H54" s="11">
        <f t="shared" si="30"/>
        <v>0</v>
      </c>
      <c r="I54" s="138">
        <f t="shared" si="31"/>
        <v>0</v>
      </c>
      <c r="J54" s="11">
        <f t="shared" si="32"/>
        <v>0</v>
      </c>
      <c r="K54" s="138">
        <f t="shared" si="33"/>
        <v>0</v>
      </c>
      <c r="L54" s="11">
        <f t="shared" si="34"/>
        <v>0</v>
      </c>
      <c r="M54" s="11">
        <f t="shared" si="35"/>
        <v>0</v>
      </c>
      <c r="N54" s="11">
        <f t="shared" si="36"/>
        <v>0</v>
      </c>
      <c r="O54" s="11">
        <f t="shared" si="37"/>
        <v>0</v>
      </c>
      <c r="P54" s="26">
        <v>1</v>
      </c>
      <c r="Q54" s="30">
        <f t="shared" si="38"/>
        <v>0</v>
      </c>
    </row>
    <row r="55" spans="1:17" x14ac:dyDescent="0.2">
      <c r="A55" s="26" t="s">
        <v>266</v>
      </c>
      <c r="B55" s="34"/>
      <c r="C55" s="26">
        <v>5</v>
      </c>
      <c r="D55" s="27">
        <v>0.2</v>
      </c>
      <c r="E55" s="11">
        <f t="shared" si="27"/>
        <v>0</v>
      </c>
      <c r="F55" s="11">
        <f t="shared" si="28"/>
        <v>0</v>
      </c>
      <c r="G55" s="138">
        <f t="shared" si="29"/>
        <v>0</v>
      </c>
      <c r="H55" s="11">
        <f t="shared" si="30"/>
        <v>0</v>
      </c>
      <c r="I55" s="138">
        <f t="shared" si="31"/>
        <v>0</v>
      </c>
      <c r="J55" s="11">
        <f t="shared" si="32"/>
        <v>0</v>
      </c>
      <c r="K55" s="138">
        <f t="shared" si="33"/>
        <v>0</v>
      </c>
      <c r="L55" s="11">
        <f t="shared" si="34"/>
        <v>0</v>
      </c>
      <c r="M55" s="11">
        <f t="shared" si="35"/>
        <v>0</v>
      </c>
      <c r="N55" s="11">
        <f t="shared" si="36"/>
        <v>0</v>
      </c>
      <c r="O55" s="11">
        <f t="shared" si="37"/>
        <v>0</v>
      </c>
      <c r="P55" s="26">
        <v>1</v>
      </c>
      <c r="Q55" s="30">
        <f t="shared" si="38"/>
        <v>0</v>
      </c>
    </row>
    <row r="56" spans="1:17" x14ac:dyDescent="0.2">
      <c r="A56" s="26" t="s">
        <v>267</v>
      </c>
      <c r="B56" s="34"/>
      <c r="C56" s="26">
        <v>5</v>
      </c>
      <c r="D56" s="27">
        <v>0.2</v>
      </c>
      <c r="E56" s="11">
        <f t="shared" si="27"/>
        <v>0</v>
      </c>
      <c r="F56" s="11">
        <f t="shared" si="28"/>
        <v>0</v>
      </c>
      <c r="G56" s="138">
        <f t="shared" si="29"/>
        <v>0</v>
      </c>
      <c r="H56" s="11">
        <f t="shared" si="30"/>
        <v>0</v>
      </c>
      <c r="I56" s="138">
        <f t="shared" si="31"/>
        <v>0</v>
      </c>
      <c r="J56" s="11">
        <f t="shared" si="32"/>
        <v>0</v>
      </c>
      <c r="K56" s="138">
        <f t="shared" si="33"/>
        <v>0</v>
      </c>
      <c r="L56" s="11">
        <f t="shared" si="34"/>
        <v>0</v>
      </c>
      <c r="M56" s="11">
        <f t="shared" si="35"/>
        <v>0</v>
      </c>
      <c r="N56" s="11">
        <f t="shared" si="36"/>
        <v>0</v>
      </c>
      <c r="O56" s="11">
        <f t="shared" si="37"/>
        <v>0</v>
      </c>
      <c r="P56" s="26">
        <v>1</v>
      </c>
      <c r="Q56" s="30">
        <f t="shared" si="38"/>
        <v>0</v>
      </c>
    </row>
    <row r="57" spans="1:17" x14ac:dyDescent="0.2">
      <c r="A57" s="26" t="s">
        <v>268</v>
      </c>
      <c r="B57" s="34"/>
      <c r="C57" s="26">
        <v>5</v>
      </c>
      <c r="D57" s="27">
        <v>0.2</v>
      </c>
      <c r="E57" s="11">
        <f t="shared" si="27"/>
        <v>0</v>
      </c>
      <c r="F57" s="11">
        <f t="shared" si="28"/>
        <v>0</v>
      </c>
      <c r="G57" s="138">
        <f t="shared" si="29"/>
        <v>0</v>
      </c>
      <c r="H57" s="11">
        <f t="shared" si="30"/>
        <v>0</v>
      </c>
      <c r="I57" s="138">
        <f t="shared" si="31"/>
        <v>0</v>
      </c>
      <c r="J57" s="11">
        <f t="shared" si="32"/>
        <v>0</v>
      </c>
      <c r="K57" s="138">
        <f t="shared" si="33"/>
        <v>0</v>
      </c>
      <c r="L57" s="11">
        <f t="shared" si="34"/>
        <v>0</v>
      </c>
      <c r="M57" s="11">
        <f t="shared" si="35"/>
        <v>0</v>
      </c>
      <c r="N57" s="11">
        <f t="shared" si="36"/>
        <v>0</v>
      </c>
      <c r="O57" s="11">
        <f t="shared" si="37"/>
        <v>0</v>
      </c>
      <c r="P57" s="26">
        <v>1</v>
      </c>
      <c r="Q57" s="30">
        <f t="shared" si="38"/>
        <v>0</v>
      </c>
    </row>
    <row r="58" spans="1:17" x14ac:dyDescent="0.2">
      <c r="A58" s="26" t="s">
        <v>269</v>
      </c>
      <c r="B58" s="34"/>
      <c r="C58" s="26">
        <v>5</v>
      </c>
      <c r="D58" s="27">
        <v>0.2</v>
      </c>
      <c r="E58" s="11">
        <f t="shared" si="27"/>
        <v>0</v>
      </c>
      <c r="F58" s="11">
        <f t="shared" si="28"/>
        <v>0</v>
      </c>
      <c r="G58" s="138">
        <f t="shared" si="29"/>
        <v>0</v>
      </c>
      <c r="H58" s="11">
        <f t="shared" si="30"/>
        <v>0</v>
      </c>
      <c r="I58" s="138">
        <f t="shared" si="31"/>
        <v>0</v>
      </c>
      <c r="J58" s="11">
        <f t="shared" si="32"/>
        <v>0</v>
      </c>
      <c r="K58" s="138">
        <f t="shared" si="33"/>
        <v>0</v>
      </c>
      <c r="L58" s="11">
        <f t="shared" si="34"/>
        <v>0</v>
      </c>
      <c r="M58" s="11">
        <f t="shared" si="35"/>
        <v>0</v>
      </c>
      <c r="N58" s="11">
        <f t="shared" si="36"/>
        <v>0</v>
      </c>
      <c r="O58" s="11">
        <f t="shared" si="37"/>
        <v>0</v>
      </c>
      <c r="P58" s="26">
        <v>1</v>
      </c>
      <c r="Q58" s="30">
        <f t="shared" si="38"/>
        <v>0</v>
      </c>
    </row>
    <row r="59" spans="1:17" x14ac:dyDescent="0.2">
      <c r="A59" s="26" t="s">
        <v>270</v>
      </c>
      <c r="B59" s="34"/>
      <c r="C59" s="26">
        <v>5</v>
      </c>
      <c r="D59" s="27">
        <v>0.2</v>
      </c>
      <c r="E59" s="11">
        <f t="shared" si="27"/>
        <v>0</v>
      </c>
      <c r="F59" s="11">
        <f t="shared" si="28"/>
        <v>0</v>
      </c>
      <c r="G59" s="138">
        <f t="shared" si="29"/>
        <v>0</v>
      </c>
      <c r="H59" s="11">
        <f t="shared" si="30"/>
        <v>0</v>
      </c>
      <c r="I59" s="138">
        <f t="shared" si="31"/>
        <v>0</v>
      </c>
      <c r="J59" s="11">
        <f t="shared" si="32"/>
        <v>0</v>
      </c>
      <c r="K59" s="138">
        <f t="shared" si="33"/>
        <v>0</v>
      </c>
      <c r="L59" s="11">
        <f t="shared" si="34"/>
        <v>0</v>
      </c>
      <c r="M59" s="11">
        <f t="shared" si="35"/>
        <v>0</v>
      </c>
      <c r="N59" s="11">
        <f t="shared" si="36"/>
        <v>0</v>
      </c>
      <c r="O59" s="11">
        <f t="shared" si="37"/>
        <v>0</v>
      </c>
      <c r="P59" s="26">
        <v>1</v>
      </c>
      <c r="Q59" s="30">
        <f t="shared" si="38"/>
        <v>0</v>
      </c>
    </row>
    <row r="60" spans="1:17" x14ac:dyDescent="0.2">
      <c r="A60" s="26" t="s">
        <v>271</v>
      </c>
      <c r="B60" s="34"/>
      <c r="C60" s="26">
        <v>5</v>
      </c>
      <c r="D60" s="27">
        <v>0.2</v>
      </c>
      <c r="E60" s="11">
        <f t="shared" si="27"/>
        <v>0</v>
      </c>
      <c r="F60" s="11">
        <f t="shared" si="28"/>
        <v>0</v>
      </c>
      <c r="G60" s="138">
        <f t="shared" si="29"/>
        <v>0</v>
      </c>
      <c r="H60" s="11">
        <f t="shared" si="30"/>
        <v>0</v>
      </c>
      <c r="I60" s="138">
        <f t="shared" si="31"/>
        <v>0</v>
      </c>
      <c r="J60" s="11">
        <f t="shared" si="32"/>
        <v>0</v>
      </c>
      <c r="K60" s="138">
        <f t="shared" si="33"/>
        <v>0</v>
      </c>
      <c r="L60" s="11">
        <f t="shared" si="34"/>
        <v>0</v>
      </c>
      <c r="M60" s="11">
        <f t="shared" si="35"/>
        <v>0</v>
      </c>
      <c r="N60" s="11">
        <f t="shared" si="36"/>
        <v>0</v>
      </c>
      <c r="O60" s="11">
        <f t="shared" si="37"/>
        <v>0</v>
      </c>
      <c r="P60" s="26">
        <v>1</v>
      </c>
      <c r="Q60" s="30">
        <f t="shared" si="38"/>
        <v>0</v>
      </c>
    </row>
    <row r="61" spans="1:17" x14ac:dyDescent="0.2">
      <c r="A61" s="26" t="s">
        <v>272</v>
      </c>
      <c r="B61" s="34"/>
      <c r="C61" s="26">
        <v>5</v>
      </c>
      <c r="D61" s="27">
        <v>0.2</v>
      </c>
      <c r="E61" s="11">
        <f t="shared" si="27"/>
        <v>0</v>
      </c>
      <c r="F61" s="11">
        <f t="shared" si="28"/>
        <v>0</v>
      </c>
      <c r="G61" s="138">
        <f t="shared" si="29"/>
        <v>0</v>
      </c>
      <c r="H61" s="11">
        <f t="shared" si="30"/>
        <v>0</v>
      </c>
      <c r="I61" s="138">
        <f t="shared" si="31"/>
        <v>0</v>
      </c>
      <c r="J61" s="11">
        <f t="shared" si="32"/>
        <v>0</v>
      </c>
      <c r="K61" s="138">
        <f t="shared" si="33"/>
        <v>0</v>
      </c>
      <c r="L61" s="11">
        <f t="shared" si="34"/>
        <v>0</v>
      </c>
      <c r="M61" s="11">
        <f t="shared" si="35"/>
        <v>0</v>
      </c>
      <c r="N61" s="11">
        <f t="shared" si="36"/>
        <v>0</v>
      </c>
      <c r="O61" s="11">
        <f t="shared" si="37"/>
        <v>0</v>
      </c>
      <c r="P61" s="26">
        <v>1</v>
      </c>
      <c r="Q61" s="30">
        <f t="shared" si="38"/>
        <v>0</v>
      </c>
    </row>
    <row r="62" spans="1:17" x14ac:dyDescent="0.2">
      <c r="A62" s="26" t="s">
        <v>273</v>
      </c>
      <c r="B62" s="34"/>
      <c r="C62" s="26">
        <v>5</v>
      </c>
      <c r="D62" s="27">
        <v>0.2</v>
      </c>
      <c r="E62" s="11">
        <f t="shared" si="27"/>
        <v>0</v>
      </c>
      <c r="F62" s="11">
        <f t="shared" si="28"/>
        <v>0</v>
      </c>
      <c r="G62" s="138">
        <f t="shared" si="29"/>
        <v>0</v>
      </c>
      <c r="H62" s="11">
        <f t="shared" si="30"/>
        <v>0</v>
      </c>
      <c r="I62" s="138">
        <f t="shared" si="31"/>
        <v>0</v>
      </c>
      <c r="J62" s="11">
        <f t="shared" si="32"/>
        <v>0</v>
      </c>
      <c r="K62" s="138">
        <f t="shared" si="33"/>
        <v>0</v>
      </c>
      <c r="L62" s="11">
        <f t="shared" si="34"/>
        <v>0</v>
      </c>
      <c r="M62" s="11">
        <f t="shared" si="35"/>
        <v>0</v>
      </c>
      <c r="N62" s="11">
        <f t="shared" si="36"/>
        <v>0</v>
      </c>
      <c r="O62" s="11">
        <f t="shared" si="37"/>
        <v>0</v>
      </c>
      <c r="P62" s="26">
        <v>1</v>
      </c>
      <c r="Q62" s="30">
        <f t="shared" si="38"/>
        <v>0</v>
      </c>
    </row>
    <row r="63" spans="1:17" ht="22.5" x14ac:dyDescent="0.2">
      <c r="A63" s="32" t="s">
        <v>274</v>
      </c>
      <c r="B63" s="34"/>
      <c r="C63" s="26">
        <v>5</v>
      </c>
      <c r="D63" s="27">
        <v>0.2</v>
      </c>
      <c r="E63" s="11">
        <f t="shared" si="27"/>
        <v>0</v>
      </c>
      <c r="F63" s="11">
        <f t="shared" si="28"/>
        <v>0</v>
      </c>
      <c r="G63" s="138">
        <f t="shared" si="29"/>
        <v>0</v>
      </c>
      <c r="H63" s="11">
        <f t="shared" si="30"/>
        <v>0</v>
      </c>
      <c r="I63" s="138">
        <f t="shared" si="31"/>
        <v>0</v>
      </c>
      <c r="J63" s="11">
        <f t="shared" si="32"/>
        <v>0</v>
      </c>
      <c r="K63" s="138">
        <f t="shared" si="33"/>
        <v>0</v>
      </c>
      <c r="L63" s="11">
        <f t="shared" si="34"/>
        <v>0</v>
      </c>
      <c r="M63" s="11">
        <f t="shared" si="35"/>
        <v>0</v>
      </c>
      <c r="N63" s="11">
        <f t="shared" si="36"/>
        <v>0</v>
      </c>
      <c r="O63" s="11">
        <f t="shared" si="37"/>
        <v>0</v>
      </c>
      <c r="P63" s="26">
        <v>1</v>
      </c>
      <c r="Q63" s="30">
        <f t="shared" si="38"/>
        <v>0</v>
      </c>
    </row>
    <row r="64" spans="1:17" x14ac:dyDescent="0.2">
      <c r="A64" s="26" t="s">
        <v>275</v>
      </c>
      <c r="B64" s="34"/>
      <c r="C64" s="26">
        <v>5</v>
      </c>
      <c r="D64" s="27">
        <v>0.2</v>
      </c>
      <c r="E64" s="11">
        <f t="shared" si="27"/>
        <v>0</v>
      </c>
      <c r="F64" s="11">
        <f t="shared" si="28"/>
        <v>0</v>
      </c>
      <c r="G64" s="138">
        <f t="shared" si="29"/>
        <v>0</v>
      </c>
      <c r="H64" s="11">
        <f t="shared" si="30"/>
        <v>0</v>
      </c>
      <c r="I64" s="138">
        <f t="shared" si="31"/>
        <v>0</v>
      </c>
      <c r="J64" s="11">
        <f t="shared" si="32"/>
        <v>0</v>
      </c>
      <c r="K64" s="138">
        <f t="shared" si="33"/>
        <v>0</v>
      </c>
      <c r="L64" s="11">
        <f t="shared" si="34"/>
        <v>0</v>
      </c>
      <c r="M64" s="11">
        <f t="shared" si="35"/>
        <v>0</v>
      </c>
      <c r="N64" s="11">
        <f t="shared" si="36"/>
        <v>0</v>
      </c>
      <c r="O64" s="11">
        <f t="shared" si="37"/>
        <v>0</v>
      </c>
      <c r="P64" s="26">
        <v>1</v>
      </c>
      <c r="Q64" s="30">
        <f t="shared" si="38"/>
        <v>0</v>
      </c>
    </row>
    <row r="65" spans="1:17" x14ac:dyDescent="0.2">
      <c r="A65" s="26" t="s">
        <v>365</v>
      </c>
      <c r="B65" s="34"/>
      <c r="C65" s="26">
        <v>5</v>
      </c>
      <c r="D65" s="27">
        <v>0.2</v>
      </c>
      <c r="E65" s="11">
        <f t="shared" si="27"/>
        <v>0</v>
      </c>
      <c r="F65" s="11">
        <f t="shared" si="28"/>
        <v>0</v>
      </c>
      <c r="G65" s="138">
        <f t="shared" si="29"/>
        <v>0</v>
      </c>
      <c r="H65" s="11">
        <f t="shared" si="30"/>
        <v>0</v>
      </c>
      <c r="I65" s="138">
        <f t="shared" si="31"/>
        <v>0</v>
      </c>
      <c r="J65" s="11">
        <f t="shared" si="32"/>
        <v>0</v>
      </c>
      <c r="K65" s="138">
        <f t="shared" si="33"/>
        <v>0</v>
      </c>
      <c r="L65" s="11">
        <f t="shared" si="34"/>
        <v>0</v>
      </c>
      <c r="M65" s="11">
        <f t="shared" si="35"/>
        <v>0</v>
      </c>
      <c r="N65" s="11">
        <f t="shared" si="36"/>
        <v>0</v>
      </c>
      <c r="O65" s="11">
        <f t="shared" si="37"/>
        <v>0</v>
      </c>
      <c r="P65" s="26">
        <v>1</v>
      </c>
      <c r="Q65" s="30">
        <f t="shared" si="38"/>
        <v>0</v>
      </c>
    </row>
    <row r="66" spans="1:17" x14ac:dyDescent="0.2">
      <c r="A66" s="26" t="s">
        <v>276</v>
      </c>
      <c r="B66" s="34"/>
      <c r="C66" s="26">
        <v>5</v>
      </c>
      <c r="D66" s="27">
        <v>0.2</v>
      </c>
      <c r="E66" s="11">
        <f t="shared" si="27"/>
        <v>0</v>
      </c>
      <c r="F66" s="11">
        <f t="shared" si="28"/>
        <v>0</v>
      </c>
      <c r="G66" s="138">
        <f t="shared" si="29"/>
        <v>0</v>
      </c>
      <c r="H66" s="11">
        <f t="shared" si="30"/>
        <v>0</v>
      </c>
      <c r="I66" s="138">
        <f t="shared" si="31"/>
        <v>0</v>
      </c>
      <c r="J66" s="11">
        <f t="shared" si="32"/>
        <v>0</v>
      </c>
      <c r="K66" s="138">
        <f t="shared" si="33"/>
        <v>0</v>
      </c>
      <c r="L66" s="11">
        <f t="shared" si="34"/>
        <v>0</v>
      </c>
      <c r="M66" s="11">
        <f t="shared" si="35"/>
        <v>0</v>
      </c>
      <c r="N66" s="11">
        <f t="shared" si="36"/>
        <v>0</v>
      </c>
      <c r="O66" s="11">
        <f t="shared" si="37"/>
        <v>0</v>
      </c>
      <c r="P66" s="26">
        <v>1</v>
      </c>
      <c r="Q66" s="30">
        <f t="shared" si="38"/>
        <v>0</v>
      </c>
    </row>
    <row r="67" spans="1:17" x14ac:dyDescent="0.2">
      <c r="A67" s="26" t="s">
        <v>277</v>
      </c>
      <c r="B67" s="34"/>
      <c r="C67" s="26">
        <v>5</v>
      </c>
      <c r="D67" s="27">
        <v>0.2</v>
      </c>
      <c r="E67" s="11">
        <f t="shared" si="27"/>
        <v>0</v>
      </c>
      <c r="F67" s="11">
        <f t="shared" si="28"/>
        <v>0</v>
      </c>
      <c r="G67" s="138">
        <f t="shared" si="29"/>
        <v>0</v>
      </c>
      <c r="H67" s="11">
        <f t="shared" si="30"/>
        <v>0</v>
      </c>
      <c r="I67" s="138">
        <f t="shared" si="31"/>
        <v>0</v>
      </c>
      <c r="J67" s="11">
        <f t="shared" si="32"/>
        <v>0</v>
      </c>
      <c r="K67" s="138">
        <f t="shared" si="33"/>
        <v>0</v>
      </c>
      <c r="L67" s="11">
        <f t="shared" si="34"/>
        <v>0</v>
      </c>
      <c r="M67" s="11">
        <f t="shared" si="35"/>
        <v>0</v>
      </c>
      <c r="N67" s="11">
        <f t="shared" si="36"/>
        <v>0</v>
      </c>
      <c r="O67" s="11">
        <f t="shared" si="37"/>
        <v>0</v>
      </c>
      <c r="P67" s="26">
        <v>1</v>
      </c>
      <c r="Q67" s="30">
        <f t="shared" si="38"/>
        <v>0</v>
      </c>
    </row>
    <row r="68" spans="1:17" x14ac:dyDescent="0.2">
      <c r="A68" s="26" t="s">
        <v>278</v>
      </c>
      <c r="B68" s="34"/>
      <c r="C68" s="26">
        <v>5</v>
      </c>
      <c r="D68" s="27">
        <v>0.2</v>
      </c>
      <c r="E68" s="11">
        <f t="shared" si="27"/>
        <v>0</v>
      </c>
      <c r="F68" s="11">
        <f t="shared" si="28"/>
        <v>0</v>
      </c>
      <c r="G68" s="138">
        <f t="shared" si="29"/>
        <v>0</v>
      </c>
      <c r="H68" s="11">
        <f t="shared" si="30"/>
        <v>0</v>
      </c>
      <c r="I68" s="138">
        <f t="shared" si="31"/>
        <v>0</v>
      </c>
      <c r="J68" s="11">
        <f t="shared" si="32"/>
        <v>0</v>
      </c>
      <c r="K68" s="138">
        <f t="shared" si="33"/>
        <v>0</v>
      </c>
      <c r="L68" s="11">
        <f t="shared" si="34"/>
        <v>0</v>
      </c>
      <c r="M68" s="11">
        <f t="shared" si="35"/>
        <v>0</v>
      </c>
      <c r="N68" s="11">
        <f t="shared" si="36"/>
        <v>0</v>
      </c>
      <c r="O68" s="11">
        <f t="shared" si="37"/>
        <v>0</v>
      </c>
      <c r="P68" s="26">
        <v>1</v>
      </c>
      <c r="Q68" s="30">
        <f t="shared" si="38"/>
        <v>0</v>
      </c>
    </row>
    <row r="69" spans="1:17" x14ac:dyDescent="0.2">
      <c r="A69" s="26" t="s">
        <v>279</v>
      </c>
      <c r="B69" s="34"/>
      <c r="C69" s="26">
        <v>5</v>
      </c>
      <c r="D69" s="27">
        <v>0.2</v>
      </c>
      <c r="E69" s="11">
        <f t="shared" si="27"/>
        <v>0</v>
      </c>
      <c r="F69" s="11">
        <f t="shared" si="28"/>
        <v>0</v>
      </c>
      <c r="G69" s="138">
        <f t="shared" si="29"/>
        <v>0</v>
      </c>
      <c r="H69" s="11">
        <f t="shared" si="30"/>
        <v>0</v>
      </c>
      <c r="I69" s="138">
        <f t="shared" si="31"/>
        <v>0</v>
      </c>
      <c r="J69" s="11">
        <f t="shared" si="32"/>
        <v>0</v>
      </c>
      <c r="K69" s="138">
        <f t="shared" si="33"/>
        <v>0</v>
      </c>
      <c r="L69" s="11">
        <f t="shared" si="34"/>
        <v>0</v>
      </c>
      <c r="M69" s="11">
        <f t="shared" si="35"/>
        <v>0</v>
      </c>
      <c r="N69" s="11">
        <f t="shared" si="36"/>
        <v>0</v>
      </c>
      <c r="O69" s="11">
        <f t="shared" si="37"/>
        <v>0</v>
      </c>
      <c r="P69" s="26">
        <v>1</v>
      </c>
      <c r="Q69" s="30">
        <f t="shared" si="38"/>
        <v>0</v>
      </c>
    </row>
    <row r="70" spans="1:17" x14ac:dyDescent="0.2">
      <c r="A70" s="26" t="s">
        <v>280</v>
      </c>
      <c r="B70" s="34"/>
      <c r="C70" s="26">
        <v>5</v>
      </c>
      <c r="D70" s="27">
        <v>0.2</v>
      </c>
      <c r="E70" s="11">
        <f t="shared" si="27"/>
        <v>0</v>
      </c>
      <c r="F70" s="11">
        <f t="shared" si="28"/>
        <v>0</v>
      </c>
      <c r="G70" s="138">
        <f t="shared" si="29"/>
        <v>0</v>
      </c>
      <c r="H70" s="11">
        <f t="shared" si="30"/>
        <v>0</v>
      </c>
      <c r="I70" s="138">
        <f t="shared" si="31"/>
        <v>0</v>
      </c>
      <c r="J70" s="11">
        <f t="shared" si="32"/>
        <v>0</v>
      </c>
      <c r="K70" s="138">
        <f t="shared" si="33"/>
        <v>0</v>
      </c>
      <c r="L70" s="11">
        <f t="shared" si="34"/>
        <v>0</v>
      </c>
      <c r="M70" s="11">
        <f t="shared" si="35"/>
        <v>0</v>
      </c>
      <c r="N70" s="11">
        <f t="shared" si="36"/>
        <v>0</v>
      </c>
      <c r="O70" s="11">
        <f t="shared" si="37"/>
        <v>0</v>
      </c>
      <c r="P70" s="26">
        <v>1</v>
      </c>
      <c r="Q70" s="30">
        <f t="shared" si="38"/>
        <v>0</v>
      </c>
    </row>
    <row r="71" spans="1:17" x14ac:dyDescent="0.2">
      <c r="A71" s="26" t="s">
        <v>281</v>
      </c>
      <c r="B71" s="34"/>
      <c r="C71" s="26">
        <v>5</v>
      </c>
      <c r="D71" s="27">
        <v>0.2</v>
      </c>
      <c r="E71" s="11">
        <f t="shared" si="27"/>
        <v>0</v>
      </c>
      <c r="F71" s="11">
        <f t="shared" si="28"/>
        <v>0</v>
      </c>
      <c r="G71" s="138">
        <f t="shared" si="29"/>
        <v>0</v>
      </c>
      <c r="H71" s="11">
        <f t="shared" si="30"/>
        <v>0</v>
      </c>
      <c r="I71" s="138">
        <f t="shared" si="31"/>
        <v>0</v>
      </c>
      <c r="J71" s="11">
        <f t="shared" si="32"/>
        <v>0</v>
      </c>
      <c r="K71" s="138">
        <f t="shared" si="33"/>
        <v>0</v>
      </c>
      <c r="L71" s="11">
        <f t="shared" si="34"/>
        <v>0</v>
      </c>
      <c r="M71" s="11">
        <f t="shared" si="35"/>
        <v>0</v>
      </c>
      <c r="N71" s="11">
        <f t="shared" si="36"/>
        <v>0</v>
      </c>
      <c r="O71" s="11">
        <f t="shared" si="37"/>
        <v>0</v>
      </c>
      <c r="P71" s="26">
        <v>1</v>
      </c>
      <c r="Q71" s="30">
        <f t="shared" si="38"/>
        <v>0</v>
      </c>
    </row>
    <row r="72" spans="1:17" ht="22.5" x14ac:dyDescent="0.2">
      <c r="A72" s="32" t="s">
        <v>364</v>
      </c>
      <c r="B72" s="34"/>
      <c r="C72" s="26">
        <v>5</v>
      </c>
      <c r="D72" s="27">
        <v>0.2</v>
      </c>
      <c r="E72" s="11">
        <f t="shared" si="27"/>
        <v>0</v>
      </c>
      <c r="F72" s="11">
        <f t="shared" si="28"/>
        <v>0</v>
      </c>
      <c r="G72" s="138">
        <f t="shared" si="29"/>
        <v>0</v>
      </c>
      <c r="H72" s="11">
        <f t="shared" si="30"/>
        <v>0</v>
      </c>
      <c r="I72" s="138">
        <f t="shared" si="31"/>
        <v>0</v>
      </c>
      <c r="J72" s="11">
        <f t="shared" si="32"/>
        <v>0</v>
      </c>
      <c r="K72" s="138">
        <f t="shared" si="33"/>
        <v>0</v>
      </c>
      <c r="L72" s="11">
        <f t="shared" si="34"/>
        <v>0</v>
      </c>
      <c r="M72" s="11">
        <f t="shared" si="35"/>
        <v>0</v>
      </c>
      <c r="N72" s="11">
        <f t="shared" si="36"/>
        <v>0</v>
      </c>
      <c r="O72" s="11">
        <f t="shared" si="37"/>
        <v>0</v>
      </c>
      <c r="P72" s="26">
        <v>1</v>
      </c>
      <c r="Q72" s="30">
        <f t="shared" si="38"/>
        <v>0</v>
      </c>
    </row>
    <row r="77" spans="1:17" ht="56.25" x14ac:dyDescent="0.2">
      <c r="A77" s="31" t="s">
        <v>105</v>
      </c>
      <c r="B77" s="35" t="s">
        <v>236</v>
      </c>
      <c r="C77" s="23" t="s">
        <v>237</v>
      </c>
      <c r="D77" s="24" t="s">
        <v>251</v>
      </c>
      <c r="E77" s="25" t="s">
        <v>252</v>
      </c>
      <c r="F77" s="137" t="s">
        <v>66</v>
      </c>
      <c r="G77" s="137" t="s">
        <v>337</v>
      </c>
      <c r="H77" s="137" t="s">
        <v>108</v>
      </c>
      <c r="I77" s="137" t="s">
        <v>338</v>
      </c>
      <c r="J77" s="137" t="s">
        <v>109</v>
      </c>
      <c r="K77" s="137" t="s">
        <v>338</v>
      </c>
      <c r="L77" s="137" t="s">
        <v>115</v>
      </c>
      <c r="M77" s="137" t="s">
        <v>117</v>
      </c>
      <c r="N77" s="137" t="s">
        <v>125</v>
      </c>
      <c r="O77" s="137" t="s">
        <v>339</v>
      </c>
      <c r="P77" s="23" t="s">
        <v>253</v>
      </c>
      <c r="Q77" s="23" t="s">
        <v>254</v>
      </c>
    </row>
    <row r="78" spans="1:17" x14ac:dyDescent="0.2">
      <c r="A78" s="26" t="s">
        <v>361</v>
      </c>
      <c r="B78" s="34"/>
      <c r="C78" s="26">
        <v>5</v>
      </c>
      <c r="D78" s="27">
        <v>0.2</v>
      </c>
      <c r="E78" s="11">
        <f t="shared" ref="E78:E90" si="39">+(D78*B78)/12</f>
        <v>0</v>
      </c>
      <c r="F78" s="11">
        <f t="shared" ref="F78:F90" si="40">E78*($B$3+$B$4)*-1</f>
        <v>0</v>
      </c>
      <c r="G78" s="138">
        <f t="shared" ref="G78:G90" si="41">+E78+F78</f>
        <v>0</v>
      </c>
      <c r="H78" s="11">
        <f t="shared" ref="H78:H90" si="42">+G78*$B$2</f>
        <v>0</v>
      </c>
      <c r="I78" s="138">
        <f t="shared" ref="I78:I90" si="43">+G78+H78</f>
        <v>0</v>
      </c>
      <c r="J78" s="11">
        <f t="shared" ref="J78:J90" si="44">+I78*$B$1</f>
        <v>0</v>
      </c>
      <c r="K78" s="138">
        <f t="shared" ref="K78:K90" si="45">+J78+I78</f>
        <v>0</v>
      </c>
      <c r="L78" s="11">
        <f t="shared" ref="L78:L90" si="46">+O78*$B$3</f>
        <v>0</v>
      </c>
      <c r="M78" s="11">
        <f t="shared" ref="M78:M90" si="47">+O78*$B$4</f>
        <v>0</v>
      </c>
      <c r="N78" s="11">
        <f t="shared" ref="N78:N90" si="48">+O78*$B$5</f>
        <v>0</v>
      </c>
      <c r="O78" s="11">
        <f t="shared" ref="O78:O90" si="49">ROUND(+K78/(1-$C$5),2)</f>
        <v>0</v>
      </c>
      <c r="P78" s="26">
        <v>1</v>
      </c>
      <c r="Q78" s="30">
        <f t="shared" ref="Q78:Q90" si="50">+P78*O78</f>
        <v>0</v>
      </c>
    </row>
    <row r="79" spans="1:17" x14ac:dyDescent="0.2">
      <c r="A79" s="26" t="s">
        <v>344</v>
      </c>
      <c r="B79" s="34"/>
      <c r="C79" s="26">
        <v>5</v>
      </c>
      <c r="D79" s="27">
        <v>0.2</v>
      </c>
      <c r="E79" s="11">
        <f t="shared" ref="E79:E81" si="51">+(D79*B79)/12</f>
        <v>0</v>
      </c>
      <c r="F79" s="11">
        <f t="shared" ref="F79:F81" si="52">E79*($B$3+$B$4)*-1</f>
        <v>0</v>
      </c>
      <c r="G79" s="138">
        <f t="shared" ref="G79:G81" si="53">+E79+F79</f>
        <v>0</v>
      </c>
      <c r="H79" s="11">
        <f t="shared" ref="H79:H81" si="54">+G79*$B$2</f>
        <v>0</v>
      </c>
      <c r="I79" s="138">
        <f t="shared" ref="I79:I81" si="55">+G79+H79</f>
        <v>0</v>
      </c>
      <c r="J79" s="11">
        <f t="shared" ref="J79:J81" si="56">+I79*$B$1</f>
        <v>0</v>
      </c>
      <c r="K79" s="138">
        <f t="shared" ref="K79:K81" si="57">+J79+I79</f>
        <v>0</v>
      </c>
      <c r="L79" s="11">
        <f t="shared" ref="L79:L81" si="58">+O79*$B$3</f>
        <v>0</v>
      </c>
      <c r="M79" s="11">
        <f t="shared" ref="M79:M81" si="59">+O79*$B$4</f>
        <v>0</v>
      </c>
      <c r="N79" s="11">
        <f t="shared" ref="N79:N81" si="60">+O79*$B$5</f>
        <v>0</v>
      </c>
      <c r="O79" s="11">
        <f t="shared" ref="O79:O81" si="61">ROUND(+K79/(1-$C$5),2)</f>
        <v>0</v>
      </c>
      <c r="P79" s="26">
        <v>1</v>
      </c>
      <c r="Q79" s="30">
        <f t="shared" ref="Q79:Q81" si="62">+P79*O79</f>
        <v>0</v>
      </c>
    </row>
    <row r="80" spans="1:17" x14ac:dyDescent="0.2">
      <c r="A80" s="26" t="s">
        <v>345</v>
      </c>
      <c r="B80" s="34"/>
      <c r="C80" s="26">
        <v>5</v>
      </c>
      <c r="D80" s="27">
        <v>0.2</v>
      </c>
      <c r="E80" s="11">
        <f t="shared" si="51"/>
        <v>0</v>
      </c>
      <c r="F80" s="11">
        <f t="shared" si="52"/>
        <v>0</v>
      </c>
      <c r="G80" s="138">
        <f t="shared" si="53"/>
        <v>0</v>
      </c>
      <c r="H80" s="11">
        <f t="shared" si="54"/>
        <v>0</v>
      </c>
      <c r="I80" s="138">
        <f t="shared" si="55"/>
        <v>0</v>
      </c>
      <c r="J80" s="11">
        <f t="shared" si="56"/>
        <v>0</v>
      </c>
      <c r="K80" s="138">
        <f t="shared" si="57"/>
        <v>0</v>
      </c>
      <c r="L80" s="11">
        <f t="shared" si="58"/>
        <v>0</v>
      </c>
      <c r="M80" s="11">
        <f t="shared" si="59"/>
        <v>0</v>
      </c>
      <c r="N80" s="11">
        <f t="shared" si="60"/>
        <v>0</v>
      </c>
      <c r="O80" s="11">
        <f t="shared" si="61"/>
        <v>0</v>
      </c>
      <c r="P80" s="26">
        <v>1</v>
      </c>
      <c r="Q80" s="30">
        <f t="shared" si="62"/>
        <v>0</v>
      </c>
    </row>
    <row r="81" spans="1:17" x14ac:dyDescent="0.2">
      <c r="A81" s="26" t="s">
        <v>347</v>
      </c>
      <c r="B81" s="34"/>
      <c r="C81" s="26">
        <v>5</v>
      </c>
      <c r="D81" s="27">
        <v>0.2</v>
      </c>
      <c r="E81" s="11">
        <f t="shared" si="51"/>
        <v>0</v>
      </c>
      <c r="F81" s="11">
        <f t="shared" si="52"/>
        <v>0</v>
      </c>
      <c r="G81" s="138">
        <f t="shared" si="53"/>
        <v>0</v>
      </c>
      <c r="H81" s="11">
        <f t="shared" si="54"/>
        <v>0</v>
      </c>
      <c r="I81" s="138">
        <f t="shared" si="55"/>
        <v>0</v>
      </c>
      <c r="J81" s="11">
        <f t="shared" si="56"/>
        <v>0</v>
      </c>
      <c r="K81" s="138">
        <f t="shared" si="57"/>
        <v>0</v>
      </c>
      <c r="L81" s="11">
        <f t="shared" si="58"/>
        <v>0</v>
      </c>
      <c r="M81" s="11">
        <f t="shared" si="59"/>
        <v>0</v>
      </c>
      <c r="N81" s="11">
        <f t="shared" si="60"/>
        <v>0</v>
      </c>
      <c r="O81" s="11">
        <f t="shared" si="61"/>
        <v>0</v>
      </c>
      <c r="P81" s="26">
        <v>1</v>
      </c>
      <c r="Q81" s="30">
        <f t="shared" si="62"/>
        <v>0</v>
      </c>
    </row>
    <row r="82" spans="1:17" x14ac:dyDescent="0.2">
      <c r="A82" s="26" t="s">
        <v>282</v>
      </c>
      <c r="B82" s="34"/>
      <c r="C82" s="26">
        <v>5</v>
      </c>
      <c r="D82" s="27">
        <v>0.2</v>
      </c>
      <c r="E82" s="11">
        <f t="shared" si="39"/>
        <v>0</v>
      </c>
      <c r="F82" s="11">
        <f t="shared" si="40"/>
        <v>0</v>
      </c>
      <c r="G82" s="138">
        <f t="shared" si="41"/>
        <v>0</v>
      </c>
      <c r="H82" s="11">
        <f t="shared" si="42"/>
        <v>0</v>
      </c>
      <c r="I82" s="138">
        <f t="shared" si="43"/>
        <v>0</v>
      </c>
      <c r="J82" s="11">
        <f t="shared" si="44"/>
        <v>0</v>
      </c>
      <c r="K82" s="138">
        <f t="shared" si="45"/>
        <v>0</v>
      </c>
      <c r="L82" s="11">
        <f t="shared" si="46"/>
        <v>0</v>
      </c>
      <c r="M82" s="11">
        <f t="shared" si="47"/>
        <v>0</v>
      </c>
      <c r="N82" s="11">
        <f t="shared" si="48"/>
        <v>0</v>
      </c>
      <c r="O82" s="11">
        <f t="shared" si="49"/>
        <v>0</v>
      </c>
      <c r="P82" s="26">
        <v>1</v>
      </c>
      <c r="Q82" s="30">
        <f t="shared" si="50"/>
        <v>0</v>
      </c>
    </row>
    <row r="83" spans="1:17" x14ac:dyDescent="0.2">
      <c r="A83" s="26" t="s">
        <v>346</v>
      </c>
      <c r="B83" s="34"/>
      <c r="C83" s="26">
        <v>5</v>
      </c>
      <c r="D83" s="27">
        <v>0.2</v>
      </c>
      <c r="E83" s="11">
        <f t="shared" ref="E83" si="63">+(D83*B83)/12</f>
        <v>0</v>
      </c>
      <c r="F83" s="11">
        <f t="shared" ref="F83" si="64">E83*($B$3+$B$4)*-1</f>
        <v>0</v>
      </c>
      <c r="G83" s="138">
        <f t="shared" ref="G83" si="65">+E83+F83</f>
        <v>0</v>
      </c>
      <c r="H83" s="11">
        <f t="shared" ref="H83" si="66">+G83*$B$2</f>
        <v>0</v>
      </c>
      <c r="I83" s="138">
        <f t="shared" ref="I83" si="67">+G83+H83</f>
        <v>0</v>
      </c>
      <c r="J83" s="11">
        <f t="shared" ref="J83" si="68">+I83*$B$1</f>
        <v>0</v>
      </c>
      <c r="K83" s="138">
        <f t="shared" ref="K83" si="69">+J83+I83</f>
        <v>0</v>
      </c>
      <c r="L83" s="11">
        <f t="shared" ref="L83" si="70">+O83*$B$3</f>
        <v>0</v>
      </c>
      <c r="M83" s="11">
        <f t="shared" ref="M83" si="71">+O83*$B$4</f>
        <v>0</v>
      </c>
      <c r="N83" s="11">
        <f t="shared" ref="N83" si="72">+O83*$B$5</f>
        <v>0</v>
      </c>
      <c r="O83" s="11">
        <f t="shared" ref="O83" si="73">ROUND(+K83/(1-$C$5),2)</f>
        <v>0</v>
      </c>
      <c r="P83" s="26">
        <v>1</v>
      </c>
      <c r="Q83" s="30">
        <f t="shared" ref="Q83" si="74">+P83*O83</f>
        <v>0</v>
      </c>
    </row>
    <row r="84" spans="1:17" x14ac:dyDescent="0.2">
      <c r="A84" s="26" t="s">
        <v>283</v>
      </c>
      <c r="B84" s="34"/>
      <c r="C84" s="26">
        <v>5</v>
      </c>
      <c r="D84" s="27">
        <v>0.2</v>
      </c>
      <c r="E84" s="11">
        <f t="shared" si="39"/>
        <v>0</v>
      </c>
      <c r="F84" s="11">
        <f t="shared" si="40"/>
        <v>0</v>
      </c>
      <c r="G84" s="138">
        <f t="shared" si="41"/>
        <v>0</v>
      </c>
      <c r="H84" s="11">
        <f t="shared" si="42"/>
        <v>0</v>
      </c>
      <c r="I84" s="138">
        <f t="shared" si="43"/>
        <v>0</v>
      </c>
      <c r="J84" s="11">
        <f t="shared" si="44"/>
        <v>0</v>
      </c>
      <c r="K84" s="138">
        <f t="shared" si="45"/>
        <v>0</v>
      </c>
      <c r="L84" s="11">
        <f t="shared" si="46"/>
        <v>0</v>
      </c>
      <c r="M84" s="11">
        <f t="shared" si="47"/>
        <v>0</v>
      </c>
      <c r="N84" s="11">
        <f t="shared" si="48"/>
        <v>0</v>
      </c>
      <c r="O84" s="11">
        <f t="shared" si="49"/>
        <v>0</v>
      </c>
      <c r="P84" s="26">
        <v>1</v>
      </c>
      <c r="Q84" s="30">
        <f t="shared" si="50"/>
        <v>0</v>
      </c>
    </row>
    <row r="85" spans="1:17" x14ac:dyDescent="0.2">
      <c r="A85" s="26" t="s">
        <v>284</v>
      </c>
      <c r="B85" s="34"/>
      <c r="C85" s="26">
        <v>5</v>
      </c>
      <c r="D85" s="27">
        <v>0.2</v>
      </c>
      <c r="E85" s="11">
        <f t="shared" si="39"/>
        <v>0</v>
      </c>
      <c r="F85" s="11">
        <f t="shared" si="40"/>
        <v>0</v>
      </c>
      <c r="G85" s="138">
        <f t="shared" si="41"/>
        <v>0</v>
      </c>
      <c r="H85" s="11">
        <f t="shared" si="42"/>
        <v>0</v>
      </c>
      <c r="I85" s="138">
        <f t="shared" si="43"/>
        <v>0</v>
      </c>
      <c r="J85" s="11">
        <f t="shared" si="44"/>
        <v>0</v>
      </c>
      <c r="K85" s="138">
        <f t="shared" si="45"/>
        <v>0</v>
      </c>
      <c r="L85" s="11">
        <f t="shared" si="46"/>
        <v>0</v>
      </c>
      <c r="M85" s="11">
        <f t="shared" si="47"/>
        <v>0</v>
      </c>
      <c r="N85" s="11">
        <f t="shared" si="48"/>
        <v>0</v>
      </c>
      <c r="O85" s="11">
        <f t="shared" si="49"/>
        <v>0</v>
      </c>
      <c r="P85" s="26">
        <v>1</v>
      </c>
      <c r="Q85" s="30">
        <f t="shared" si="50"/>
        <v>0</v>
      </c>
    </row>
    <row r="86" spans="1:17" x14ac:dyDescent="0.2">
      <c r="A86" s="26" t="s">
        <v>285</v>
      </c>
      <c r="B86" s="34"/>
      <c r="C86" s="26">
        <v>5</v>
      </c>
      <c r="D86" s="27">
        <v>0.2</v>
      </c>
      <c r="E86" s="11">
        <f t="shared" si="39"/>
        <v>0</v>
      </c>
      <c r="F86" s="11">
        <f t="shared" si="40"/>
        <v>0</v>
      </c>
      <c r="G86" s="138">
        <f t="shared" si="41"/>
        <v>0</v>
      </c>
      <c r="H86" s="11">
        <f t="shared" si="42"/>
        <v>0</v>
      </c>
      <c r="I86" s="138">
        <f t="shared" si="43"/>
        <v>0</v>
      </c>
      <c r="J86" s="11">
        <f t="shared" si="44"/>
        <v>0</v>
      </c>
      <c r="K86" s="138">
        <f t="shared" si="45"/>
        <v>0</v>
      </c>
      <c r="L86" s="11">
        <f t="shared" si="46"/>
        <v>0</v>
      </c>
      <c r="M86" s="11">
        <f t="shared" si="47"/>
        <v>0</v>
      </c>
      <c r="N86" s="11">
        <f t="shared" si="48"/>
        <v>0</v>
      </c>
      <c r="O86" s="11">
        <f t="shared" si="49"/>
        <v>0</v>
      </c>
      <c r="P86" s="26">
        <v>1</v>
      </c>
      <c r="Q86" s="30">
        <f t="shared" si="50"/>
        <v>0</v>
      </c>
    </row>
    <row r="87" spans="1:17" x14ac:dyDescent="0.2">
      <c r="A87" s="26" t="s">
        <v>286</v>
      </c>
      <c r="B87" s="34"/>
      <c r="C87" s="26">
        <v>5</v>
      </c>
      <c r="D87" s="27">
        <v>0.2</v>
      </c>
      <c r="E87" s="11">
        <f t="shared" si="39"/>
        <v>0</v>
      </c>
      <c r="F87" s="11">
        <f t="shared" si="40"/>
        <v>0</v>
      </c>
      <c r="G87" s="138">
        <f t="shared" si="41"/>
        <v>0</v>
      </c>
      <c r="H87" s="11">
        <f t="shared" si="42"/>
        <v>0</v>
      </c>
      <c r="I87" s="138">
        <f t="shared" si="43"/>
        <v>0</v>
      </c>
      <c r="J87" s="11">
        <f t="shared" si="44"/>
        <v>0</v>
      </c>
      <c r="K87" s="138">
        <f t="shared" si="45"/>
        <v>0</v>
      </c>
      <c r="L87" s="11">
        <f t="shared" si="46"/>
        <v>0</v>
      </c>
      <c r="M87" s="11">
        <f t="shared" si="47"/>
        <v>0</v>
      </c>
      <c r="N87" s="11">
        <f t="shared" si="48"/>
        <v>0</v>
      </c>
      <c r="O87" s="11">
        <f t="shared" si="49"/>
        <v>0</v>
      </c>
      <c r="P87" s="26">
        <v>1</v>
      </c>
      <c r="Q87" s="30">
        <f t="shared" si="50"/>
        <v>0</v>
      </c>
    </row>
    <row r="88" spans="1:17" x14ac:dyDescent="0.2">
      <c r="A88" s="26" t="s">
        <v>288</v>
      </c>
      <c r="B88" s="34"/>
      <c r="C88" s="26">
        <v>5</v>
      </c>
      <c r="D88" s="27">
        <v>0.2</v>
      </c>
      <c r="E88" s="11">
        <f t="shared" si="39"/>
        <v>0</v>
      </c>
      <c r="F88" s="11">
        <f t="shared" si="40"/>
        <v>0</v>
      </c>
      <c r="G88" s="138">
        <f t="shared" si="41"/>
        <v>0</v>
      </c>
      <c r="H88" s="11">
        <f t="shared" si="42"/>
        <v>0</v>
      </c>
      <c r="I88" s="138">
        <f t="shared" si="43"/>
        <v>0</v>
      </c>
      <c r="J88" s="11">
        <f t="shared" si="44"/>
        <v>0</v>
      </c>
      <c r="K88" s="138">
        <f t="shared" si="45"/>
        <v>0</v>
      </c>
      <c r="L88" s="11">
        <f t="shared" si="46"/>
        <v>0</v>
      </c>
      <c r="M88" s="11">
        <f t="shared" si="47"/>
        <v>0</v>
      </c>
      <c r="N88" s="11">
        <f t="shared" si="48"/>
        <v>0</v>
      </c>
      <c r="O88" s="11">
        <f t="shared" si="49"/>
        <v>0</v>
      </c>
      <c r="P88" s="26">
        <v>1</v>
      </c>
      <c r="Q88" s="30">
        <f>+P88*O88</f>
        <v>0</v>
      </c>
    </row>
    <row r="89" spans="1:17" x14ac:dyDescent="0.2">
      <c r="A89" s="26" t="s">
        <v>311</v>
      </c>
      <c r="B89" s="34"/>
      <c r="C89" s="26">
        <v>5</v>
      </c>
      <c r="D89" s="27">
        <v>0.2</v>
      </c>
      <c r="E89" s="11">
        <f t="shared" si="39"/>
        <v>0</v>
      </c>
      <c r="F89" s="11">
        <f t="shared" si="40"/>
        <v>0</v>
      </c>
      <c r="G89" s="138">
        <f t="shared" si="41"/>
        <v>0</v>
      </c>
      <c r="H89" s="11">
        <f t="shared" si="42"/>
        <v>0</v>
      </c>
      <c r="I89" s="138">
        <f t="shared" si="43"/>
        <v>0</v>
      </c>
      <c r="J89" s="11">
        <f t="shared" si="44"/>
        <v>0</v>
      </c>
      <c r="K89" s="138">
        <f t="shared" si="45"/>
        <v>0</v>
      </c>
      <c r="L89" s="11">
        <f t="shared" si="46"/>
        <v>0</v>
      </c>
      <c r="M89" s="11">
        <f t="shared" si="47"/>
        <v>0</v>
      </c>
      <c r="N89" s="11">
        <f t="shared" si="48"/>
        <v>0</v>
      </c>
      <c r="O89" s="11">
        <f t="shared" si="49"/>
        <v>0</v>
      </c>
      <c r="P89" s="26">
        <v>1</v>
      </c>
      <c r="Q89" s="30">
        <f t="shared" ref="Q89" si="75">+P89*O89</f>
        <v>0</v>
      </c>
    </row>
    <row r="90" spans="1:17" x14ac:dyDescent="0.2">
      <c r="A90" s="26" t="s">
        <v>287</v>
      </c>
      <c r="B90" s="34"/>
      <c r="C90" s="26">
        <v>5</v>
      </c>
      <c r="D90" s="27">
        <v>0.2</v>
      </c>
      <c r="E90" s="11">
        <f t="shared" si="39"/>
        <v>0</v>
      </c>
      <c r="F90" s="11">
        <f t="shared" si="40"/>
        <v>0</v>
      </c>
      <c r="G90" s="138">
        <f t="shared" si="41"/>
        <v>0</v>
      </c>
      <c r="H90" s="11">
        <f t="shared" si="42"/>
        <v>0</v>
      </c>
      <c r="I90" s="138">
        <f t="shared" si="43"/>
        <v>0</v>
      </c>
      <c r="J90" s="11">
        <f t="shared" si="44"/>
        <v>0</v>
      </c>
      <c r="K90" s="138">
        <f t="shared" si="45"/>
        <v>0</v>
      </c>
      <c r="L90" s="11">
        <f t="shared" si="46"/>
        <v>0</v>
      </c>
      <c r="M90" s="11">
        <f t="shared" si="47"/>
        <v>0</v>
      </c>
      <c r="N90" s="11">
        <f t="shared" si="48"/>
        <v>0</v>
      </c>
      <c r="O90" s="11">
        <f t="shared" si="49"/>
        <v>0</v>
      </c>
      <c r="P90" s="26">
        <v>1</v>
      </c>
      <c r="Q90" s="30">
        <f t="shared" si="50"/>
        <v>0</v>
      </c>
    </row>
    <row r="92" spans="1:17" ht="11.25" customHeight="1" x14ac:dyDescent="0.2">
      <c r="A92" s="229" t="s">
        <v>298</v>
      </c>
      <c r="B92" s="229"/>
      <c r="C92" s="229"/>
      <c r="D92" s="229"/>
      <c r="E92" s="229"/>
      <c r="F92" s="229"/>
      <c r="G92" s="229"/>
      <c r="H92" s="229"/>
      <c r="I92" s="229"/>
      <c r="J92" s="229"/>
      <c r="K92" s="229"/>
      <c r="L92" s="229"/>
      <c r="M92" s="229"/>
      <c r="N92" s="229"/>
      <c r="O92" s="229"/>
      <c r="P92" s="229"/>
      <c r="Q92" s="229"/>
    </row>
    <row r="94" spans="1:17" ht="56.25" x14ac:dyDescent="0.2">
      <c r="A94" s="31" t="s">
        <v>250</v>
      </c>
      <c r="B94" s="35" t="s">
        <v>236</v>
      </c>
      <c r="C94" s="23" t="s">
        <v>237</v>
      </c>
      <c r="D94" s="24" t="s">
        <v>251</v>
      </c>
      <c r="E94" s="25" t="s">
        <v>252</v>
      </c>
      <c r="F94" s="137" t="s">
        <v>66</v>
      </c>
      <c r="G94" s="137" t="s">
        <v>337</v>
      </c>
      <c r="H94" s="137" t="s">
        <v>108</v>
      </c>
      <c r="I94" s="137" t="s">
        <v>338</v>
      </c>
      <c r="J94" s="137" t="s">
        <v>109</v>
      </c>
      <c r="K94" s="137" t="s">
        <v>338</v>
      </c>
      <c r="L94" s="137" t="s">
        <v>115</v>
      </c>
      <c r="M94" s="137" t="s">
        <v>117</v>
      </c>
      <c r="N94" s="137" t="s">
        <v>125</v>
      </c>
      <c r="O94" s="137" t="s">
        <v>339</v>
      </c>
      <c r="P94" s="23" t="s">
        <v>253</v>
      </c>
      <c r="Q94" s="23" t="s">
        <v>254</v>
      </c>
    </row>
    <row r="95" spans="1:17" x14ac:dyDescent="0.2">
      <c r="A95" s="26" t="s">
        <v>321</v>
      </c>
      <c r="B95" s="34"/>
      <c r="C95" s="26">
        <v>5</v>
      </c>
      <c r="D95" s="27">
        <v>0.2</v>
      </c>
      <c r="E95" s="11">
        <f t="shared" ref="E95:E105" si="76">+(D95*B95)/12</f>
        <v>0</v>
      </c>
      <c r="F95" s="11">
        <f t="shared" ref="F95:F105" si="77">E95*($B$3+$B$4)*-1</f>
        <v>0</v>
      </c>
      <c r="G95" s="138">
        <f t="shared" ref="G95:G105" si="78">+E95+F95</f>
        <v>0</v>
      </c>
      <c r="H95" s="11">
        <f t="shared" ref="H95:H105" si="79">+G95*$B$2</f>
        <v>0</v>
      </c>
      <c r="I95" s="138">
        <f t="shared" ref="I95:I105" si="80">+G95+H95</f>
        <v>0</v>
      </c>
      <c r="J95" s="11">
        <f t="shared" ref="J95:J105" si="81">+I95*$B$1</f>
        <v>0</v>
      </c>
      <c r="K95" s="138">
        <f t="shared" ref="K95:K105" si="82">+J95+I95</f>
        <v>0</v>
      </c>
      <c r="L95" s="11">
        <f t="shared" ref="L95:L105" si="83">+O95*$B$3</f>
        <v>0</v>
      </c>
      <c r="M95" s="11">
        <f t="shared" ref="M95:M105" si="84">+O95*$B$4</f>
        <v>0</v>
      </c>
      <c r="N95" s="11">
        <f t="shared" ref="N95:N105" si="85">+O95*$B$5</f>
        <v>0</v>
      </c>
      <c r="O95" s="11">
        <f t="shared" ref="O95:O105" si="86">ROUND(+K95/(1-$C$5),2)</f>
        <v>0</v>
      </c>
      <c r="P95" s="26">
        <v>1</v>
      </c>
      <c r="Q95" s="30">
        <f t="shared" ref="Q95:Q105" si="87">+P95*O95</f>
        <v>0</v>
      </c>
    </row>
    <row r="96" spans="1:17" x14ac:dyDescent="0.2">
      <c r="A96" s="26" t="s">
        <v>320</v>
      </c>
      <c r="B96" s="34"/>
      <c r="C96" s="26">
        <v>5</v>
      </c>
      <c r="D96" s="27">
        <v>0.2</v>
      </c>
      <c r="E96" s="11">
        <f t="shared" si="76"/>
        <v>0</v>
      </c>
      <c r="F96" s="11">
        <f t="shared" si="77"/>
        <v>0</v>
      </c>
      <c r="G96" s="138">
        <f t="shared" si="78"/>
        <v>0</v>
      </c>
      <c r="H96" s="11">
        <f t="shared" si="79"/>
        <v>0</v>
      </c>
      <c r="I96" s="138">
        <f t="shared" si="80"/>
        <v>0</v>
      </c>
      <c r="J96" s="11">
        <f t="shared" si="81"/>
        <v>0</v>
      </c>
      <c r="K96" s="138">
        <f t="shared" si="82"/>
        <v>0</v>
      </c>
      <c r="L96" s="11">
        <f t="shared" si="83"/>
        <v>0</v>
      </c>
      <c r="M96" s="11">
        <f t="shared" si="84"/>
        <v>0</v>
      </c>
      <c r="N96" s="11">
        <f t="shared" si="85"/>
        <v>0</v>
      </c>
      <c r="O96" s="11">
        <f t="shared" si="86"/>
        <v>0</v>
      </c>
      <c r="P96" s="26">
        <v>3</v>
      </c>
      <c r="Q96" s="30">
        <f t="shared" si="87"/>
        <v>0</v>
      </c>
    </row>
    <row r="97" spans="1:17" x14ac:dyDescent="0.2">
      <c r="A97" s="26" t="s">
        <v>322</v>
      </c>
      <c r="B97" s="34"/>
      <c r="C97" s="26">
        <v>5</v>
      </c>
      <c r="D97" s="27">
        <v>0.2</v>
      </c>
      <c r="E97" s="11">
        <f t="shared" si="76"/>
        <v>0</v>
      </c>
      <c r="F97" s="11">
        <f t="shared" si="77"/>
        <v>0</v>
      </c>
      <c r="G97" s="138">
        <f t="shared" si="78"/>
        <v>0</v>
      </c>
      <c r="H97" s="11">
        <f t="shared" si="79"/>
        <v>0</v>
      </c>
      <c r="I97" s="138">
        <f t="shared" si="80"/>
        <v>0</v>
      </c>
      <c r="J97" s="11">
        <f t="shared" si="81"/>
        <v>0</v>
      </c>
      <c r="K97" s="138">
        <f t="shared" si="82"/>
        <v>0</v>
      </c>
      <c r="L97" s="11">
        <f t="shared" si="83"/>
        <v>0</v>
      </c>
      <c r="M97" s="11">
        <f t="shared" si="84"/>
        <v>0</v>
      </c>
      <c r="N97" s="11">
        <f t="shared" si="85"/>
        <v>0</v>
      </c>
      <c r="O97" s="11">
        <f t="shared" si="86"/>
        <v>0</v>
      </c>
      <c r="P97" s="26">
        <v>2</v>
      </c>
      <c r="Q97" s="30">
        <f t="shared" si="87"/>
        <v>0</v>
      </c>
    </row>
    <row r="98" spans="1:17" x14ac:dyDescent="0.2">
      <c r="A98" s="26" t="s">
        <v>323</v>
      </c>
      <c r="B98" s="34"/>
      <c r="C98" s="26">
        <v>5</v>
      </c>
      <c r="D98" s="27">
        <v>0.2</v>
      </c>
      <c r="E98" s="11">
        <f t="shared" si="76"/>
        <v>0</v>
      </c>
      <c r="F98" s="11">
        <f t="shared" si="77"/>
        <v>0</v>
      </c>
      <c r="G98" s="138">
        <f t="shared" si="78"/>
        <v>0</v>
      </c>
      <c r="H98" s="11">
        <f t="shared" si="79"/>
        <v>0</v>
      </c>
      <c r="I98" s="138">
        <f t="shared" si="80"/>
        <v>0</v>
      </c>
      <c r="J98" s="11">
        <f t="shared" si="81"/>
        <v>0</v>
      </c>
      <c r="K98" s="138">
        <f t="shared" si="82"/>
        <v>0</v>
      </c>
      <c r="L98" s="11">
        <f t="shared" si="83"/>
        <v>0</v>
      </c>
      <c r="M98" s="11">
        <f t="shared" si="84"/>
        <v>0</v>
      </c>
      <c r="N98" s="11">
        <f t="shared" si="85"/>
        <v>0</v>
      </c>
      <c r="O98" s="11">
        <f t="shared" si="86"/>
        <v>0</v>
      </c>
      <c r="P98" s="26">
        <v>1</v>
      </c>
      <c r="Q98" s="30">
        <f t="shared" si="87"/>
        <v>0</v>
      </c>
    </row>
    <row r="99" spans="1:17" x14ac:dyDescent="0.2">
      <c r="A99" s="26" t="s">
        <v>324</v>
      </c>
      <c r="B99" s="34"/>
      <c r="C99" s="26">
        <v>5</v>
      </c>
      <c r="D99" s="27">
        <v>0.2</v>
      </c>
      <c r="E99" s="11">
        <f t="shared" si="76"/>
        <v>0</v>
      </c>
      <c r="F99" s="11">
        <f t="shared" si="77"/>
        <v>0</v>
      </c>
      <c r="G99" s="138">
        <f t="shared" si="78"/>
        <v>0</v>
      </c>
      <c r="H99" s="11">
        <f t="shared" si="79"/>
        <v>0</v>
      </c>
      <c r="I99" s="138">
        <f t="shared" si="80"/>
        <v>0</v>
      </c>
      <c r="J99" s="11">
        <f t="shared" si="81"/>
        <v>0</v>
      </c>
      <c r="K99" s="138">
        <f t="shared" si="82"/>
        <v>0</v>
      </c>
      <c r="L99" s="11">
        <f t="shared" si="83"/>
        <v>0</v>
      </c>
      <c r="M99" s="11">
        <f t="shared" si="84"/>
        <v>0</v>
      </c>
      <c r="N99" s="11">
        <f t="shared" si="85"/>
        <v>0</v>
      </c>
      <c r="O99" s="11">
        <f t="shared" si="86"/>
        <v>0</v>
      </c>
      <c r="P99" s="26">
        <v>1</v>
      </c>
      <c r="Q99" s="30">
        <f t="shared" si="87"/>
        <v>0</v>
      </c>
    </row>
    <row r="100" spans="1:17" x14ac:dyDescent="0.2">
      <c r="A100" s="26" t="s">
        <v>295</v>
      </c>
      <c r="B100" s="34"/>
      <c r="C100" s="26">
        <v>5</v>
      </c>
      <c r="D100" s="27">
        <v>0.2</v>
      </c>
      <c r="E100" s="11">
        <f t="shared" si="76"/>
        <v>0</v>
      </c>
      <c r="F100" s="11">
        <f t="shared" si="77"/>
        <v>0</v>
      </c>
      <c r="G100" s="138">
        <f t="shared" si="78"/>
        <v>0</v>
      </c>
      <c r="H100" s="11">
        <f t="shared" si="79"/>
        <v>0</v>
      </c>
      <c r="I100" s="138">
        <f t="shared" si="80"/>
        <v>0</v>
      </c>
      <c r="J100" s="11">
        <f t="shared" si="81"/>
        <v>0</v>
      </c>
      <c r="K100" s="138">
        <f t="shared" si="82"/>
        <v>0</v>
      </c>
      <c r="L100" s="11">
        <f t="shared" si="83"/>
        <v>0</v>
      </c>
      <c r="M100" s="11">
        <f t="shared" si="84"/>
        <v>0</v>
      </c>
      <c r="N100" s="11">
        <f t="shared" si="85"/>
        <v>0</v>
      </c>
      <c r="O100" s="11">
        <f t="shared" si="86"/>
        <v>0</v>
      </c>
      <c r="P100" s="26">
        <v>1</v>
      </c>
      <c r="Q100" s="30">
        <f t="shared" si="87"/>
        <v>0</v>
      </c>
    </row>
    <row r="101" spans="1:17" x14ac:dyDescent="0.2">
      <c r="A101" s="26" t="s">
        <v>360</v>
      </c>
      <c r="B101" s="34"/>
      <c r="C101" s="26">
        <v>5</v>
      </c>
      <c r="D101" s="27">
        <v>0.2</v>
      </c>
      <c r="E101" s="11">
        <f t="shared" si="76"/>
        <v>0</v>
      </c>
      <c r="F101" s="11">
        <f t="shared" si="77"/>
        <v>0</v>
      </c>
      <c r="G101" s="138">
        <f t="shared" si="78"/>
        <v>0</v>
      </c>
      <c r="H101" s="11">
        <f t="shared" si="79"/>
        <v>0</v>
      </c>
      <c r="I101" s="138">
        <f t="shared" si="80"/>
        <v>0</v>
      </c>
      <c r="J101" s="11">
        <f t="shared" si="81"/>
        <v>0</v>
      </c>
      <c r="K101" s="138">
        <f t="shared" si="82"/>
        <v>0</v>
      </c>
      <c r="L101" s="11">
        <f t="shared" si="83"/>
        <v>0</v>
      </c>
      <c r="M101" s="11">
        <f t="shared" si="84"/>
        <v>0</v>
      </c>
      <c r="N101" s="11">
        <f t="shared" si="85"/>
        <v>0</v>
      </c>
      <c r="O101" s="11">
        <f t="shared" si="86"/>
        <v>0</v>
      </c>
      <c r="P101" s="26">
        <v>1</v>
      </c>
      <c r="Q101" s="30">
        <f t="shared" si="87"/>
        <v>0</v>
      </c>
    </row>
    <row r="102" spans="1:17" x14ac:dyDescent="0.2">
      <c r="A102" s="26" t="s">
        <v>310</v>
      </c>
      <c r="B102" s="34"/>
      <c r="C102" s="26">
        <v>5</v>
      </c>
      <c r="D102" s="27">
        <v>0.2</v>
      </c>
      <c r="E102" s="11">
        <f t="shared" si="76"/>
        <v>0</v>
      </c>
      <c r="F102" s="11">
        <f t="shared" si="77"/>
        <v>0</v>
      </c>
      <c r="G102" s="138">
        <f t="shared" si="78"/>
        <v>0</v>
      </c>
      <c r="H102" s="11">
        <f t="shared" si="79"/>
        <v>0</v>
      </c>
      <c r="I102" s="138">
        <f t="shared" si="80"/>
        <v>0</v>
      </c>
      <c r="J102" s="11">
        <f t="shared" si="81"/>
        <v>0</v>
      </c>
      <c r="K102" s="138">
        <f t="shared" si="82"/>
        <v>0</v>
      </c>
      <c r="L102" s="11">
        <f t="shared" si="83"/>
        <v>0</v>
      </c>
      <c r="M102" s="11">
        <f t="shared" si="84"/>
        <v>0</v>
      </c>
      <c r="N102" s="11">
        <f t="shared" si="85"/>
        <v>0</v>
      </c>
      <c r="O102" s="11">
        <f t="shared" si="86"/>
        <v>0</v>
      </c>
      <c r="P102" s="26">
        <v>1</v>
      </c>
      <c r="Q102" s="30">
        <f t="shared" si="87"/>
        <v>0</v>
      </c>
    </row>
    <row r="103" spans="1:17" x14ac:dyDescent="0.2">
      <c r="A103" s="26" t="s">
        <v>325</v>
      </c>
      <c r="B103" s="34"/>
      <c r="C103" s="26">
        <v>5</v>
      </c>
      <c r="D103" s="27">
        <v>0.2</v>
      </c>
      <c r="E103" s="11">
        <f t="shared" si="76"/>
        <v>0</v>
      </c>
      <c r="F103" s="11">
        <f t="shared" si="77"/>
        <v>0</v>
      </c>
      <c r="G103" s="138">
        <f t="shared" si="78"/>
        <v>0</v>
      </c>
      <c r="H103" s="11">
        <f t="shared" si="79"/>
        <v>0</v>
      </c>
      <c r="I103" s="138">
        <f t="shared" si="80"/>
        <v>0</v>
      </c>
      <c r="J103" s="11">
        <f t="shared" si="81"/>
        <v>0</v>
      </c>
      <c r="K103" s="138">
        <f t="shared" si="82"/>
        <v>0</v>
      </c>
      <c r="L103" s="11">
        <f t="shared" si="83"/>
        <v>0</v>
      </c>
      <c r="M103" s="11">
        <f t="shared" si="84"/>
        <v>0</v>
      </c>
      <c r="N103" s="11">
        <f t="shared" si="85"/>
        <v>0</v>
      </c>
      <c r="O103" s="11">
        <f t="shared" si="86"/>
        <v>0</v>
      </c>
      <c r="P103" s="26">
        <v>1</v>
      </c>
      <c r="Q103" s="30">
        <f t="shared" si="87"/>
        <v>0</v>
      </c>
    </row>
    <row r="104" spans="1:17" x14ac:dyDescent="0.2">
      <c r="A104" s="26" t="s">
        <v>296</v>
      </c>
      <c r="B104" s="34"/>
      <c r="C104" s="26">
        <v>5</v>
      </c>
      <c r="D104" s="27">
        <v>0.2</v>
      </c>
      <c r="E104" s="11">
        <f t="shared" si="76"/>
        <v>0</v>
      </c>
      <c r="F104" s="11">
        <f t="shared" si="77"/>
        <v>0</v>
      </c>
      <c r="G104" s="138">
        <f t="shared" si="78"/>
        <v>0</v>
      </c>
      <c r="H104" s="11">
        <f t="shared" si="79"/>
        <v>0</v>
      </c>
      <c r="I104" s="138">
        <f t="shared" si="80"/>
        <v>0</v>
      </c>
      <c r="J104" s="11">
        <f t="shared" si="81"/>
        <v>0</v>
      </c>
      <c r="K104" s="138">
        <f t="shared" si="82"/>
        <v>0</v>
      </c>
      <c r="L104" s="11">
        <f t="shared" si="83"/>
        <v>0</v>
      </c>
      <c r="M104" s="11">
        <f t="shared" si="84"/>
        <v>0</v>
      </c>
      <c r="N104" s="11">
        <f t="shared" si="85"/>
        <v>0</v>
      </c>
      <c r="O104" s="11">
        <f t="shared" si="86"/>
        <v>0</v>
      </c>
      <c r="P104" s="26">
        <v>1</v>
      </c>
      <c r="Q104" s="30">
        <f t="shared" si="87"/>
        <v>0</v>
      </c>
    </row>
    <row r="105" spans="1:17" x14ac:dyDescent="0.2">
      <c r="A105" s="26" t="s">
        <v>297</v>
      </c>
      <c r="B105" s="34"/>
      <c r="C105" s="26">
        <v>5</v>
      </c>
      <c r="D105" s="27">
        <v>0.2</v>
      </c>
      <c r="E105" s="11">
        <f t="shared" si="76"/>
        <v>0</v>
      </c>
      <c r="F105" s="11">
        <f t="shared" si="77"/>
        <v>0</v>
      </c>
      <c r="G105" s="138">
        <f t="shared" si="78"/>
        <v>0</v>
      </c>
      <c r="H105" s="11">
        <f t="shared" si="79"/>
        <v>0</v>
      </c>
      <c r="I105" s="138">
        <f t="shared" si="80"/>
        <v>0</v>
      </c>
      <c r="J105" s="11">
        <f t="shared" si="81"/>
        <v>0</v>
      </c>
      <c r="K105" s="138">
        <f t="shared" si="82"/>
        <v>0</v>
      </c>
      <c r="L105" s="11">
        <f t="shared" si="83"/>
        <v>0</v>
      </c>
      <c r="M105" s="11">
        <f t="shared" si="84"/>
        <v>0</v>
      </c>
      <c r="N105" s="11">
        <f t="shared" si="85"/>
        <v>0</v>
      </c>
      <c r="O105" s="11">
        <f t="shared" si="86"/>
        <v>0</v>
      </c>
      <c r="P105" s="26">
        <v>1</v>
      </c>
      <c r="Q105" s="30">
        <f t="shared" si="87"/>
        <v>0</v>
      </c>
    </row>
    <row r="106" spans="1:17" ht="12.75" customHeight="1" x14ac:dyDescent="0.2">
      <c r="A106" s="26" t="s">
        <v>313</v>
      </c>
      <c r="B106" s="34"/>
      <c r="C106" s="26">
        <v>5</v>
      </c>
      <c r="D106" s="27">
        <v>0.2</v>
      </c>
      <c r="E106" s="11">
        <f t="shared" ref="E106:E114" si="88">+(D106*B106)/12</f>
        <v>0</v>
      </c>
      <c r="F106" s="11">
        <f t="shared" ref="F106:F114" si="89">E106*($B$3+$B$4)*-1</f>
        <v>0</v>
      </c>
      <c r="G106" s="138">
        <f t="shared" ref="G106:G114" si="90">+E106+F106</f>
        <v>0</v>
      </c>
      <c r="H106" s="11">
        <f t="shared" ref="H106:H114" si="91">+G106*$B$2</f>
        <v>0</v>
      </c>
      <c r="I106" s="138">
        <f t="shared" ref="I106:I114" si="92">+G106+H106</f>
        <v>0</v>
      </c>
      <c r="J106" s="11">
        <f t="shared" ref="J106:J114" si="93">+I106*$B$1</f>
        <v>0</v>
      </c>
      <c r="K106" s="138">
        <f t="shared" ref="K106:K114" si="94">+J106+I106</f>
        <v>0</v>
      </c>
      <c r="L106" s="11">
        <f t="shared" ref="L106:L114" si="95">+O106*$B$3</f>
        <v>0</v>
      </c>
      <c r="M106" s="11">
        <f t="shared" ref="M106:M114" si="96">+O106*$B$4</f>
        <v>0</v>
      </c>
      <c r="N106" s="11">
        <f t="shared" ref="N106:N114" si="97">+O106*$B$5</f>
        <v>0</v>
      </c>
      <c r="O106" s="11">
        <f t="shared" ref="O106:O114" si="98">ROUND(+K106/(1-$C$5),2)</f>
        <v>0</v>
      </c>
      <c r="P106" s="26">
        <v>2</v>
      </c>
      <c r="Q106" s="30">
        <f t="shared" ref="Q106:Q113" si="99">+P106*O106</f>
        <v>0</v>
      </c>
    </row>
    <row r="107" spans="1:17" ht="12.75" customHeight="1" x14ac:dyDescent="0.2">
      <c r="A107" s="26" t="s">
        <v>314</v>
      </c>
      <c r="B107" s="34"/>
      <c r="C107" s="26">
        <v>5</v>
      </c>
      <c r="D107" s="27">
        <v>0.2</v>
      </c>
      <c r="E107" s="11">
        <f t="shared" si="88"/>
        <v>0</v>
      </c>
      <c r="F107" s="11">
        <f t="shared" si="89"/>
        <v>0</v>
      </c>
      <c r="G107" s="138">
        <f t="shared" si="90"/>
        <v>0</v>
      </c>
      <c r="H107" s="11">
        <f t="shared" si="91"/>
        <v>0</v>
      </c>
      <c r="I107" s="138">
        <f t="shared" si="92"/>
        <v>0</v>
      </c>
      <c r="J107" s="11">
        <f t="shared" si="93"/>
        <v>0</v>
      </c>
      <c r="K107" s="138">
        <f t="shared" si="94"/>
        <v>0</v>
      </c>
      <c r="L107" s="11">
        <f t="shared" si="95"/>
        <v>0</v>
      </c>
      <c r="M107" s="11">
        <f t="shared" si="96"/>
        <v>0</v>
      </c>
      <c r="N107" s="11">
        <f t="shared" si="97"/>
        <v>0</v>
      </c>
      <c r="O107" s="11">
        <f t="shared" si="98"/>
        <v>0</v>
      </c>
      <c r="P107" s="26">
        <v>1</v>
      </c>
      <c r="Q107" s="30">
        <f t="shared" si="99"/>
        <v>0</v>
      </c>
    </row>
    <row r="108" spans="1:17" ht="12.75" customHeight="1" x14ac:dyDescent="0.2">
      <c r="A108" s="26" t="s">
        <v>317</v>
      </c>
      <c r="B108" s="34"/>
      <c r="C108" s="26">
        <v>5</v>
      </c>
      <c r="D108" s="27">
        <v>0.2</v>
      </c>
      <c r="E108" s="11">
        <f t="shared" si="88"/>
        <v>0</v>
      </c>
      <c r="F108" s="11">
        <f t="shared" si="89"/>
        <v>0</v>
      </c>
      <c r="G108" s="138">
        <f t="shared" si="90"/>
        <v>0</v>
      </c>
      <c r="H108" s="11">
        <f t="shared" si="91"/>
        <v>0</v>
      </c>
      <c r="I108" s="138">
        <f t="shared" si="92"/>
        <v>0</v>
      </c>
      <c r="J108" s="11">
        <f t="shared" si="93"/>
        <v>0</v>
      </c>
      <c r="K108" s="138">
        <f t="shared" si="94"/>
        <v>0</v>
      </c>
      <c r="L108" s="11">
        <f t="shared" si="95"/>
        <v>0</v>
      </c>
      <c r="M108" s="11">
        <f t="shared" si="96"/>
        <v>0</v>
      </c>
      <c r="N108" s="11">
        <f t="shared" si="97"/>
        <v>0</v>
      </c>
      <c r="O108" s="11">
        <f t="shared" si="98"/>
        <v>0</v>
      </c>
      <c r="P108" s="26">
        <v>1</v>
      </c>
      <c r="Q108" s="30">
        <f t="shared" si="99"/>
        <v>0</v>
      </c>
    </row>
    <row r="109" spans="1:17" ht="12.75" customHeight="1" x14ac:dyDescent="0.2">
      <c r="A109" s="26" t="s">
        <v>318</v>
      </c>
      <c r="B109" s="34"/>
      <c r="C109" s="26">
        <v>5</v>
      </c>
      <c r="D109" s="27">
        <v>0.2</v>
      </c>
      <c r="E109" s="11">
        <f t="shared" si="88"/>
        <v>0</v>
      </c>
      <c r="F109" s="11">
        <f t="shared" si="89"/>
        <v>0</v>
      </c>
      <c r="G109" s="138">
        <f t="shared" si="90"/>
        <v>0</v>
      </c>
      <c r="H109" s="11">
        <f t="shared" si="91"/>
        <v>0</v>
      </c>
      <c r="I109" s="138">
        <f t="shared" si="92"/>
        <v>0</v>
      </c>
      <c r="J109" s="11">
        <f t="shared" si="93"/>
        <v>0</v>
      </c>
      <c r="K109" s="138">
        <f t="shared" si="94"/>
        <v>0</v>
      </c>
      <c r="L109" s="11">
        <f t="shared" si="95"/>
        <v>0</v>
      </c>
      <c r="M109" s="11">
        <f t="shared" si="96"/>
        <v>0</v>
      </c>
      <c r="N109" s="11">
        <f t="shared" si="97"/>
        <v>0</v>
      </c>
      <c r="O109" s="11">
        <f t="shared" si="98"/>
        <v>0</v>
      </c>
      <c r="P109" s="26">
        <v>1</v>
      </c>
      <c r="Q109" s="30">
        <f t="shared" si="99"/>
        <v>0</v>
      </c>
    </row>
    <row r="110" spans="1:17" ht="12.75" customHeight="1" x14ac:dyDescent="0.2">
      <c r="A110" s="26" t="s">
        <v>348</v>
      </c>
      <c r="B110" s="34"/>
      <c r="C110" s="26">
        <v>1</v>
      </c>
      <c r="D110" s="27">
        <v>1</v>
      </c>
      <c r="E110" s="11">
        <f t="shared" si="88"/>
        <v>0</v>
      </c>
      <c r="F110" s="11">
        <f t="shared" si="89"/>
        <v>0</v>
      </c>
      <c r="G110" s="138">
        <f t="shared" si="90"/>
        <v>0</v>
      </c>
      <c r="H110" s="11">
        <f t="shared" si="91"/>
        <v>0</v>
      </c>
      <c r="I110" s="138">
        <f t="shared" si="92"/>
        <v>0</v>
      </c>
      <c r="J110" s="11">
        <f t="shared" si="93"/>
        <v>0</v>
      </c>
      <c r="K110" s="138">
        <f t="shared" si="94"/>
        <v>0</v>
      </c>
      <c r="L110" s="11">
        <f t="shared" si="95"/>
        <v>0</v>
      </c>
      <c r="M110" s="11">
        <f t="shared" si="96"/>
        <v>0</v>
      </c>
      <c r="N110" s="11">
        <f t="shared" si="97"/>
        <v>0</v>
      </c>
      <c r="O110" s="11">
        <f t="shared" si="98"/>
        <v>0</v>
      </c>
      <c r="P110" s="26">
        <v>1</v>
      </c>
      <c r="Q110" s="30">
        <f t="shared" si="99"/>
        <v>0</v>
      </c>
    </row>
    <row r="111" spans="1:17" ht="12.75" customHeight="1" x14ac:dyDescent="0.2">
      <c r="A111" s="26" t="s">
        <v>319</v>
      </c>
      <c r="B111" s="34"/>
      <c r="C111" s="26">
        <v>5</v>
      </c>
      <c r="D111" s="27">
        <v>0.2</v>
      </c>
      <c r="E111" s="11">
        <f t="shared" si="88"/>
        <v>0</v>
      </c>
      <c r="F111" s="11">
        <f t="shared" si="89"/>
        <v>0</v>
      </c>
      <c r="G111" s="138">
        <f t="shared" si="90"/>
        <v>0</v>
      </c>
      <c r="H111" s="11">
        <f t="shared" si="91"/>
        <v>0</v>
      </c>
      <c r="I111" s="138">
        <f t="shared" si="92"/>
        <v>0</v>
      </c>
      <c r="J111" s="11">
        <f t="shared" si="93"/>
        <v>0</v>
      </c>
      <c r="K111" s="138">
        <f t="shared" si="94"/>
        <v>0</v>
      </c>
      <c r="L111" s="11">
        <f t="shared" si="95"/>
        <v>0</v>
      </c>
      <c r="M111" s="11">
        <f t="shared" si="96"/>
        <v>0</v>
      </c>
      <c r="N111" s="11">
        <f t="shared" si="97"/>
        <v>0</v>
      </c>
      <c r="O111" s="11">
        <f t="shared" si="98"/>
        <v>0</v>
      </c>
      <c r="P111" s="26">
        <v>1</v>
      </c>
      <c r="Q111" s="30">
        <f t="shared" si="99"/>
        <v>0</v>
      </c>
    </row>
    <row r="112" spans="1:17" ht="12.75" customHeight="1" x14ac:dyDescent="0.2">
      <c r="A112" s="26" t="s">
        <v>312</v>
      </c>
      <c r="B112" s="34"/>
      <c r="C112" s="26">
        <v>5</v>
      </c>
      <c r="D112" s="27">
        <v>0.2</v>
      </c>
      <c r="E112" s="11">
        <f t="shared" si="88"/>
        <v>0</v>
      </c>
      <c r="F112" s="11">
        <f t="shared" si="89"/>
        <v>0</v>
      </c>
      <c r="G112" s="138">
        <f t="shared" si="90"/>
        <v>0</v>
      </c>
      <c r="H112" s="11">
        <f t="shared" si="91"/>
        <v>0</v>
      </c>
      <c r="I112" s="138">
        <f t="shared" si="92"/>
        <v>0</v>
      </c>
      <c r="J112" s="11">
        <f t="shared" si="93"/>
        <v>0</v>
      </c>
      <c r="K112" s="138">
        <f t="shared" si="94"/>
        <v>0</v>
      </c>
      <c r="L112" s="11">
        <f t="shared" si="95"/>
        <v>0</v>
      </c>
      <c r="M112" s="11">
        <f t="shared" si="96"/>
        <v>0</v>
      </c>
      <c r="N112" s="11">
        <f t="shared" si="97"/>
        <v>0</v>
      </c>
      <c r="O112" s="11">
        <f t="shared" si="98"/>
        <v>0</v>
      </c>
      <c r="P112" s="26">
        <v>2</v>
      </c>
      <c r="Q112" s="30">
        <f t="shared" si="99"/>
        <v>0</v>
      </c>
    </row>
    <row r="113" spans="1:17" ht="12.75" customHeight="1" x14ac:dyDescent="0.2">
      <c r="A113" s="26" t="s">
        <v>315</v>
      </c>
      <c r="B113" s="34"/>
      <c r="C113" s="26">
        <v>5</v>
      </c>
      <c r="D113" s="27">
        <v>0.2</v>
      </c>
      <c r="E113" s="11">
        <f t="shared" si="88"/>
        <v>0</v>
      </c>
      <c r="F113" s="11">
        <f t="shared" si="89"/>
        <v>0</v>
      </c>
      <c r="G113" s="138">
        <f t="shared" si="90"/>
        <v>0</v>
      </c>
      <c r="H113" s="11">
        <f t="shared" si="91"/>
        <v>0</v>
      </c>
      <c r="I113" s="138">
        <f t="shared" si="92"/>
        <v>0</v>
      </c>
      <c r="J113" s="11">
        <f t="shared" si="93"/>
        <v>0</v>
      </c>
      <c r="K113" s="138">
        <f t="shared" si="94"/>
        <v>0</v>
      </c>
      <c r="L113" s="11">
        <f t="shared" si="95"/>
        <v>0</v>
      </c>
      <c r="M113" s="11">
        <f t="shared" si="96"/>
        <v>0</v>
      </c>
      <c r="N113" s="11">
        <f t="shared" si="97"/>
        <v>0</v>
      </c>
      <c r="O113" s="11">
        <f t="shared" si="98"/>
        <v>0</v>
      </c>
      <c r="P113" s="26">
        <v>1</v>
      </c>
      <c r="Q113" s="30">
        <f t="shared" si="99"/>
        <v>0</v>
      </c>
    </row>
    <row r="114" spans="1:17" ht="12.75" customHeight="1" x14ac:dyDescent="0.2">
      <c r="A114" s="26" t="s">
        <v>316</v>
      </c>
      <c r="B114" s="34"/>
      <c r="C114" s="26">
        <v>5</v>
      </c>
      <c r="D114" s="27">
        <v>0.2</v>
      </c>
      <c r="E114" s="11">
        <f t="shared" si="88"/>
        <v>0</v>
      </c>
      <c r="F114" s="11">
        <f t="shared" si="89"/>
        <v>0</v>
      </c>
      <c r="G114" s="138">
        <f t="shared" si="90"/>
        <v>0</v>
      </c>
      <c r="H114" s="11">
        <f t="shared" si="91"/>
        <v>0</v>
      </c>
      <c r="I114" s="138">
        <f t="shared" si="92"/>
        <v>0</v>
      </c>
      <c r="J114" s="11">
        <f t="shared" si="93"/>
        <v>0</v>
      </c>
      <c r="K114" s="138">
        <f t="shared" si="94"/>
        <v>0</v>
      </c>
      <c r="L114" s="11">
        <f t="shared" si="95"/>
        <v>0</v>
      </c>
      <c r="M114" s="11">
        <f t="shared" si="96"/>
        <v>0</v>
      </c>
      <c r="N114" s="11">
        <f t="shared" si="97"/>
        <v>0</v>
      </c>
      <c r="O114" s="11">
        <f t="shared" si="98"/>
        <v>0</v>
      </c>
      <c r="P114" s="26">
        <v>2</v>
      </c>
      <c r="Q114" s="30">
        <f>+P114*O114</f>
        <v>0</v>
      </c>
    </row>
    <row r="115" spans="1:17" ht="12.75" customHeight="1" x14ac:dyDescent="0.2"/>
    <row r="118" spans="1:17" ht="11.25" customHeight="1" x14ac:dyDescent="0.2"/>
    <row r="119" spans="1:17" ht="12" customHeight="1" x14ac:dyDescent="0.2"/>
    <row r="121" spans="1:17" x14ac:dyDescent="0.2">
      <c r="C121" s="228" t="s">
        <v>289</v>
      </c>
      <c r="D121" s="228"/>
      <c r="E121" s="228"/>
      <c r="F121" s="228"/>
      <c r="G121" s="228"/>
      <c r="H121" s="228"/>
      <c r="I121" s="228"/>
      <c r="J121" s="228"/>
      <c r="K121" s="228"/>
      <c r="L121" s="228"/>
      <c r="M121" s="228"/>
      <c r="N121" s="228"/>
      <c r="O121" s="228"/>
      <c r="P121" s="228"/>
      <c r="Q121" s="30">
        <f>SUM(Q78:Q90)+SUM(Q43:Q72)+Q36+Q37+SUM(Q10:Q31)+SUM(Q95:Q105)+SUM(Q106:Q114)</f>
        <v>0</v>
      </c>
    </row>
    <row r="122" spans="1:17" x14ac:dyDescent="0.2">
      <c r="C122" s="228" t="s">
        <v>290</v>
      </c>
      <c r="D122" s="228"/>
      <c r="E122" s="228"/>
      <c r="F122" s="228"/>
      <c r="G122" s="228"/>
      <c r="H122" s="228"/>
      <c r="I122" s="228"/>
      <c r="J122" s="228"/>
      <c r="K122" s="228"/>
      <c r="L122" s="228"/>
      <c r="M122" s="228"/>
      <c r="N122" s="228"/>
      <c r="O122" s="228"/>
      <c r="P122" s="228"/>
      <c r="Q122" s="26">
        <f>SUM(Apresentação!F27:F29)</f>
        <v>3</v>
      </c>
    </row>
    <row r="123" spans="1:17" x14ac:dyDescent="0.2">
      <c r="C123" s="228" t="s">
        <v>291</v>
      </c>
      <c r="D123" s="228"/>
      <c r="E123" s="228"/>
      <c r="F123" s="228"/>
      <c r="G123" s="228"/>
      <c r="H123" s="228"/>
      <c r="I123" s="228"/>
      <c r="J123" s="228"/>
      <c r="K123" s="228"/>
      <c r="L123" s="228"/>
      <c r="M123" s="228"/>
      <c r="N123" s="228"/>
      <c r="O123" s="228"/>
      <c r="P123" s="228"/>
      <c r="Q123" s="11">
        <f>ROUND(+Q121/Q122,2)</f>
        <v>0</v>
      </c>
    </row>
  </sheetData>
  <mergeCells count="4">
    <mergeCell ref="C122:P122"/>
    <mergeCell ref="C123:P123"/>
    <mergeCell ref="A92:Q92"/>
    <mergeCell ref="C121:P121"/>
  </mergeCells>
  <pageMargins left="1.1023622047244095" right="0.11811023622047245" top="0.35433070866141736" bottom="0.55000000000000004" header="0.31496062992125984" footer="0.31496062992125984"/>
  <pageSetup paperSize="9" scale="37" orientation="portrait" r:id="rId1"/>
  <headerFooter>
    <oddFooter>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G164"/>
  <sheetViews>
    <sheetView workbookViewId="0">
      <selection activeCell="D9" sqref="D9"/>
    </sheetView>
  </sheetViews>
  <sheetFormatPr defaultRowHeight="12" x14ac:dyDescent="0.2"/>
  <cols>
    <col min="1" max="1" width="6.42578125" style="38" customWidth="1"/>
    <col min="2" max="2" width="57.7109375" style="38" customWidth="1"/>
    <col min="3" max="3" width="10.7109375" style="38" bestFit="1" customWidth="1"/>
    <col min="4" max="4" width="17.85546875" style="38" customWidth="1"/>
    <col min="5" max="5" width="13.42578125" style="38" bestFit="1" customWidth="1"/>
    <col min="6" max="16384" width="9.140625" style="38"/>
  </cols>
  <sheetData>
    <row r="1" spans="1:6" x14ac:dyDescent="0.2">
      <c r="A1" s="271" t="s">
        <v>6</v>
      </c>
      <c r="B1" s="272"/>
      <c r="C1" s="272"/>
      <c r="D1" s="273"/>
      <c r="E1" s="59"/>
      <c r="F1" s="59"/>
    </row>
    <row r="3" spans="1:6" x14ac:dyDescent="0.2">
      <c r="A3" s="237" t="s">
        <v>7</v>
      </c>
      <c r="B3" s="238"/>
      <c r="C3" s="238"/>
      <c r="D3" s="249"/>
    </row>
    <row r="4" spans="1:6" s="60" customFormat="1" ht="42" customHeight="1" x14ac:dyDescent="0.25">
      <c r="A4" s="130">
        <v>1</v>
      </c>
      <c r="B4" s="131" t="s">
        <v>8</v>
      </c>
      <c r="C4" s="274" t="s">
        <v>330</v>
      </c>
      <c r="D4" s="275"/>
    </row>
    <row r="5" spans="1:6" s="60" customFormat="1" x14ac:dyDescent="0.25">
      <c r="A5" s="130">
        <v>2</v>
      </c>
      <c r="B5" s="131" t="s">
        <v>9</v>
      </c>
      <c r="C5" s="276" t="str">
        <f>+Apresentação!F21</f>
        <v>7257-05</v>
      </c>
      <c r="D5" s="266"/>
    </row>
    <row r="6" spans="1:6" s="60" customFormat="1" x14ac:dyDescent="0.25">
      <c r="A6" s="130">
        <v>3</v>
      </c>
      <c r="B6" s="131" t="s">
        <v>10</v>
      </c>
      <c r="C6" s="277">
        <f>+Apresentação!G21</f>
        <v>0</v>
      </c>
      <c r="D6" s="277"/>
    </row>
    <row r="7" spans="1:6" s="60" customFormat="1" ht="48.75" customHeight="1" x14ac:dyDescent="0.25">
      <c r="A7" s="130">
        <v>4</v>
      </c>
      <c r="B7" s="131" t="s">
        <v>11</v>
      </c>
      <c r="C7" s="269" t="s">
        <v>202</v>
      </c>
      <c r="D7" s="270"/>
    </row>
    <row r="8" spans="1:6" s="60" customFormat="1" ht="21" customHeight="1" x14ac:dyDescent="0.25">
      <c r="A8" s="130">
        <v>5</v>
      </c>
      <c r="B8" s="131" t="s">
        <v>12</v>
      </c>
      <c r="C8" s="265">
        <v>43524</v>
      </c>
      <c r="D8" s="266"/>
    </row>
    <row r="9" spans="1:6" x14ac:dyDescent="0.2">
      <c r="D9" s="61"/>
    </row>
    <row r="10" spans="1:6" x14ac:dyDescent="0.2">
      <c r="A10" s="242" t="s">
        <v>13</v>
      </c>
      <c r="B10" s="243"/>
      <c r="C10" s="243"/>
      <c r="D10" s="243"/>
    </row>
    <row r="11" spans="1:6" x14ac:dyDescent="0.2">
      <c r="A11" s="62">
        <v>1</v>
      </c>
      <c r="B11" s="63" t="s">
        <v>14</v>
      </c>
      <c r="C11" s="64" t="s">
        <v>15</v>
      </c>
      <c r="D11" s="65" t="s">
        <v>16</v>
      </c>
    </row>
    <row r="12" spans="1:6" x14ac:dyDescent="0.2">
      <c r="A12" s="66" t="s">
        <v>17</v>
      </c>
      <c r="B12" s="250" t="s">
        <v>18</v>
      </c>
      <c r="C12" s="250"/>
      <c r="D12" s="67">
        <f>+C6</f>
        <v>0</v>
      </c>
    </row>
    <row r="13" spans="1:6" x14ac:dyDescent="0.2">
      <c r="A13" s="66" t="s">
        <v>19</v>
      </c>
      <c r="B13" s="68" t="s">
        <v>20</v>
      </c>
      <c r="C13" s="69">
        <v>0.3</v>
      </c>
      <c r="D13" s="70">
        <f>+C13*D12</f>
        <v>0</v>
      </c>
      <c r="E13" s="71"/>
    </row>
    <row r="14" spans="1:6" x14ac:dyDescent="0.2">
      <c r="A14" s="66" t="s">
        <v>21</v>
      </c>
      <c r="B14" s="68" t="s">
        <v>22</v>
      </c>
      <c r="C14" s="69"/>
      <c r="D14" s="70">
        <f>+C14*D12</f>
        <v>0</v>
      </c>
    </row>
    <row r="15" spans="1:6" x14ac:dyDescent="0.2">
      <c r="A15" s="66" t="s">
        <v>23</v>
      </c>
      <c r="B15" s="250" t="s">
        <v>24</v>
      </c>
      <c r="C15" s="250"/>
      <c r="D15" s="70"/>
    </row>
    <row r="16" spans="1:6" x14ac:dyDescent="0.2">
      <c r="A16" s="66" t="s">
        <v>25</v>
      </c>
      <c r="B16" s="250" t="s">
        <v>26</v>
      </c>
      <c r="C16" s="250"/>
      <c r="D16" s="70"/>
    </row>
    <row r="17" spans="1:6" x14ac:dyDescent="0.2">
      <c r="A17" s="66" t="s">
        <v>27</v>
      </c>
      <c r="B17" s="267" t="s">
        <v>28</v>
      </c>
      <c r="C17" s="268"/>
      <c r="D17" s="70"/>
    </row>
    <row r="18" spans="1:6" x14ac:dyDescent="0.2">
      <c r="A18" s="66" t="s">
        <v>29</v>
      </c>
      <c r="B18" s="250" t="s">
        <v>30</v>
      </c>
      <c r="C18" s="250"/>
      <c r="D18" s="70"/>
    </row>
    <row r="19" spans="1:6" x14ac:dyDescent="0.2">
      <c r="A19" s="66" t="s">
        <v>31</v>
      </c>
      <c r="B19" s="267" t="s">
        <v>32</v>
      </c>
      <c r="C19" s="268"/>
      <c r="D19" s="72"/>
    </row>
    <row r="20" spans="1:6" x14ac:dyDescent="0.2">
      <c r="A20" s="66" t="s">
        <v>33</v>
      </c>
      <c r="B20" s="68" t="s">
        <v>34</v>
      </c>
      <c r="C20" s="69"/>
      <c r="D20" s="70"/>
    </row>
    <row r="21" spans="1:6" x14ac:dyDescent="0.2">
      <c r="A21" s="66" t="s">
        <v>35</v>
      </c>
      <c r="B21" s="250" t="s">
        <v>36</v>
      </c>
      <c r="C21" s="250"/>
      <c r="D21" s="73"/>
      <c r="F21" s="74"/>
    </row>
    <row r="22" spans="1:6" x14ac:dyDescent="0.2">
      <c r="A22" s="66" t="s">
        <v>37</v>
      </c>
      <c r="B22" s="250" t="s">
        <v>38</v>
      </c>
      <c r="C22" s="250"/>
      <c r="D22" s="73"/>
    </row>
    <row r="23" spans="1:6" x14ac:dyDescent="0.2">
      <c r="A23" s="251" t="s">
        <v>39</v>
      </c>
      <c r="B23" s="251"/>
      <c r="C23" s="251"/>
      <c r="D23" s="75">
        <f>SUM(D12:D22)</f>
        <v>0</v>
      </c>
    </row>
    <row r="25" spans="1:6" x14ac:dyDescent="0.2">
      <c r="A25" s="242" t="s">
        <v>40</v>
      </c>
      <c r="B25" s="243"/>
      <c r="C25" s="243"/>
      <c r="D25" s="243"/>
    </row>
    <row r="27" spans="1:6" x14ac:dyDescent="0.2">
      <c r="A27" s="242" t="s">
        <v>41</v>
      </c>
      <c r="B27" s="243"/>
      <c r="C27" s="243"/>
      <c r="D27" s="243"/>
    </row>
    <row r="28" spans="1:6" x14ac:dyDescent="0.2">
      <c r="A28" s="76" t="s">
        <v>42</v>
      </c>
      <c r="B28" s="77" t="s">
        <v>43</v>
      </c>
      <c r="C28" s="78" t="s">
        <v>15</v>
      </c>
      <c r="D28" s="79" t="s">
        <v>16</v>
      </c>
    </row>
    <row r="29" spans="1:6" x14ac:dyDescent="0.2">
      <c r="A29" s="66" t="s">
        <v>17</v>
      </c>
      <c r="B29" s="39" t="s">
        <v>44</v>
      </c>
      <c r="C29" s="80" t="e">
        <f>ROUND(+D29/$D$23,4)</f>
        <v>#DIV/0!</v>
      </c>
      <c r="D29" s="73">
        <f>ROUND(+D23/12,2)</f>
        <v>0</v>
      </c>
    </row>
    <row r="30" spans="1:6" x14ac:dyDescent="0.2">
      <c r="A30" s="81" t="s">
        <v>19</v>
      </c>
      <c r="B30" s="82" t="s">
        <v>45</v>
      </c>
      <c r="C30" s="83" t="e">
        <f>ROUND(+D30/$D$23,4)</f>
        <v>#DIV/0!</v>
      </c>
      <c r="D30" s="84">
        <f>+D31+D32</f>
        <v>0</v>
      </c>
    </row>
    <row r="31" spans="1:6" x14ac:dyDescent="0.2">
      <c r="A31" s="66" t="s">
        <v>46</v>
      </c>
      <c r="B31" s="85" t="s">
        <v>47</v>
      </c>
      <c r="C31" s="86" t="e">
        <f>ROUND(+D31/$D$23,4)</f>
        <v>#DIV/0!</v>
      </c>
      <c r="D31" s="87">
        <f>ROUND(+D23/12,2)</f>
        <v>0</v>
      </c>
    </row>
    <row r="32" spans="1:6" x14ac:dyDescent="0.2">
      <c r="A32" s="66" t="s">
        <v>48</v>
      </c>
      <c r="B32" s="85" t="s">
        <v>49</v>
      </c>
      <c r="C32" s="86" t="e">
        <f>ROUND(+D32/$D$23,4)</f>
        <v>#DIV/0!</v>
      </c>
      <c r="D32" s="87">
        <f>ROUND(+(D23*1/3)/12,2)</f>
        <v>0</v>
      </c>
    </row>
    <row r="33" spans="1:4" x14ac:dyDescent="0.2">
      <c r="A33" s="251" t="s">
        <v>39</v>
      </c>
      <c r="B33" s="251"/>
      <c r="C33" s="251"/>
      <c r="D33" s="75">
        <f>+D30+D29</f>
        <v>0</v>
      </c>
    </row>
    <row r="35" spans="1:4" ht="27.75" customHeight="1" x14ac:dyDescent="0.2">
      <c r="A35" s="261" t="s">
        <v>50</v>
      </c>
      <c r="B35" s="262"/>
      <c r="C35" s="262"/>
      <c r="D35" s="262"/>
    </row>
    <row r="36" spans="1:4" x14ac:dyDescent="0.2">
      <c r="A36" s="76" t="s">
        <v>51</v>
      </c>
      <c r="B36" s="88" t="s">
        <v>52</v>
      </c>
      <c r="C36" s="78" t="s">
        <v>15</v>
      </c>
      <c r="D36" s="79" t="s">
        <v>16</v>
      </c>
    </row>
    <row r="37" spans="1:4" x14ac:dyDescent="0.2">
      <c r="A37" s="66" t="s">
        <v>17</v>
      </c>
      <c r="B37" s="39" t="s">
        <v>53</v>
      </c>
      <c r="C37" s="44">
        <v>0.2</v>
      </c>
      <c r="D37" s="42">
        <f>ROUND(C37*($D$23+$D$33),2)</f>
        <v>0</v>
      </c>
    </row>
    <row r="38" spans="1:4" x14ac:dyDescent="0.2">
      <c r="A38" s="66" t="s">
        <v>19</v>
      </c>
      <c r="B38" s="39" t="s">
        <v>54</v>
      </c>
      <c r="C38" s="44">
        <v>2.5000000000000001E-2</v>
      </c>
      <c r="D38" s="42">
        <f>ROUND(C38*($D$23+$D$33),2)</f>
        <v>0</v>
      </c>
    </row>
    <row r="39" spans="1:4" x14ac:dyDescent="0.2">
      <c r="A39" s="66" t="s">
        <v>21</v>
      </c>
      <c r="B39" s="39" t="s">
        <v>55</v>
      </c>
      <c r="C39" s="44">
        <f>3%</f>
        <v>0.03</v>
      </c>
      <c r="D39" s="42">
        <f t="shared" ref="D39:D43" si="0">ROUND(C39*($D$23+$D$33),2)</f>
        <v>0</v>
      </c>
    </row>
    <row r="40" spans="1:4" x14ac:dyDescent="0.2">
      <c r="A40" s="66" t="s">
        <v>23</v>
      </c>
      <c r="B40" s="39" t="s">
        <v>56</v>
      </c>
      <c r="C40" s="44">
        <v>1.4999999999999999E-2</v>
      </c>
      <c r="D40" s="42">
        <f t="shared" si="0"/>
        <v>0</v>
      </c>
    </row>
    <row r="41" spans="1:4" x14ac:dyDescent="0.2">
      <c r="A41" s="66" t="s">
        <v>25</v>
      </c>
      <c r="B41" s="39" t="s">
        <v>57</v>
      </c>
      <c r="C41" s="44">
        <v>0.01</v>
      </c>
      <c r="D41" s="42">
        <f t="shared" si="0"/>
        <v>0</v>
      </c>
    </row>
    <row r="42" spans="1:4" x14ac:dyDescent="0.2">
      <c r="A42" s="66" t="s">
        <v>27</v>
      </c>
      <c r="B42" s="39" t="s">
        <v>58</v>
      </c>
      <c r="C42" s="44">
        <v>6.0000000000000001E-3</v>
      </c>
      <c r="D42" s="42">
        <f t="shared" si="0"/>
        <v>0</v>
      </c>
    </row>
    <row r="43" spans="1:4" x14ac:dyDescent="0.2">
      <c r="A43" s="66" t="s">
        <v>29</v>
      </c>
      <c r="B43" s="39" t="s">
        <v>59</v>
      </c>
      <c r="C43" s="44">
        <v>2E-3</v>
      </c>
      <c r="D43" s="42">
        <f t="shared" si="0"/>
        <v>0</v>
      </c>
    </row>
    <row r="44" spans="1:4" x14ac:dyDescent="0.2">
      <c r="A44" s="66" t="s">
        <v>31</v>
      </c>
      <c r="B44" s="39" t="s">
        <v>60</v>
      </c>
      <c r="C44" s="44">
        <v>0.08</v>
      </c>
      <c r="D44" s="42">
        <f>ROUND(C44*($D$23+$D$33),2)</f>
        <v>0</v>
      </c>
    </row>
    <row r="45" spans="1:4" x14ac:dyDescent="0.2">
      <c r="A45" s="89" t="s">
        <v>39</v>
      </c>
      <c r="B45" s="90"/>
      <c r="C45" s="91">
        <f>SUM(C37:C44)</f>
        <v>0.36800000000000005</v>
      </c>
      <c r="D45" s="92">
        <f>SUM(D37:D44)</f>
        <v>0</v>
      </c>
    </row>
    <row r="46" spans="1:4" x14ac:dyDescent="0.2">
      <c r="A46" s="93"/>
      <c r="B46" s="93"/>
      <c r="C46" s="93"/>
      <c r="D46" s="93"/>
    </row>
    <row r="47" spans="1:4" x14ac:dyDescent="0.2">
      <c r="A47" s="261" t="s">
        <v>61</v>
      </c>
      <c r="B47" s="262"/>
      <c r="C47" s="262"/>
      <c r="D47" s="262"/>
    </row>
    <row r="48" spans="1:4" x14ac:dyDescent="0.2">
      <c r="A48" s="76" t="s">
        <v>62</v>
      </c>
      <c r="B48" s="88" t="s">
        <v>63</v>
      </c>
      <c r="C48" s="78"/>
      <c r="D48" s="79" t="s">
        <v>16</v>
      </c>
    </row>
    <row r="49" spans="1:6" x14ac:dyDescent="0.2">
      <c r="A49" s="94" t="s">
        <v>17</v>
      </c>
      <c r="B49" s="39" t="s">
        <v>64</v>
      </c>
      <c r="C49" s="95"/>
      <c r="D49" s="42">
        <f>+'Men Cal Mec seg a sex'!C16</f>
        <v>0</v>
      </c>
    </row>
    <row r="50" spans="1:6" s="50" customFormat="1" x14ac:dyDescent="0.2">
      <c r="A50" s="96" t="s">
        <v>65</v>
      </c>
      <c r="B50" s="41" t="s">
        <v>66</v>
      </c>
      <c r="C50" s="80">
        <f>+$C$132+$C$133</f>
        <v>9.2499999999999999E-2</v>
      </c>
      <c r="D50" s="97">
        <f>+(C50*D49)*-1</f>
        <v>0</v>
      </c>
      <c r="F50" s="98"/>
    </row>
    <row r="51" spans="1:6" x14ac:dyDescent="0.2">
      <c r="A51" s="99" t="s">
        <v>19</v>
      </c>
      <c r="B51" s="45" t="s">
        <v>67</v>
      </c>
      <c r="C51" s="95"/>
      <c r="D51" s="100"/>
      <c r="F51" s="101"/>
    </row>
    <row r="52" spans="1:6" s="50" customFormat="1" x14ac:dyDescent="0.2">
      <c r="A52" s="96" t="s">
        <v>46</v>
      </c>
      <c r="B52" s="41" t="s">
        <v>66</v>
      </c>
      <c r="C52" s="80">
        <f>+$C$132+$C$133</f>
        <v>9.2499999999999999E-2</v>
      </c>
      <c r="D52" s="97">
        <f>+(C52*D51)*-1</f>
        <v>0</v>
      </c>
      <c r="F52" s="102"/>
    </row>
    <row r="53" spans="1:6" s="50" customFormat="1" x14ac:dyDescent="0.2">
      <c r="A53" s="45" t="s">
        <v>21</v>
      </c>
      <c r="B53" s="45" t="s">
        <v>206</v>
      </c>
      <c r="C53" s="95"/>
      <c r="D53" s="100">
        <f>+'Men Cal Mec seg a sex'!C25</f>
        <v>0</v>
      </c>
      <c r="F53" s="102"/>
    </row>
    <row r="54" spans="1:6" s="50" customFormat="1" x14ac:dyDescent="0.2">
      <c r="A54" s="96" t="s">
        <v>69</v>
      </c>
      <c r="B54" s="41" t="s">
        <v>66</v>
      </c>
      <c r="C54" s="80">
        <f>+$C$132+$C$133</f>
        <v>9.2499999999999999E-2</v>
      </c>
      <c r="D54" s="97">
        <f>+(C54*D53)*-1</f>
        <v>0</v>
      </c>
      <c r="F54" s="102"/>
    </row>
    <row r="55" spans="1:6" x14ac:dyDescent="0.2">
      <c r="A55" s="45" t="s">
        <v>23</v>
      </c>
      <c r="B55" s="45" t="s">
        <v>68</v>
      </c>
      <c r="C55" s="95"/>
      <c r="D55" s="100"/>
      <c r="F55" s="101"/>
    </row>
    <row r="56" spans="1:6" ht="27" customHeight="1" x14ac:dyDescent="0.2">
      <c r="A56" s="45" t="s">
        <v>25</v>
      </c>
      <c r="B56" s="104" t="s">
        <v>363</v>
      </c>
      <c r="C56" s="95"/>
      <c r="D56" s="105">
        <f>+(C6*0.8%)/12</f>
        <v>0</v>
      </c>
      <c r="F56" s="106"/>
    </row>
    <row r="57" spans="1:6" x14ac:dyDescent="0.2">
      <c r="A57" s="45" t="s">
        <v>27</v>
      </c>
      <c r="B57" s="263" t="s">
        <v>71</v>
      </c>
      <c r="C57" s="263"/>
      <c r="D57" s="100"/>
    </row>
    <row r="58" spans="1:6" x14ac:dyDescent="0.2">
      <c r="A58" s="237" t="s">
        <v>39</v>
      </c>
      <c r="B58" s="249"/>
      <c r="C58" s="107"/>
      <c r="D58" s="108">
        <f>SUM(D49:D57)</f>
        <v>0</v>
      </c>
    </row>
    <row r="60" spans="1:6" x14ac:dyDescent="0.2">
      <c r="A60" s="242" t="s">
        <v>72</v>
      </c>
      <c r="B60" s="243"/>
      <c r="C60" s="243"/>
      <c r="D60" s="243"/>
    </row>
    <row r="61" spans="1:6" x14ac:dyDescent="0.2">
      <c r="A61" s="57">
        <v>2</v>
      </c>
      <c r="B61" s="260" t="s">
        <v>73</v>
      </c>
      <c r="C61" s="260"/>
      <c r="D61" s="109" t="s">
        <v>16</v>
      </c>
    </row>
    <row r="62" spans="1:6" x14ac:dyDescent="0.2">
      <c r="A62" s="41" t="s">
        <v>42</v>
      </c>
      <c r="B62" s="264" t="s">
        <v>43</v>
      </c>
      <c r="C62" s="264"/>
      <c r="D62" s="42">
        <f>+D33</f>
        <v>0</v>
      </c>
    </row>
    <row r="63" spans="1:6" x14ac:dyDescent="0.2">
      <c r="A63" s="41" t="s">
        <v>51</v>
      </c>
      <c r="B63" s="264" t="s">
        <v>52</v>
      </c>
      <c r="C63" s="264"/>
      <c r="D63" s="42">
        <f>+D45</f>
        <v>0</v>
      </c>
    </row>
    <row r="64" spans="1:6" x14ac:dyDescent="0.2">
      <c r="A64" s="41" t="s">
        <v>62</v>
      </c>
      <c r="B64" s="264" t="s">
        <v>63</v>
      </c>
      <c r="C64" s="264"/>
      <c r="D64" s="110">
        <f>+D58</f>
        <v>0</v>
      </c>
    </row>
    <row r="65" spans="1:4" x14ac:dyDescent="0.2">
      <c r="A65" s="260" t="s">
        <v>39</v>
      </c>
      <c r="B65" s="260"/>
      <c r="C65" s="260"/>
      <c r="D65" s="111">
        <f>SUM(D62:D64)</f>
        <v>0</v>
      </c>
    </row>
    <row r="67" spans="1:4" x14ac:dyDescent="0.2">
      <c r="A67" s="242" t="s">
        <v>74</v>
      </c>
      <c r="B67" s="243"/>
      <c r="C67" s="243"/>
      <c r="D67" s="243"/>
    </row>
    <row r="69" spans="1:4" x14ac:dyDescent="0.2">
      <c r="A69" s="112">
        <v>3</v>
      </c>
      <c r="B69" s="77" t="s">
        <v>75</v>
      </c>
      <c r="C69" s="64" t="s">
        <v>15</v>
      </c>
      <c r="D69" s="64" t="s">
        <v>16</v>
      </c>
    </row>
    <row r="70" spans="1:4" x14ac:dyDescent="0.2">
      <c r="A70" s="66" t="s">
        <v>17</v>
      </c>
      <c r="B70" s="41" t="s">
        <v>76</v>
      </c>
      <c r="C70" s="80" t="e">
        <f>+D70/$D$23</f>
        <v>#DIV/0!</v>
      </c>
      <c r="D70" s="103">
        <f>+'Men Cal Mec seg a sex'!C32</f>
        <v>0</v>
      </c>
    </row>
    <row r="71" spans="1:4" x14ac:dyDescent="0.2">
      <c r="A71" s="66" t="s">
        <v>19</v>
      </c>
      <c r="B71" s="39" t="s">
        <v>77</v>
      </c>
      <c r="C71" s="43"/>
      <c r="D71" s="73">
        <f>ROUND(+D70*$C$44,2)</f>
        <v>0</v>
      </c>
    </row>
    <row r="72" spans="1:4" ht="24" x14ac:dyDescent="0.2">
      <c r="A72" s="66" t="s">
        <v>21</v>
      </c>
      <c r="B72" s="113" t="s">
        <v>78</v>
      </c>
      <c r="C72" s="44" t="e">
        <f>+D72/$D$23</f>
        <v>#DIV/0!</v>
      </c>
      <c r="D72" s="73">
        <f>+'Men Cal Mec seg a sex'!C44</f>
        <v>0</v>
      </c>
    </row>
    <row r="73" spans="1:4" x14ac:dyDescent="0.2">
      <c r="A73" s="114" t="s">
        <v>23</v>
      </c>
      <c r="B73" s="39" t="s">
        <v>79</v>
      </c>
      <c r="C73" s="44" t="e">
        <f>+D73/$D$23</f>
        <v>#DIV/0!</v>
      </c>
      <c r="D73" s="73">
        <f>+'Men Cal Mec seg a sex'!C52</f>
        <v>0</v>
      </c>
    </row>
    <row r="74" spans="1:4" ht="24" x14ac:dyDescent="0.2">
      <c r="A74" s="114" t="s">
        <v>25</v>
      </c>
      <c r="B74" s="113" t="s">
        <v>80</v>
      </c>
      <c r="C74" s="43"/>
      <c r="D74" s="115"/>
    </row>
    <row r="75" spans="1:4" ht="24" x14ac:dyDescent="0.2">
      <c r="A75" s="114" t="s">
        <v>27</v>
      </c>
      <c r="B75" s="113" t="s">
        <v>81</v>
      </c>
      <c r="C75" s="44" t="e">
        <f>+D75/$D$23</f>
        <v>#DIV/0!</v>
      </c>
      <c r="D75" s="42">
        <f>+'Men Cal Mec seg a sex'!C64</f>
        <v>0</v>
      </c>
    </row>
    <row r="76" spans="1:4" x14ac:dyDescent="0.2">
      <c r="A76" s="237" t="s">
        <v>39</v>
      </c>
      <c r="B76" s="238"/>
      <c r="C76" s="249"/>
      <c r="D76" s="116">
        <f>SUM(D70:D75)</f>
        <v>0</v>
      </c>
    </row>
    <row r="78" spans="1:4" x14ac:dyDescent="0.2">
      <c r="A78" s="242" t="s">
        <v>82</v>
      </c>
      <c r="B78" s="243"/>
      <c r="C78" s="243"/>
      <c r="D78" s="243"/>
    </row>
    <row r="80" spans="1:4" x14ac:dyDescent="0.2">
      <c r="A80" s="257" t="s">
        <v>83</v>
      </c>
      <c r="B80" s="257"/>
      <c r="C80" s="257"/>
      <c r="D80" s="257"/>
    </row>
    <row r="81" spans="1:4" x14ac:dyDescent="0.2">
      <c r="A81" s="112" t="s">
        <v>84</v>
      </c>
      <c r="B81" s="237" t="s">
        <v>85</v>
      </c>
      <c r="C81" s="249"/>
      <c r="D81" s="64" t="s">
        <v>16</v>
      </c>
    </row>
    <row r="82" spans="1:4" x14ac:dyDescent="0.2">
      <c r="A82" s="39" t="s">
        <v>17</v>
      </c>
      <c r="B82" s="244" t="s">
        <v>86</v>
      </c>
      <c r="C82" s="245"/>
      <c r="D82" s="73"/>
    </row>
    <row r="83" spans="1:4" x14ac:dyDescent="0.2">
      <c r="A83" s="41" t="s">
        <v>19</v>
      </c>
      <c r="B83" s="258" t="s">
        <v>85</v>
      </c>
      <c r="C83" s="259"/>
      <c r="D83" s="117">
        <f>+'Men Cal Mec seg a sex'!C77</f>
        <v>0</v>
      </c>
    </row>
    <row r="84" spans="1:4" s="50" customFormat="1" x14ac:dyDescent="0.2">
      <c r="A84" s="41" t="s">
        <v>21</v>
      </c>
      <c r="B84" s="258" t="s">
        <v>87</v>
      </c>
      <c r="C84" s="259"/>
      <c r="D84" s="117">
        <f>+'Men Cal Mec seg a sex'!C86</f>
        <v>0</v>
      </c>
    </row>
    <row r="85" spans="1:4" s="50" customFormat="1" x14ac:dyDescent="0.2">
      <c r="A85" s="41" t="s">
        <v>23</v>
      </c>
      <c r="B85" s="258" t="s">
        <v>88</v>
      </c>
      <c r="C85" s="259"/>
      <c r="D85" s="117">
        <f>+'Men Cal Mec seg a sex'!C94</f>
        <v>0</v>
      </c>
    </row>
    <row r="86" spans="1:4" s="50" customFormat="1" ht="13.5" x14ac:dyDescent="0.2">
      <c r="A86" s="41" t="s">
        <v>25</v>
      </c>
      <c r="B86" s="258" t="s">
        <v>89</v>
      </c>
      <c r="C86" s="259"/>
      <c r="D86" s="117"/>
    </row>
    <row r="87" spans="1:4" s="50" customFormat="1" x14ac:dyDescent="0.2">
      <c r="A87" s="41" t="s">
        <v>27</v>
      </c>
      <c r="B87" s="258" t="s">
        <v>90</v>
      </c>
      <c r="C87" s="259"/>
      <c r="D87" s="117">
        <f>+'Men Cal Mec seg a sex'!C102</f>
        <v>0</v>
      </c>
    </row>
    <row r="88" spans="1:4" x14ac:dyDescent="0.2">
      <c r="A88" s="39" t="s">
        <v>29</v>
      </c>
      <c r="B88" s="244" t="s">
        <v>38</v>
      </c>
      <c r="C88" s="245"/>
      <c r="D88" s="73"/>
    </row>
    <row r="89" spans="1:4" x14ac:dyDescent="0.2">
      <c r="A89" s="39" t="s">
        <v>31</v>
      </c>
      <c r="B89" s="244" t="s">
        <v>91</v>
      </c>
      <c r="C89" s="245"/>
      <c r="D89" s="115"/>
    </row>
    <row r="90" spans="1:4" x14ac:dyDescent="0.2">
      <c r="A90" s="251" t="s">
        <v>39</v>
      </c>
      <c r="B90" s="251"/>
      <c r="C90" s="251"/>
      <c r="D90" s="75">
        <f>SUM(D82:D89)</f>
        <v>0</v>
      </c>
    </row>
    <row r="91" spans="1:4" x14ac:dyDescent="0.2">
      <c r="D91" s="58"/>
    </row>
    <row r="92" spans="1:4" x14ac:dyDescent="0.2">
      <c r="A92" s="112" t="s">
        <v>92</v>
      </c>
      <c r="B92" s="237" t="s">
        <v>93</v>
      </c>
      <c r="C92" s="249"/>
      <c r="D92" s="64" t="s">
        <v>16</v>
      </c>
    </row>
    <row r="93" spans="1:4" s="50" customFormat="1" x14ac:dyDescent="0.2">
      <c r="A93" s="41" t="s">
        <v>17</v>
      </c>
      <c r="B93" s="252" t="s">
        <v>94</v>
      </c>
      <c r="C93" s="253"/>
      <c r="D93" s="117">
        <f>+'Men Cal Mec seg a sex'!C113</f>
        <v>0</v>
      </c>
    </row>
    <row r="94" spans="1:4" s="50" customFormat="1" ht="36.75" customHeight="1" x14ac:dyDescent="0.2">
      <c r="A94" s="41" t="s">
        <v>19</v>
      </c>
      <c r="B94" s="254" t="s">
        <v>95</v>
      </c>
      <c r="C94" s="255"/>
      <c r="D94" s="115"/>
    </row>
    <row r="95" spans="1:4" s="50" customFormat="1" ht="28.5" customHeight="1" x14ac:dyDescent="0.2">
      <c r="A95" s="41" t="s">
        <v>21</v>
      </c>
      <c r="B95" s="254" t="s">
        <v>96</v>
      </c>
      <c r="C95" s="255"/>
      <c r="D95" s="115"/>
    </row>
    <row r="96" spans="1:4" x14ac:dyDescent="0.2">
      <c r="A96" s="39" t="s">
        <v>23</v>
      </c>
      <c r="B96" s="244" t="s">
        <v>38</v>
      </c>
      <c r="C96" s="245"/>
      <c r="D96" s="73"/>
    </row>
    <row r="97" spans="1:4" x14ac:dyDescent="0.2">
      <c r="A97" s="251" t="s">
        <v>39</v>
      </c>
      <c r="B97" s="251"/>
      <c r="C97" s="251"/>
      <c r="D97" s="75">
        <f>SUM(D93:D96)</f>
        <v>0</v>
      </c>
    </row>
    <row r="98" spans="1:4" x14ac:dyDescent="0.2">
      <c r="D98" s="58"/>
    </row>
    <row r="99" spans="1:4" x14ac:dyDescent="0.2">
      <c r="A99" s="112" t="s">
        <v>97</v>
      </c>
      <c r="B99" s="251" t="s">
        <v>98</v>
      </c>
      <c r="C99" s="251"/>
      <c r="D99" s="64" t="s">
        <v>16</v>
      </c>
    </row>
    <row r="100" spans="1:4" s="119" customFormat="1" x14ac:dyDescent="0.25">
      <c r="A100" s="114" t="s">
        <v>17</v>
      </c>
      <c r="B100" s="256" t="s">
        <v>336</v>
      </c>
      <c r="C100" s="256"/>
      <c r="D100" s="118"/>
    </row>
    <row r="101" spans="1:4" x14ac:dyDescent="0.2">
      <c r="A101" s="251" t="s">
        <v>39</v>
      </c>
      <c r="B101" s="251"/>
      <c r="C101" s="251"/>
      <c r="D101" s="75">
        <f>SUM(D100:D100)</f>
        <v>0</v>
      </c>
    </row>
    <row r="103" spans="1:4" x14ac:dyDescent="0.2">
      <c r="A103" s="121" t="s">
        <v>99</v>
      </c>
      <c r="B103" s="121"/>
      <c r="C103" s="121"/>
      <c r="D103" s="121"/>
    </row>
    <row r="104" spans="1:4" x14ac:dyDescent="0.2">
      <c r="A104" s="39" t="s">
        <v>84</v>
      </c>
      <c r="B104" s="244" t="s">
        <v>85</v>
      </c>
      <c r="C104" s="245"/>
      <c r="D104" s="42">
        <f>+D90</f>
        <v>0</v>
      </c>
    </row>
    <row r="105" spans="1:4" x14ac:dyDescent="0.2">
      <c r="A105" s="39" t="s">
        <v>92</v>
      </c>
      <c r="B105" s="244" t="s">
        <v>93</v>
      </c>
      <c r="C105" s="245"/>
      <c r="D105" s="42">
        <f>+D97</f>
        <v>0</v>
      </c>
    </row>
    <row r="106" spans="1:4" x14ac:dyDescent="0.2">
      <c r="A106" s="120"/>
      <c r="B106" s="246" t="s">
        <v>100</v>
      </c>
      <c r="C106" s="247"/>
      <c r="D106" s="53">
        <f>+D105+D104</f>
        <v>0</v>
      </c>
    </row>
    <row r="107" spans="1:4" x14ac:dyDescent="0.2">
      <c r="A107" s="39" t="s">
        <v>97</v>
      </c>
      <c r="B107" s="244" t="s">
        <v>98</v>
      </c>
      <c r="C107" s="245"/>
      <c r="D107" s="42">
        <f>+D101</f>
        <v>0</v>
      </c>
    </row>
    <row r="108" spans="1:4" x14ac:dyDescent="0.2">
      <c r="A108" s="248" t="s">
        <v>39</v>
      </c>
      <c r="B108" s="248"/>
      <c r="C108" s="248"/>
      <c r="D108" s="54">
        <f>+D107+D106</f>
        <v>0</v>
      </c>
    </row>
    <row r="110" spans="1:4" x14ac:dyDescent="0.2">
      <c r="A110" s="242" t="s">
        <v>101</v>
      </c>
      <c r="B110" s="243"/>
      <c r="C110" s="243"/>
      <c r="D110" s="243"/>
    </row>
    <row r="112" spans="1:4" x14ac:dyDescent="0.2">
      <c r="A112" s="112">
        <v>5</v>
      </c>
      <c r="B112" s="237" t="s">
        <v>102</v>
      </c>
      <c r="C112" s="249"/>
      <c r="D112" s="64" t="s">
        <v>16</v>
      </c>
    </row>
    <row r="113" spans="1:4" x14ac:dyDescent="0.2">
      <c r="A113" s="39" t="s">
        <v>17</v>
      </c>
      <c r="B113" s="250" t="s">
        <v>103</v>
      </c>
      <c r="C113" s="250"/>
      <c r="D113" s="73">
        <f>+Uniforme!E27</f>
        <v>0</v>
      </c>
    </row>
    <row r="114" spans="1:4" x14ac:dyDescent="0.2">
      <c r="A114" s="39" t="s">
        <v>65</v>
      </c>
      <c r="B114" s="41" t="s">
        <v>66</v>
      </c>
      <c r="C114" s="80">
        <f>+$C$132+$C$133</f>
        <v>9.2499999999999999E-2</v>
      </c>
      <c r="D114" s="97">
        <f>+(C114*D113)*-1</f>
        <v>0</v>
      </c>
    </row>
    <row r="115" spans="1:4" x14ac:dyDescent="0.2">
      <c r="A115" s="39" t="s">
        <v>19</v>
      </c>
      <c r="B115" s="250" t="s">
        <v>104</v>
      </c>
      <c r="C115" s="250"/>
      <c r="D115" s="73"/>
    </row>
    <row r="116" spans="1:4" x14ac:dyDescent="0.2">
      <c r="A116" s="39" t="s">
        <v>46</v>
      </c>
      <c r="B116" s="41" t="s">
        <v>66</v>
      </c>
      <c r="C116" s="80">
        <f>+$C$132+$C$133</f>
        <v>9.2499999999999999E-2</v>
      </c>
      <c r="D116" s="97">
        <f>+(C116*D115)*-1</f>
        <v>0</v>
      </c>
    </row>
    <row r="117" spans="1:4" x14ac:dyDescent="0.2">
      <c r="A117" s="39" t="s">
        <v>21</v>
      </c>
      <c r="B117" s="250" t="s">
        <v>105</v>
      </c>
      <c r="C117" s="250"/>
      <c r="D117" s="73">
        <f>+Ferramentas!$Q$123</f>
        <v>0</v>
      </c>
    </row>
    <row r="118" spans="1:4" x14ac:dyDescent="0.2">
      <c r="A118" s="39" t="s">
        <v>69</v>
      </c>
      <c r="B118" s="41" t="s">
        <v>66</v>
      </c>
      <c r="C118" s="80">
        <f>+$C$132+$C$133</f>
        <v>9.2499999999999999E-2</v>
      </c>
      <c r="D118" s="97">
        <f>+(C118*D117)*-1</f>
        <v>0</v>
      </c>
    </row>
    <row r="119" spans="1:4" x14ac:dyDescent="0.2">
      <c r="A119" s="39" t="s">
        <v>23</v>
      </c>
      <c r="B119" s="250" t="s">
        <v>38</v>
      </c>
      <c r="C119" s="250"/>
      <c r="D119" s="73"/>
    </row>
    <row r="120" spans="1:4" x14ac:dyDescent="0.2">
      <c r="A120" s="39" t="s">
        <v>70</v>
      </c>
      <c r="B120" s="41" t="s">
        <v>66</v>
      </c>
      <c r="C120" s="80">
        <f>+$C$132+$C$133</f>
        <v>9.2499999999999999E-2</v>
      </c>
      <c r="D120" s="97">
        <f>+(C120*D119)*-1</f>
        <v>0</v>
      </c>
    </row>
    <row r="121" spans="1:4" x14ac:dyDescent="0.2">
      <c r="A121" s="251" t="s">
        <v>39</v>
      </c>
      <c r="B121" s="251"/>
      <c r="C121" s="251"/>
      <c r="D121" s="75">
        <f>SUM(D113:D119)</f>
        <v>0</v>
      </c>
    </row>
    <row r="123" spans="1:4" x14ac:dyDescent="0.2">
      <c r="A123" s="242" t="s">
        <v>106</v>
      </c>
      <c r="B123" s="243"/>
      <c r="C123" s="243"/>
      <c r="D123" s="243"/>
    </row>
    <row r="125" spans="1:4" x14ac:dyDescent="0.2">
      <c r="A125" s="112">
        <v>6</v>
      </c>
      <c r="B125" s="77" t="s">
        <v>107</v>
      </c>
      <c r="C125" s="122" t="s">
        <v>15</v>
      </c>
      <c r="D125" s="64" t="s">
        <v>16</v>
      </c>
    </row>
    <row r="126" spans="1:4" x14ac:dyDescent="0.2">
      <c r="A126" s="45" t="s">
        <v>17</v>
      </c>
      <c r="B126" s="45" t="s">
        <v>108</v>
      </c>
      <c r="C126" s="48">
        <v>0.03</v>
      </c>
      <c r="D126" s="100">
        <f>($D$121+$D$108+$D$76+$D$65+$D$23)*C126</f>
        <v>0</v>
      </c>
    </row>
    <row r="127" spans="1:4" x14ac:dyDescent="0.2">
      <c r="A127" s="45" t="s">
        <v>19</v>
      </c>
      <c r="B127" s="45" t="s">
        <v>109</v>
      </c>
      <c r="C127" s="48">
        <v>0.03</v>
      </c>
      <c r="D127" s="100">
        <f>($D$121+$D$108+$D$76+$D$65+$D$23+D126)*C127</f>
        <v>0</v>
      </c>
    </row>
    <row r="128" spans="1:4" s="124" customFormat="1" x14ac:dyDescent="0.25">
      <c r="A128" s="231" t="s">
        <v>110</v>
      </c>
      <c r="B128" s="232"/>
      <c r="C128" s="233"/>
      <c r="D128" s="123">
        <f>++D127+D126+D121+D108+D76+D65+D23</f>
        <v>0</v>
      </c>
    </row>
    <row r="129" spans="1:7" s="124" customFormat="1" ht="33" customHeight="1" x14ac:dyDescent="0.25">
      <c r="A129" s="234" t="s">
        <v>111</v>
      </c>
      <c r="B129" s="235"/>
      <c r="C129" s="236"/>
      <c r="D129" s="123">
        <f>ROUND(D128/(1-(C132+C133+C135+C137+C138)),2)</f>
        <v>0</v>
      </c>
    </row>
    <row r="130" spans="1:7" x14ac:dyDescent="0.2">
      <c r="A130" s="39" t="s">
        <v>21</v>
      </c>
      <c r="B130" s="39" t="s">
        <v>112</v>
      </c>
      <c r="C130" s="44"/>
      <c r="D130" s="39"/>
    </row>
    <row r="131" spans="1:7" x14ac:dyDescent="0.2">
      <c r="A131" s="39" t="s">
        <v>69</v>
      </c>
      <c r="B131" s="39" t="s">
        <v>113</v>
      </c>
      <c r="C131" s="44"/>
      <c r="D131" s="39"/>
    </row>
    <row r="132" spans="1:7" x14ac:dyDescent="0.2">
      <c r="A132" s="45" t="s">
        <v>114</v>
      </c>
      <c r="B132" s="45" t="s">
        <v>115</v>
      </c>
      <c r="C132" s="48">
        <v>1.6500000000000001E-2</v>
      </c>
      <c r="D132" s="100">
        <f>ROUND(C132*$D$129,2)</f>
        <v>0</v>
      </c>
      <c r="G132" s="125"/>
    </row>
    <row r="133" spans="1:7" x14ac:dyDescent="0.2">
      <c r="A133" s="45" t="s">
        <v>116</v>
      </c>
      <c r="B133" s="45" t="s">
        <v>117</v>
      </c>
      <c r="C133" s="48">
        <v>7.5999999999999998E-2</v>
      </c>
      <c r="D133" s="100">
        <f>ROUND(C133*$D$129,2)</f>
        <v>0</v>
      </c>
      <c r="G133" s="125"/>
    </row>
    <row r="134" spans="1:7" x14ac:dyDescent="0.2">
      <c r="A134" s="39" t="s">
        <v>118</v>
      </c>
      <c r="B134" s="39" t="s">
        <v>119</v>
      </c>
      <c r="C134" s="44"/>
      <c r="D134" s="42"/>
      <c r="G134" s="125"/>
    </row>
    <row r="135" spans="1:7" x14ac:dyDescent="0.2">
      <c r="A135" s="39" t="s">
        <v>120</v>
      </c>
      <c r="B135" s="39" t="s">
        <v>121</v>
      </c>
      <c r="C135" s="44"/>
      <c r="D135" s="39"/>
      <c r="G135" s="125"/>
    </row>
    <row r="136" spans="1:7" x14ac:dyDescent="0.2">
      <c r="A136" s="39" t="s">
        <v>122</v>
      </c>
      <c r="B136" s="39" t="s">
        <v>123</v>
      </c>
      <c r="C136" s="44"/>
      <c r="D136" s="39"/>
    </row>
    <row r="137" spans="1:7" x14ac:dyDescent="0.2">
      <c r="A137" s="45" t="s">
        <v>124</v>
      </c>
      <c r="B137" s="45" t="s">
        <v>125</v>
      </c>
      <c r="C137" s="48">
        <v>0.05</v>
      </c>
      <c r="D137" s="100">
        <f>ROUND(C137*$D$129,2)</f>
        <v>0</v>
      </c>
    </row>
    <row r="138" spans="1:7" x14ac:dyDescent="0.2">
      <c r="A138" s="39" t="s">
        <v>126</v>
      </c>
      <c r="B138" s="39" t="s">
        <v>127</v>
      </c>
      <c r="C138" s="44"/>
      <c r="D138" s="39"/>
    </row>
    <row r="139" spans="1:7" x14ac:dyDescent="0.2">
      <c r="A139" s="237" t="s">
        <v>39</v>
      </c>
      <c r="B139" s="238"/>
      <c r="C139" s="126">
        <f>+C138+C137+C135+C133+C132+C127+C126</f>
        <v>0.20250000000000001</v>
      </c>
      <c r="D139" s="75">
        <f>+D137+D135+D133+D132+D127+D126</f>
        <v>0</v>
      </c>
    </row>
    <row r="141" spans="1:7" x14ac:dyDescent="0.2">
      <c r="A141" s="239" t="s">
        <v>128</v>
      </c>
      <c r="B141" s="239"/>
      <c r="C141" s="239"/>
      <c r="D141" s="239"/>
    </row>
    <row r="142" spans="1:7" x14ac:dyDescent="0.2">
      <c r="A142" s="39" t="s">
        <v>17</v>
      </c>
      <c r="B142" s="240" t="s">
        <v>129</v>
      </c>
      <c r="C142" s="240"/>
      <c r="D142" s="73">
        <f>+D23</f>
        <v>0</v>
      </c>
    </row>
    <row r="143" spans="1:7" x14ac:dyDescent="0.2">
      <c r="A143" s="39" t="s">
        <v>130</v>
      </c>
      <c r="B143" s="240" t="s">
        <v>131</v>
      </c>
      <c r="C143" s="240"/>
      <c r="D143" s="73">
        <f>+D65</f>
        <v>0</v>
      </c>
    </row>
    <row r="144" spans="1:7" x14ac:dyDescent="0.2">
      <c r="A144" s="39" t="s">
        <v>21</v>
      </c>
      <c r="B144" s="240" t="s">
        <v>132</v>
      </c>
      <c r="C144" s="240"/>
      <c r="D144" s="73">
        <f>+D76</f>
        <v>0</v>
      </c>
    </row>
    <row r="145" spans="1:5" x14ac:dyDescent="0.2">
      <c r="A145" s="39" t="s">
        <v>23</v>
      </c>
      <c r="B145" s="240" t="s">
        <v>133</v>
      </c>
      <c r="C145" s="240"/>
      <c r="D145" s="73">
        <f>+D108</f>
        <v>0</v>
      </c>
    </row>
    <row r="146" spans="1:5" x14ac:dyDescent="0.2">
      <c r="A146" s="39" t="s">
        <v>25</v>
      </c>
      <c r="B146" s="240" t="s">
        <v>134</v>
      </c>
      <c r="C146" s="240"/>
      <c r="D146" s="73">
        <f>+D121</f>
        <v>0</v>
      </c>
    </row>
    <row r="147" spans="1:5" x14ac:dyDescent="0.2">
      <c r="B147" s="241" t="s">
        <v>135</v>
      </c>
      <c r="C147" s="241"/>
      <c r="D147" s="127">
        <f>SUM(D142:D146)</f>
        <v>0</v>
      </c>
    </row>
    <row r="148" spans="1:5" x14ac:dyDescent="0.2">
      <c r="A148" s="39" t="s">
        <v>27</v>
      </c>
      <c r="B148" s="240" t="s">
        <v>136</v>
      </c>
      <c r="C148" s="240"/>
      <c r="D148" s="73">
        <f>+D139</f>
        <v>0</v>
      </c>
    </row>
    <row r="150" spans="1:5" x14ac:dyDescent="0.2">
      <c r="A150" s="230" t="s">
        <v>137</v>
      </c>
      <c r="B150" s="230"/>
      <c r="C150" s="230"/>
      <c r="D150" s="128">
        <f>ROUND(+D148+D147,2)</f>
        <v>0</v>
      </c>
    </row>
    <row r="152" spans="1:5" x14ac:dyDescent="0.2">
      <c r="A152" s="129" t="s">
        <v>207</v>
      </c>
      <c r="B152" s="129"/>
      <c r="C152" s="129"/>
      <c r="D152" s="129"/>
      <c r="E152" s="129"/>
    </row>
    <row r="153" spans="1:5" x14ac:dyDescent="0.2">
      <c r="A153" s="129" t="s">
        <v>222</v>
      </c>
      <c r="B153" s="129"/>
      <c r="C153" s="129"/>
      <c r="D153" s="129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  <row r="161" spans="1:5" x14ac:dyDescent="0.2">
      <c r="A161" s="129"/>
      <c r="B161" s="129"/>
      <c r="C161" s="129"/>
      <c r="D161" s="129"/>
      <c r="E161" s="129"/>
    </row>
    <row r="162" spans="1:5" x14ac:dyDescent="0.2">
      <c r="A162" s="129"/>
      <c r="B162" s="129"/>
      <c r="C162" s="129"/>
      <c r="D162" s="129"/>
      <c r="E162" s="129"/>
    </row>
    <row r="163" spans="1:5" x14ac:dyDescent="0.2">
      <c r="A163" s="129"/>
      <c r="B163" s="129"/>
      <c r="C163" s="129"/>
      <c r="D163" s="129"/>
      <c r="E163" s="129"/>
    </row>
    <row r="164" spans="1:5" x14ac:dyDescent="0.2">
      <c r="A164" s="129"/>
      <c r="B164" s="129"/>
      <c r="C164" s="129"/>
      <c r="D164" s="129"/>
      <c r="E164" s="129"/>
    </row>
  </sheetData>
  <mergeCells count="78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5:C65"/>
    <mergeCell ref="A27:D27"/>
    <mergeCell ref="A33:C33"/>
    <mergeCell ref="A35:D35"/>
    <mergeCell ref="A47:D47"/>
    <mergeCell ref="B57:C57"/>
    <mergeCell ref="A58:B58"/>
    <mergeCell ref="A60:D60"/>
    <mergeCell ref="B61:C61"/>
    <mergeCell ref="B62:C62"/>
    <mergeCell ref="B63:C63"/>
    <mergeCell ref="B64:C64"/>
    <mergeCell ref="B88:C88"/>
    <mergeCell ref="A67:D67"/>
    <mergeCell ref="A76:C76"/>
    <mergeCell ref="A78:D78"/>
    <mergeCell ref="A80:D80"/>
    <mergeCell ref="B81:C81"/>
    <mergeCell ref="B82:C82"/>
    <mergeCell ref="B83:C83"/>
    <mergeCell ref="B84:C84"/>
    <mergeCell ref="B85:C85"/>
    <mergeCell ref="B86:C86"/>
    <mergeCell ref="B87:C87"/>
    <mergeCell ref="B104:C104"/>
    <mergeCell ref="B89:C89"/>
    <mergeCell ref="A90:C90"/>
    <mergeCell ref="B92:C92"/>
    <mergeCell ref="B93:C93"/>
    <mergeCell ref="B94:C94"/>
    <mergeCell ref="B95:C95"/>
    <mergeCell ref="B96:C96"/>
    <mergeCell ref="A97:C97"/>
    <mergeCell ref="B99:C99"/>
    <mergeCell ref="B100:C100"/>
    <mergeCell ref="A101:C101"/>
    <mergeCell ref="A123:D123"/>
    <mergeCell ref="B105:C105"/>
    <mergeCell ref="B106:C106"/>
    <mergeCell ref="B107:C107"/>
    <mergeCell ref="A108:C108"/>
    <mergeCell ref="A110:D110"/>
    <mergeCell ref="B112:C112"/>
    <mergeCell ref="B113:C113"/>
    <mergeCell ref="B115:C115"/>
    <mergeCell ref="B117:C117"/>
    <mergeCell ref="B119:C119"/>
    <mergeCell ref="A121:C121"/>
    <mergeCell ref="A150:C150"/>
    <mergeCell ref="A128:C128"/>
    <mergeCell ref="A129:C129"/>
    <mergeCell ref="A139:B139"/>
    <mergeCell ref="A141:D141"/>
    <mergeCell ref="B142:C142"/>
    <mergeCell ref="B143:C143"/>
    <mergeCell ref="B144:C144"/>
    <mergeCell ref="B145:C145"/>
    <mergeCell ref="B146:C146"/>
    <mergeCell ref="B147:C147"/>
    <mergeCell ref="B148:C148"/>
  </mergeCells>
  <pageMargins left="1.21" right="0.21" top="0.28000000000000003" bottom="0.49" header="0.31496062992125984" footer="0.31496062992125984"/>
  <pageSetup paperSize="9" scale="80" orientation="portrait" r:id="rId1"/>
  <headerFooter>
    <oddFooter>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7" tint="0.79998168889431442"/>
  </sheetPr>
  <dimension ref="A1:C128"/>
  <sheetViews>
    <sheetView workbookViewId="0">
      <selection activeCell="B2" sqref="B2"/>
    </sheetView>
  </sheetViews>
  <sheetFormatPr defaultRowHeight="12" x14ac:dyDescent="0.2"/>
  <cols>
    <col min="1" max="1" width="73.7109375" style="38" customWidth="1"/>
    <col min="2" max="2" width="16.42578125" style="38" bestFit="1" customWidth="1"/>
    <col min="3" max="3" width="13.85546875" style="38" bestFit="1" customWidth="1"/>
    <col min="4" max="4" width="10.7109375" style="38" bestFit="1" customWidth="1"/>
    <col min="5" max="5" width="79" style="38" customWidth="1"/>
    <col min="6" max="16384" width="9.140625" style="38"/>
  </cols>
  <sheetData>
    <row r="1" spans="1:3" ht="38.25" customHeight="1" x14ac:dyDescent="0.2">
      <c r="A1" s="300" t="s">
        <v>329</v>
      </c>
      <c r="B1" s="300"/>
      <c r="C1" s="300"/>
    </row>
    <row r="3" spans="1:3" x14ac:dyDescent="0.2">
      <c r="A3" s="39" t="s">
        <v>138</v>
      </c>
      <c r="B3" s="39">
        <v>220</v>
      </c>
    </row>
    <row r="4" spans="1:3" x14ac:dyDescent="0.2">
      <c r="A4" s="39" t="s">
        <v>139</v>
      </c>
      <c r="B4" s="39">
        <v>365.25</v>
      </c>
    </row>
    <row r="5" spans="1:3" x14ac:dyDescent="0.2">
      <c r="A5" s="39" t="s">
        <v>140</v>
      </c>
      <c r="B5" s="40">
        <f>(365.25/12)/(7/6)</f>
        <v>26.089285714285712</v>
      </c>
    </row>
    <row r="6" spans="1:3" x14ac:dyDescent="0.2">
      <c r="A6" s="41" t="s">
        <v>18</v>
      </c>
      <c r="B6" s="42">
        <f>+'Mecanico Refrigeracao seg a sex'!D12</f>
        <v>0</v>
      </c>
    </row>
    <row r="7" spans="1:3" x14ac:dyDescent="0.2">
      <c r="A7" s="41" t="s">
        <v>141</v>
      </c>
      <c r="B7" s="42">
        <f>+'Mecanico Refrigeracao seg a sex'!D23</f>
        <v>0</v>
      </c>
    </row>
    <row r="9" spans="1:3" x14ac:dyDescent="0.2">
      <c r="A9" s="297" t="s">
        <v>142</v>
      </c>
      <c r="B9" s="298"/>
      <c r="C9" s="299"/>
    </row>
    <row r="10" spans="1:3" x14ac:dyDescent="0.2">
      <c r="A10" s="39" t="s">
        <v>143</v>
      </c>
      <c r="B10" s="39">
        <f>+$B$4</f>
        <v>365.25</v>
      </c>
      <c r="C10" s="43"/>
    </row>
    <row r="11" spans="1:3" x14ac:dyDescent="0.2">
      <c r="A11" s="39" t="s">
        <v>144</v>
      </c>
      <c r="B11" s="41">
        <v>12</v>
      </c>
      <c r="C11" s="43"/>
    </row>
    <row r="12" spans="1:3" x14ac:dyDescent="0.2">
      <c r="A12" s="39" t="s">
        <v>145</v>
      </c>
      <c r="B12" s="44">
        <v>1</v>
      </c>
      <c r="C12" s="43"/>
    </row>
    <row r="13" spans="1:3" x14ac:dyDescent="0.2">
      <c r="A13" s="41" t="s">
        <v>146</v>
      </c>
      <c r="B13" s="40">
        <f>(365.25/12)/(7/5)</f>
        <v>21.741071428571431</v>
      </c>
      <c r="C13" s="43"/>
    </row>
    <row r="14" spans="1:3" x14ac:dyDescent="0.2">
      <c r="A14" s="45" t="s">
        <v>147</v>
      </c>
      <c r="B14" s="46"/>
      <c r="C14" s="43"/>
    </row>
    <row r="15" spans="1:3" x14ac:dyDescent="0.2">
      <c r="A15" s="39" t="s">
        <v>148</v>
      </c>
      <c r="B15" s="44">
        <v>0.06</v>
      </c>
      <c r="C15" s="43"/>
    </row>
    <row r="16" spans="1:3" x14ac:dyDescent="0.2">
      <c r="A16" s="278" t="s">
        <v>149</v>
      </c>
      <c r="B16" s="280"/>
      <c r="C16" s="47">
        <f>ROUND((B13*(B14*2)-($B$6*B15)),2)</f>
        <v>0</v>
      </c>
    </row>
    <row r="18" spans="1:3" x14ac:dyDescent="0.2">
      <c r="A18" s="297" t="s">
        <v>203</v>
      </c>
      <c r="B18" s="298"/>
      <c r="C18" s="299"/>
    </row>
    <row r="19" spans="1:3" x14ac:dyDescent="0.2">
      <c r="A19" s="39" t="s">
        <v>143</v>
      </c>
      <c r="B19" s="39">
        <f>+$B$4</f>
        <v>365.25</v>
      </c>
      <c r="C19" s="43"/>
    </row>
    <row r="20" spans="1:3" x14ac:dyDescent="0.2">
      <c r="A20" s="39" t="s">
        <v>144</v>
      </c>
      <c r="B20" s="41">
        <v>12</v>
      </c>
      <c r="C20" s="43"/>
    </row>
    <row r="21" spans="1:3" x14ac:dyDescent="0.2">
      <c r="A21" s="39" t="s">
        <v>145</v>
      </c>
      <c r="B21" s="44">
        <v>1</v>
      </c>
      <c r="C21" s="43"/>
    </row>
    <row r="22" spans="1:3" x14ac:dyDescent="0.2">
      <c r="A22" s="41" t="s">
        <v>204</v>
      </c>
      <c r="B22" s="40">
        <f>(365.25/12)/(7/5)</f>
        <v>21.741071428571431</v>
      </c>
      <c r="C22" s="43"/>
    </row>
    <row r="23" spans="1:3" x14ac:dyDescent="0.2">
      <c r="A23" s="45" t="s">
        <v>205</v>
      </c>
      <c r="B23" s="46"/>
      <c r="C23" s="43"/>
    </row>
    <row r="24" spans="1:3" x14ac:dyDescent="0.2">
      <c r="A24" s="39" t="s">
        <v>151</v>
      </c>
      <c r="B24" s="44">
        <v>0</v>
      </c>
      <c r="C24" s="43"/>
    </row>
    <row r="25" spans="1:3" x14ac:dyDescent="0.2">
      <c r="A25" s="278" t="s">
        <v>150</v>
      </c>
      <c r="B25" s="280"/>
      <c r="C25" s="47">
        <f>ROUND((B22*(B23)-((B22*B23)*B24)),2)</f>
        <v>0</v>
      </c>
    </row>
    <row r="28" spans="1:3" x14ac:dyDescent="0.2">
      <c r="A28" s="297" t="s">
        <v>152</v>
      </c>
      <c r="B28" s="298"/>
      <c r="C28" s="299"/>
    </row>
    <row r="29" spans="1:3" x14ac:dyDescent="0.2">
      <c r="A29" s="39" t="s">
        <v>153</v>
      </c>
      <c r="B29" s="42">
        <f>+B7</f>
        <v>0</v>
      </c>
      <c r="C29" s="43"/>
    </row>
    <row r="30" spans="1:3" x14ac:dyDescent="0.2">
      <c r="A30" s="39" t="s">
        <v>154</v>
      </c>
      <c r="B30" s="39">
        <v>12</v>
      </c>
      <c r="C30" s="43"/>
    </row>
    <row r="31" spans="1:3" x14ac:dyDescent="0.2">
      <c r="A31" s="45" t="s">
        <v>155</v>
      </c>
      <c r="B31" s="48"/>
      <c r="C31" s="43"/>
    </row>
    <row r="32" spans="1:3" x14ac:dyDescent="0.2">
      <c r="A32" s="278" t="s">
        <v>156</v>
      </c>
      <c r="B32" s="280"/>
      <c r="C32" s="47">
        <f>ROUND(+(B29/B30)*B31,2)</f>
        <v>0</v>
      </c>
    </row>
    <row r="34" spans="1:3" x14ac:dyDescent="0.2">
      <c r="A34" s="282" t="s">
        <v>157</v>
      </c>
      <c r="B34" s="283"/>
      <c r="C34" s="284"/>
    </row>
    <row r="35" spans="1:3" s="50" customFormat="1" x14ac:dyDescent="0.2">
      <c r="A35" s="49" t="s">
        <v>158</v>
      </c>
      <c r="B35" s="48">
        <f>+B31</f>
        <v>0</v>
      </c>
      <c r="C35" s="43"/>
    </row>
    <row r="36" spans="1:3" x14ac:dyDescent="0.2">
      <c r="A36" s="39" t="s">
        <v>159</v>
      </c>
      <c r="B36" s="42">
        <f>+'Mecanico Refrigeracao seg a sex'!$D$23</f>
        <v>0</v>
      </c>
      <c r="C36" s="43"/>
    </row>
    <row r="37" spans="1:3" x14ac:dyDescent="0.2">
      <c r="A37" s="39" t="s">
        <v>44</v>
      </c>
      <c r="B37" s="42">
        <f>+'Mecanico Refrigeracao seg a sex'!$D$29</f>
        <v>0</v>
      </c>
      <c r="C37" s="43"/>
    </row>
    <row r="38" spans="1:3" x14ac:dyDescent="0.2">
      <c r="A38" s="39" t="s">
        <v>47</v>
      </c>
      <c r="B38" s="42">
        <f>+'Mecanico Refrigeracao seg a sex'!$D$31</f>
        <v>0</v>
      </c>
      <c r="C38" s="43"/>
    </row>
    <row r="39" spans="1:3" x14ac:dyDescent="0.2">
      <c r="A39" s="39" t="s">
        <v>49</v>
      </c>
      <c r="B39" s="42">
        <f>+'Mecanico Refrigeracao seg a sex'!$D$32</f>
        <v>0</v>
      </c>
      <c r="C39" s="43"/>
    </row>
    <row r="40" spans="1:3" x14ac:dyDescent="0.2">
      <c r="A40" s="51" t="s">
        <v>160</v>
      </c>
      <c r="B40" s="52">
        <f>SUM(B36:B39)</f>
        <v>0</v>
      </c>
      <c r="C40" s="43"/>
    </row>
    <row r="41" spans="1:3" x14ac:dyDescent="0.2">
      <c r="A41" s="41" t="s">
        <v>161</v>
      </c>
      <c r="B41" s="44">
        <v>0.4</v>
      </c>
      <c r="C41" s="43"/>
    </row>
    <row r="42" spans="1:3" x14ac:dyDescent="0.2">
      <c r="A42" s="41" t="s">
        <v>162</v>
      </c>
      <c r="B42" s="44">
        <f>+'Mecanico Refrigeracao seg a sex'!$C$44</f>
        <v>0.08</v>
      </c>
      <c r="C42" s="43"/>
    </row>
    <row r="43" spans="1:3" x14ac:dyDescent="0.2">
      <c r="A43" s="246" t="s">
        <v>163</v>
      </c>
      <c r="B43" s="247"/>
      <c r="C43" s="53">
        <f>ROUND(+B40*B41*B42*B35,2)</f>
        <v>0</v>
      </c>
    </row>
    <row r="44" spans="1:3" x14ac:dyDescent="0.2">
      <c r="A44" s="278" t="s">
        <v>164</v>
      </c>
      <c r="B44" s="280"/>
      <c r="C44" s="54">
        <f>+C43</f>
        <v>0</v>
      </c>
    </row>
    <row r="46" spans="1:3" x14ac:dyDescent="0.2">
      <c r="A46" s="297" t="s">
        <v>165</v>
      </c>
      <c r="B46" s="298"/>
      <c r="C46" s="299"/>
    </row>
    <row r="47" spans="1:3" x14ac:dyDescent="0.2">
      <c r="A47" s="39" t="s">
        <v>153</v>
      </c>
      <c r="B47" s="42">
        <f>+B7</f>
        <v>0</v>
      </c>
      <c r="C47" s="43"/>
    </row>
    <row r="48" spans="1:3" x14ac:dyDescent="0.2">
      <c r="A48" s="39" t="s">
        <v>166</v>
      </c>
      <c r="B48" s="55">
        <v>30</v>
      </c>
      <c r="C48" s="43"/>
    </row>
    <row r="49" spans="1:3" x14ac:dyDescent="0.2">
      <c r="A49" s="39" t="s">
        <v>154</v>
      </c>
      <c r="B49" s="39">
        <v>12</v>
      </c>
      <c r="C49" s="43"/>
    </row>
    <row r="50" spans="1:3" x14ac:dyDescent="0.2">
      <c r="A50" s="39" t="s">
        <v>167</v>
      </c>
      <c r="B50" s="39">
        <v>7</v>
      </c>
      <c r="C50" s="43"/>
    </row>
    <row r="51" spans="1:3" x14ac:dyDescent="0.2">
      <c r="A51" s="45" t="s">
        <v>168</v>
      </c>
      <c r="B51" s="48"/>
      <c r="C51" s="43"/>
    </row>
    <row r="52" spans="1:3" x14ac:dyDescent="0.2">
      <c r="A52" s="278" t="s">
        <v>169</v>
      </c>
      <c r="B52" s="280"/>
      <c r="C52" s="47">
        <f>+ROUND(((B47/B48/B49)*B50)*B51,2)</f>
        <v>0</v>
      </c>
    </row>
    <row r="54" spans="1:3" x14ac:dyDescent="0.2">
      <c r="A54" s="282" t="s">
        <v>170</v>
      </c>
      <c r="B54" s="283"/>
      <c r="C54" s="284"/>
    </row>
    <row r="55" spans="1:3" x14ac:dyDescent="0.2">
      <c r="A55" s="49" t="s">
        <v>171</v>
      </c>
      <c r="B55" s="48">
        <f>+B51</f>
        <v>0</v>
      </c>
      <c r="C55" s="43"/>
    </row>
    <row r="56" spans="1:3" x14ac:dyDescent="0.2">
      <c r="A56" s="39" t="s">
        <v>159</v>
      </c>
      <c r="B56" s="42">
        <f>+'Mecanico Refrigeracao seg a sex'!$D$23</f>
        <v>0</v>
      </c>
      <c r="C56" s="43"/>
    </row>
    <row r="57" spans="1:3" x14ac:dyDescent="0.2">
      <c r="A57" s="39" t="s">
        <v>44</v>
      </c>
      <c r="B57" s="42">
        <f>+'Mecanico Refrigeracao seg a sex'!$D$29</f>
        <v>0</v>
      </c>
      <c r="C57" s="43"/>
    </row>
    <row r="58" spans="1:3" x14ac:dyDescent="0.2">
      <c r="A58" s="39" t="s">
        <v>47</v>
      </c>
      <c r="B58" s="42">
        <f>+'Mecanico Refrigeracao seg a sex'!$D$31</f>
        <v>0</v>
      </c>
      <c r="C58" s="43"/>
    </row>
    <row r="59" spans="1:3" x14ac:dyDescent="0.2">
      <c r="A59" s="39" t="s">
        <v>49</v>
      </c>
      <c r="B59" s="42">
        <f>+'Mecanico Refrigeracao seg a sex'!$D$32</f>
        <v>0</v>
      </c>
      <c r="C59" s="43"/>
    </row>
    <row r="60" spans="1:3" x14ac:dyDescent="0.2">
      <c r="A60" s="51" t="s">
        <v>160</v>
      </c>
      <c r="B60" s="52">
        <f>SUM(B56:B59)</f>
        <v>0</v>
      </c>
      <c r="C60" s="43"/>
    </row>
    <row r="61" spans="1:3" x14ac:dyDescent="0.2">
      <c r="A61" s="41" t="s">
        <v>161</v>
      </c>
      <c r="B61" s="44">
        <v>0.4</v>
      </c>
      <c r="C61" s="43"/>
    </row>
    <row r="62" spans="1:3" x14ac:dyDescent="0.2">
      <c r="A62" s="41" t="s">
        <v>162</v>
      </c>
      <c r="B62" s="44">
        <f>+'Mecanico Refrigeracao seg a sex'!$C$44</f>
        <v>0.08</v>
      </c>
      <c r="C62" s="43"/>
    </row>
    <row r="63" spans="1:3" x14ac:dyDescent="0.2">
      <c r="A63" s="246" t="s">
        <v>163</v>
      </c>
      <c r="B63" s="247"/>
      <c r="C63" s="53">
        <f>ROUND(+B60*B61*B62*B55,2)</f>
        <v>0</v>
      </c>
    </row>
    <row r="64" spans="1:3" x14ac:dyDescent="0.2">
      <c r="A64" s="278" t="s">
        <v>172</v>
      </c>
      <c r="B64" s="280"/>
      <c r="C64" s="54">
        <f>+C63</f>
        <v>0</v>
      </c>
    </row>
    <row r="66" spans="1:3" x14ac:dyDescent="0.2">
      <c r="A66" s="282" t="s">
        <v>173</v>
      </c>
      <c r="B66" s="283"/>
      <c r="C66" s="284"/>
    </row>
    <row r="67" spans="1:3" x14ac:dyDescent="0.2">
      <c r="A67" s="288" t="s">
        <v>174</v>
      </c>
      <c r="B67" s="289"/>
      <c r="C67" s="290"/>
    </row>
    <row r="68" spans="1:3" x14ac:dyDescent="0.2">
      <c r="A68" s="291"/>
      <c r="B68" s="292"/>
      <c r="C68" s="293"/>
    </row>
    <row r="69" spans="1:3" x14ac:dyDescent="0.2">
      <c r="A69" s="291"/>
      <c r="B69" s="292"/>
      <c r="C69" s="293"/>
    </row>
    <row r="70" spans="1:3" x14ac:dyDescent="0.2">
      <c r="A70" s="294"/>
      <c r="B70" s="295"/>
      <c r="C70" s="296"/>
    </row>
    <row r="71" spans="1:3" x14ac:dyDescent="0.2">
      <c r="A71" s="56"/>
      <c r="B71" s="56"/>
      <c r="C71" s="56"/>
    </row>
    <row r="72" spans="1:3" x14ac:dyDescent="0.2">
      <c r="A72" s="282" t="s">
        <v>175</v>
      </c>
      <c r="B72" s="283"/>
      <c r="C72" s="284"/>
    </row>
    <row r="73" spans="1:3" x14ac:dyDescent="0.2">
      <c r="A73" s="39" t="s">
        <v>176</v>
      </c>
      <c r="B73" s="42">
        <f>+$B$7</f>
        <v>0</v>
      </c>
      <c r="C73" s="43"/>
    </row>
    <row r="74" spans="1:3" x14ac:dyDescent="0.2">
      <c r="A74" s="39" t="s">
        <v>144</v>
      </c>
      <c r="B74" s="39">
        <v>30</v>
      </c>
      <c r="C74" s="43"/>
    </row>
    <row r="75" spans="1:3" x14ac:dyDescent="0.2">
      <c r="A75" s="39" t="s">
        <v>177</v>
      </c>
      <c r="B75" s="39">
        <v>12</v>
      </c>
      <c r="C75" s="43"/>
    </row>
    <row r="76" spans="1:3" x14ac:dyDescent="0.2">
      <c r="A76" s="45" t="s">
        <v>178</v>
      </c>
      <c r="B76" s="45"/>
      <c r="C76" s="43"/>
    </row>
    <row r="77" spans="1:3" x14ac:dyDescent="0.2">
      <c r="A77" s="278" t="s">
        <v>179</v>
      </c>
      <c r="B77" s="280"/>
      <c r="C77" s="57">
        <f>+ROUND((B73/B74/B75)*B76,2)</f>
        <v>0</v>
      </c>
    </row>
    <row r="79" spans="1:3" x14ac:dyDescent="0.2">
      <c r="A79" s="282" t="s">
        <v>180</v>
      </c>
      <c r="B79" s="283"/>
      <c r="C79" s="284"/>
    </row>
    <row r="80" spans="1:3" x14ac:dyDescent="0.2">
      <c r="A80" s="39" t="s">
        <v>176</v>
      </c>
      <c r="B80" s="42">
        <f>+$B$7</f>
        <v>0</v>
      </c>
      <c r="C80" s="43"/>
    </row>
    <row r="81" spans="1:3" x14ac:dyDescent="0.2">
      <c r="A81" s="39" t="s">
        <v>144</v>
      </c>
      <c r="B81" s="39">
        <v>30</v>
      </c>
      <c r="C81" s="43"/>
    </row>
    <row r="82" spans="1:3" x14ac:dyDescent="0.2">
      <c r="A82" s="39" t="s">
        <v>177</v>
      </c>
      <c r="B82" s="39">
        <v>12</v>
      </c>
      <c r="C82" s="43"/>
    </row>
    <row r="83" spans="1:3" x14ac:dyDescent="0.2">
      <c r="A83" s="41" t="s">
        <v>181</v>
      </c>
      <c r="B83" s="39">
        <v>5</v>
      </c>
      <c r="C83" s="43"/>
    </row>
    <row r="84" spans="1:3" x14ac:dyDescent="0.2">
      <c r="A84" s="45" t="s">
        <v>182</v>
      </c>
      <c r="B84" s="48"/>
      <c r="C84" s="43"/>
    </row>
    <row r="85" spans="1:3" x14ac:dyDescent="0.2">
      <c r="A85" s="45" t="s">
        <v>183</v>
      </c>
      <c r="B85" s="48"/>
      <c r="C85" s="43"/>
    </row>
    <row r="86" spans="1:3" x14ac:dyDescent="0.2">
      <c r="A86" s="278" t="s">
        <v>184</v>
      </c>
      <c r="B86" s="280"/>
      <c r="C86" s="47">
        <f>ROUND(+B80/B81/B82*B83*B84*B85,2)</f>
        <v>0</v>
      </c>
    </row>
    <row r="88" spans="1:3" x14ac:dyDescent="0.2">
      <c r="A88" s="282" t="s">
        <v>185</v>
      </c>
      <c r="B88" s="283"/>
      <c r="C88" s="284"/>
    </row>
    <row r="89" spans="1:3" x14ac:dyDescent="0.2">
      <c r="A89" s="39" t="s">
        <v>176</v>
      </c>
      <c r="B89" s="42">
        <f>+$B$7</f>
        <v>0</v>
      </c>
      <c r="C89" s="43"/>
    </row>
    <row r="90" spans="1:3" x14ac:dyDescent="0.2">
      <c r="A90" s="39" t="s">
        <v>144</v>
      </c>
      <c r="B90" s="39">
        <v>30</v>
      </c>
      <c r="C90" s="43"/>
    </row>
    <row r="91" spans="1:3" x14ac:dyDescent="0.2">
      <c r="A91" s="39" t="s">
        <v>177</v>
      </c>
      <c r="B91" s="39">
        <v>12</v>
      </c>
      <c r="C91" s="43"/>
    </row>
    <row r="92" spans="1:3" x14ac:dyDescent="0.2">
      <c r="A92" s="41" t="s">
        <v>186</v>
      </c>
      <c r="B92" s="39">
        <v>15</v>
      </c>
      <c r="C92" s="43"/>
    </row>
    <row r="93" spans="1:3" x14ac:dyDescent="0.2">
      <c r="A93" s="45" t="s">
        <v>187</v>
      </c>
      <c r="B93" s="48"/>
      <c r="C93" s="43"/>
    </row>
    <row r="94" spans="1:3" x14ac:dyDescent="0.2">
      <c r="A94" s="278" t="s">
        <v>188</v>
      </c>
      <c r="B94" s="280"/>
      <c r="C94" s="47">
        <f>ROUND(+B89/B90/B91*B92*B93,2)</f>
        <v>0</v>
      </c>
    </row>
    <row r="96" spans="1:3" x14ac:dyDescent="0.2">
      <c r="A96" s="282" t="s">
        <v>189</v>
      </c>
      <c r="B96" s="283"/>
      <c r="C96" s="284"/>
    </row>
    <row r="97" spans="1:3" x14ac:dyDescent="0.2">
      <c r="A97" s="39" t="s">
        <v>176</v>
      </c>
      <c r="B97" s="42">
        <f>+$B$7</f>
        <v>0</v>
      </c>
      <c r="C97" s="43"/>
    </row>
    <row r="98" spans="1:3" x14ac:dyDescent="0.2">
      <c r="A98" s="39" t="s">
        <v>144</v>
      </c>
      <c r="B98" s="39">
        <v>30</v>
      </c>
      <c r="C98" s="43"/>
    </row>
    <row r="99" spans="1:3" x14ac:dyDescent="0.2">
      <c r="A99" s="39" t="s">
        <v>177</v>
      </c>
      <c r="B99" s="39">
        <v>12</v>
      </c>
      <c r="C99" s="43"/>
    </row>
    <row r="100" spans="1:3" x14ac:dyDescent="0.2">
      <c r="A100" s="41" t="s">
        <v>186</v>
      </c>
      <c r="B100" s="39">
        <v>5</v>
      </c>
      <c r="C100" s="43"/>
    </row>
    <row r="101" spans="1:3" x14ac:dyDescent="0.2">
      <c r="A101" s="45" t="s">
        <v>190</v>
      </c>
      <c r="B101" s="48"/>
      <c r="C101" s="43"/>
    </row>
    <row r="102" spans="1:3" x14ac:dyDescent="0.2">
      <c r="A102" s="278" t="s">
        <v>191</v>
      </c>
      <c r="B102" s="280"/>
      <c r="C102" s="47">
        <f>ROUND(+B97/B98/B99*B100*B101,2)</f>
        <v>0</v>
      </c>
    </row>
    <row r="104" spans="1:3" x14ac:dyDescent="0.2">
      <c r="A104" s="282" t="s">
        <v>192</v>
      </c>
      <c r="B104" s="283"/>
      <c r="C104" s="284"/>
    </row>
    <row r="105" spans="1:3" x14ac:dyDescent="0.2">
      <c r="A105" s="285" t="s">
        <v>193</v>
      </c>
      <c r="B105" s="286"/>
      <c r="C105" s="287"/>
    </row>
    <row r="106" spans="1:3" x14ac:dyDescent="0.2">
      <c r="A106" s="39" t="s">
        <v>176</v>
      </c>
      <c r="B106" s="42">
        <f>+$B$7</f>
        <v>0</v>
      </c>
      <c r="C106" s="43"/>
    </row>
    <row r="107" spans="1:3" x14ac:dyDescent="0.2">
      <c r="A107" s="39" t="s">
        <v>194</v>
      </c>
      <c r="B107" s="42">
        <f>+B106*(1/3)</f>
        <v>0</v>
      </c>
      <c r="C107" s="43"/>
    </row>
    <row r="108" spans="1:3" x14ac:dyDescent="0.2">
      <c r="A108" s="51" t="s">
        <v>160</v>
      </c>
      <c r="B108" s="52">
        <f>SUM(B106:B107)</f>
        <v>0</v>
      </c>
      <c r="C108" s="43"/>
    </row>
    <row r="109" spans="1:3" x14ac:dyDescent="0.2">
      <c r="A109" s="39" t="s">
        <v>195</v>
      </c>
      <c r="B109" s="39">
        <v>4</v>
      </c>
      <c r="C109" s="43"/>
    </row>
    <row r="110" spans="1:3" x14ac:dyDescent="0.2">
      <c r="A110" s="39" t="s">
        <v>177</v>
      </c>
      <c r="B110" s="39">
        <v>12</v>
      </c>
      <c r="C110" s="43"/>
    </row>
    <row r="111" spans="1:3" x14ac:dyDescent="0.2">
      <c r="A111" s="45" t="s">
        <v>196</v>
      </c>
      <c r="B111" s="48"/>
      <c r="C111" s="43"/>
    </row>
    <row r="112" spans="1:3" x14ac:dyDescent="0.2">
      <c r="A112" s="45" t="s">
        <v>197</v>
      </c>
      <c r="B112" s="48"/>
      <c r="C112" s="43"/>
    </row>
    <row r="113" spans="1:3" x14ac:dyDescent="0.2">
      <c r="A113" s="278" t="s">
        <v>198</v>
      </c>
      <c r="B113" s="280"/>
      <c r="C113" s="47">
        <f>ROUND((((+B108*(B109/B110)/B110)*B111)*B112),2)</f>
        <v>0</v>
      </c>
    </row>
    <row r="114" spans="1:3" x14ac:dyDescent="0.2">
      <c r="A114" s="278" t="s">
        <v>199</v>
      </c>
      <c r="B114" s="279"/>
      <c r="C114" s="280"/>
    </row>
    <row r="115" spans="1:3" x14ac:dyDescent="0.2">
      <c r="A115" s="39" t="s">
        <v>176</v>
      </c>
      <c r="B115" s="42">
        <f>+'Mecanico Refrigeracao seg a sex'!D23</f>
        <v>0</v>
      </c>
      <c r="C115" s="43"/>
    </row>
    <row r="116" spans="1:3" x14ac:dyDescent="0.2">
      <c r="A116" s="39" t="s">
        <v>44</v>
      </c>
      <c r="B116" s="42">
        <f>+'Mecanico Refrigeracao seg a sex'!D29</f>
        <v>0</v>
      </c>
      <c r="C116" s="43"/>
    </row>
    <row r="117" spans="1:3" x14ac:dyDescent="0.2">
      <c r="A117" s="51" t="s">
        <v>160</v>
      </c>
      <c r="B117" s="52">
        <f>SUM(B115:B116)</f>
        <v>0</v>
      </c>
      <c r="C117" s="43"/>
    </row>
    <row r="118" spans="1:3" x14ac:dyDescent="0.2">
      <c r="A118" s="39" t="s">
        <v>195</v>
      </c>
      <c r="B118" s="39">
        <v>4</v>
      </c>
      <c r="C118" s="43"/>
    </row>
    <row r="119" spans="1:3" x14ac:dyDescent="0.2">
      <c r="A119" s="39" t="s">
        <v>177</v>
      </c>
      <c r="B119" s="39">
        <v>12</v>
      </c>
      <c r="C119" s="43"/>
    </row>
    <row r="120" spans="1:3" x14ac:dyDescent="0.2">
      <c r="A120" s="45" t="s">
        <v>196</v>
      </c>
      <c r="B120" s="48">
        <f>+B111</f>
        <v>0</v>
      </c>
      <c r="C120" s="43"/>
    </row>
    <row r="121" spans="1:3" x14ac:dyDescent="0.2">
      <c r="A121" s="45" t="s">
        <v>197</v>
      </c>
      <c r="B121" s="48">
        <f>+B112</f>
        <v>0</v>
      </c>
      <c r="C121" s="43"/>
    </row>
    <row r="122" spans="1:3" x14ac:dyDescent="0.2">
      <c r="A122" s="41" t="s">
        <v>200</v>
      </c>
      <c r="B122" s="44">
        <f>+'Mecanico Refrigeracao seg a sex'!C45</f>
        <v>0.36800000000000005</v>
      </c>
      <c r="C122" s="43"/>
    </row>
    <row r="123" spans="1:3" x14ac:dyDescent="0.2">
      <c r="A123" s="278" t="s">
        <v>201</v>
      </c>
      <c r="B123" s="280"/>
      <c r="C123" s="54">
        <f>ROUND((((B117*(B118/B119)*B120)*B121)*B122),2)</f>
        <v>0</v>
      </c>
    </row>
    <row r="125" spans="1:3" ht="30.75" customHeight="1" x14ac:dyDescent="0.2">
      <c r="A125" s="281" t="s">
        <v>326</v>
      </c>
      <c r="B125" s="281"/>
      <c r="C125" s="281"/>
    </row>
    <row r="126" spans="1:3" x14ac:dyDescent="0.2">
      <c r="C126" s="58"/>
    </row>
    <row r="127" spans="1:3" x14ac:dyDescent="0.2">
      <c r="C127" s="58"/>
    </row>
    <row r="128" spans="1:3" x14ac:dyDescent="0.2">
      <c r="C128" s="58"/>
    </row>
  </sheetData>
  <mergeCells count="31">
    <mergeCell ref="A46:C46"/>
    <mergeCell ref="A1:C1"/>
    <mergeCell ref="A9:C9"/>
    <mergeCell ref="A16:B16"/>
    <mergeCell ref="A18:C18"/>
    <mergeCell ref="A25:B25"/>
    <mergeCell ref="A28:C28"/>
    <mergeCell ref="A32:B32"/>
    <mergeCell ref="A34:C34"/>
    <mergeCell ref="A43:B43"/>
    <mergeCell ref="A44:B44"/>
    <mergeCell ref="A88:C88"/>
    <mergeCell ref="A52:B52"/>
    <mergeCell ref="A54:C54"/>
    <mergeCell ref="A63:B63"/>
    <mergeCell ref="A64:B64"/>
    <mergeCell ref="A66:C66"/>
    <mergeCell ref="A67:C70"/>
    <mergeCell ref="A72:C72"/>
    <mergeCell ref="A77:B77"/>
    <mergeCell ref="A79:C79"/>
    <mergeCell ref="A86:B86"/>
    <mergeCell ref="A114:C114"/>
    <mergeCell ref="A123:B123"/>
    <mergeCell ref="A125:C125"/>
    <mergeCell ref="A94:B94"/>
    <mergeCell ref="A96:C96"/>
    <mergeCell ref="A102:B102"/>
    <mergeCell ref="A104:C104"/>
    <mergeCell ref="A105:C105"/>
    <mergeCell ref="A113:B113"/>
  </mergeCells>
  <pageMargins left="1.42" right="0.13" top="0.35" bottom="0.54" header="0.31496062992125984" footer="0.31496062992125984"/>
  <pageSetup paperSize="9" scale="80" orientation="portrait" r:id="rId1"/>
  <headerFooter>
    <oddFooter>&amp;A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G164"/>
  <sheetViews>
    <sheetView workbookViewId="0">
      <selection activeCell="A10" sqref="A10:D10"/>
    </sheetView>
  </sheetViews>
  <sheetFormatPr defaultRowHeight="12" x14ac:dyDescent="0.2"/>
  <cols>
    <col min="1" max="1" width="6.42578125" style="38" customWidth="1"/>
    <col min="2" max="2" width="57.7109375" style="38" customWidth="1"/>
    <col min="3" max="3" width="10.7109375" style="38" bestFit="1" customWidth="1"/>
    <col min="4" max="4" width="17.85546875" style="38" customWidth="1"/>
    <col min="5" max="5" width="13.42578125" style="38" bestFit="1" customWidth="1"/>
    <col min="6" max="16384" width="9.140625" style="38"/>
  </cols>
  <sheetData>
    <row r="1" spans="1:6" x14ac:dyDescent="0.2">
      <c r="A1" s="271" t="s">
        <v>6</v>
      </c>
      <c r="B1" s="272"/>
      <c r="C1" s="272"/>
      <c r="D1" s="273"/>
      <c r="E1" s="59"/>
      <c r="F1" s="59"/>
    </row>
    <row r="3" spans="1:6" x14ac:dyDescent="0.2">
      <c r="A3" s="237" t="s">
        <v>7</v>
      </c>
      <c r="B3" s="238"/>
      <c r="C3" s="238"/>
      <c r="D3" s="249"/>
    </row>
    <row r="4" spans="1:6" s="60" customFormat="1" ht="51" customHeight="1" x14ac:dyDescent="0.25">
      <c r="A4" s="132">
        <v>1</v>
      </c>
      <c r="B4" s="133" t="s">
        <v>8</v>
      </c>
      <c r="C4" s="305" t="s">
        <v>328</v>
      </c>
      <c r="D4" s="306"/>
    </row>
    <row r="5" spans="1:6" s="60" customFormat="1" x14ac:dyDescent="0.25">
      <c r="A5" s="132">
        <v>2</v>
      </c>
      <c r="B5" s="133" t="s">
        <v>9</v>
      </c>
      <c r="C5" s="307" t="str">
        <f>+Apresentação!F22</f>
        <v>9511-05</v>
      </c>
      <c r="D5" s="302"/>
    </row>
    <row r="6" spans="1:6" s="60" customFormat="1" x14ac:dyDescent="0.25">
      <c r="A6" s="132">
        <v>3</v>
      </c>
      <c r="B6" s="133" t="s">
        <v>10</v>
      </c>
      <c r="C6" s="308">
        <f>+Apresentação!G22</f>
        <v>0</v>
      </c>
      <c r="D6" s="308"/>
    </row>
    <row r="7" spans="1:6" s="60" customFormat="1" ht="48.75" customHeight="1" x14ac:dyDescent="0.25">
      <c r="A7" s="132">
        <v>4</v>
      </c>
      <c r="B7" s="133" t="s">
        <v>11</v>
      </c>
      <c r="C7" s="303" t="s">
        <v>202</v>
      </c>
      <c r="D7" s="304"/>
    </row>
    <row r="8" spans="1:6" s="60" customFormat="1" ht="21" customHeight="1" x14ac:dyDescent="0.25">
      <c r="A8" s="132">
        <v>5</v>
      </c>
      <c r="B8" s="133" t="s">
        <v>12</v>
      </c>
      <c r="C8" s="301">
        <v>43524</v>
      </c>
      <c r="D8" s="302"/>
    </row>
    <row r="9" spans="1:6" x14ac:dyDescent="0.2">
      <c r="D9" s="61"/>
    </row>
    <row r="10" spans="1:6" x14ac:dyDescent="0.2">
      <c r="A10" s="242" t="s">
        <v>13</v>
      </c>
      <c r="B10" s="243"/>
      <c r="C10" s="243"/>
      <c r="D10" s="243"/>
    </row>
    <row r="11" spans="1:6" x14ac:dyDescent="0.2">
      <c r="A11" s="62">
        <v>1</v>
      </c>
      <c r="B11" s="63" t="s">
        <v>14</v>
      </c>
      <c r="C11" s="64" t="s">
        <v>15</v>
      </c>
      <c r="D11" s="65" t="s">
        <v>16</v>
      </c>
    </row>
    <row r="12" spans="1:6" x14ac:dyDescent="0.2">
      <c r="A12" s="66" t="s">
        <v>17</v>
      </c>
      <c r="B12" s="250" t="s">
        <v>18</v>
      </c>
      <c r="C12" s="250"/>
      <c r="D12" s="67">
        <f>+C6</f>
        <v>0</v>
      </c>
    </row>
    <row r="13" spans="1:6" x14ac:dyDescent="0.2">
      <c r="A13" s="66" t="s">
        <v>19</v>
      </c>
      <c r="B13" s="68" t="s">
        <v>20</v>
      </c>
      <c r="C13" s="69">
        <v>0.3</v>
      </c>
      <c r="D13" s="70">
        <f>+C13*D12</f>
        <v>0</v>
      </c>
      <c r="E13" s="71"/>
    </row>
    <row r="14" spans="1:6" x14ac:dyDescent="0.2">
      <c r="A14" s="66" t="s">
        <v>21</v>
      </c>
      <c r="B14" s="68" t="s">
        <v>22</v>
      </c>
      <c r="C14" s="69"/>
      <c r="D14" s="70">
        <f>+C14*D12</f>
        <v>0</v>
      </c>
    </row>
    <row r="15" spans="1:6" x14ac:dyDescent="0.2">
      <c r="A15" s="66" t="s">
        <v>23</v>
      </c>
      <c r="B15" s="250" t="s">
        <v>24</v>
      </c>
      <c r="C15" s="250"/>
      <c r="D15" s="70"/>
    </row>
    <row r="16" spans="1:6" x14ac:dyDescent="0.2">
      <c r="A16" s="66" t="s">
        <v>25</v>
      </c>
      <c r="B16" s="250" t="s">
        <v>26</v>
      </c>
      <c r="C16" s="250"/>
      <c r="D16" s="70"/>
    </row>
    <row r="17" spans="1:6" x14ac:dyDescent="0.2">
      <c r="A17" s="66" t="s">
        <v>27</v>
      </c>
      <c r="B17" s="267" t="s">
        <v>28</v>
      </c>
      <c r="C17" s="268"/>
      <c r="D17" s="70"/>
    </row>
    <row r="18" spans="1:6" x14ac:dyDescent="0.2">
      <c r="A18" s="66" t="s">
        <v>29</v>
      </c>
      <c r="B18" s="250" t="s">
        <v>30</v>
      </c>
      <c r="C18" s="250"/>
      <c r="D18" s="70"/>
    </row>
    <row r="19" spans="1:6" x14ac:dyDescent="0.2">
      <c r="A19" s="66" t="s">
        <v>31</v>
      </c>
      <c r="B19" s="267" t="s">
        <v>32</v>
      </c>
      <c r="C19" s="268"/>
      <c r="D19" s="72"/>
    </row>
    <row r="20" spans="1:6" x14ac:dyDescent="0.2">
      <c r="A20" s="66" t="s">
        <v>33</v>
      </c>
      <c r="B20" s="68" t="s">
        <v>34</v>
      </c>
      <c r="C20" s="69"/>
      <c r="D20" s="70"/>
    </row>
    <row r="21" spans="1:6" x14ac:dyDescent="0.2">
      <c r="A21" s="66" t="s">
        <v>35</v>
      </c>
      <c r="B21" s="250" t="s">
        <v>36</v>
      </c>
      <c r="C21" s="250"/>
      <c r="D21" s="73"/>
      <c r="F21" s="74"/>
    </row>
    <row r="22" spans="1:6" x14ac:dyDescent="0.2">
      <c r="A22" s="66" t="s">
        <v>37</v>
      </c>
      <c r="B22" s="250" t="s">
        <v>38</v>
      </c>
      <c r="C22" s="250"/>
      <c r="D22" s="73"/>
    </row>
    <row r="23" spans="1:6" x14ac:dyDescent="0.2">
      <c r="A23" s="251" t="s">
        <v>39</v>
      </c>
      <c r="B23" s="251"/>
      <c r="C23" s="251"/>
      <c r="D23" s="75">
        <f>SUM(D12:D22)</f>
        <v>0</v>
      </c>
    </row>
    <row r="25" spans="1:6" x14ac:dyDescent="0.2">
      <c r="A25" s="242" t="s">
        <v>40</v>
      </c>
      <c r="B25" s="243"/>
      <c r="C25" s="243"/>
      <c r="D25" s="243"/>
    </row>
    <row r="27" spans="1:6" x14ac:dyDescent="0.2">
      <c r="A27" s="242" t="s">
        <v>41</v>
      </c>
      <c r="B27" s="243"/>
      <c r="C27" s="243"/>
      <c r="D27" s="243"/>
    </row>
    <row r="28" spans="1:6" x14ac:dyDescent="0.2">
      <c r="A28" s="76" t="s">
        <v>42</v>
      </c>
      <c r="B28" s="77" t="s">
        <v>43</v>
      </c>
      <c r="C28" s="78" t="s">
        <v>15</v>
      </c>
      <c r="D28" s="79" t="s">
        <v>16</v>
      </c>
    </row>
    <row r="29" spans="1:6" x14ac:dyDescent="0.2">
      <c r="A29" s="66" t="s">
        <v>17</v>
      </c>
      <c r="B29" s="39" t="s">
        <v>44</v>
      </c>
      <c r="C29" s="80" t="e">
        <f>ROUND(+D29/$D$23,4)</f>
        <v>#DIV/0!</v>
      </c>
      <c r="D29" s="73">
        <f>ROUND(+D23/12,2)</f>
        <v>0</v>
      </c>
    </row>
    <row r="30" spans="1:6" x14ac:dyDescent="0.2">
      <c r="A30" s="81" t="s">
        <v>19</v>
      </c>
      <c r="B30" s="82" t="s">
        <v>45</v>
      </c>
      <c r="C30" s="83" t="e">
        <f>ROUND(+D30/$D$23,4)</f>
        <v>#DIV/0!</v>
      </c>
      <c r="D30" s="84">
        <f>+D31+D32</f>
        <v>0</v>
      </c>
    </row>
    <row r="31" spans="1:6" x14ac:dyDescent="0.2">
      <c r="A31" s="66" t="s">
        <v>46</v>
      </c>
      <c r="B31" s="85" t="s">
        <v>47</v>
      </c>
      <c r="C31" s="86" t="e">
        <f>ROUND(+D31/$D$23,4)</f>
        <v>#DIV/0!</v>
      </c>
      <c r="D31" s="87">
        <f>ROUND(+D23/12,2)</f>
        <v>0</v>
      </c>
    </row>
    <row r="32" spans="1:6" x14ac:dyDescent="0.2">
      <c r="A32" s="66" t="s">
        <v>48</v>
      </c>
      <c r="B32" s="85" t="s">
        <v>49</v>
      </c>
      <c r="C32" s="86" t="e">
        <f>ROUND(+D32/$D$23,4)</f>
        <v>#DIV/0!</v>
      </c>
      <c r="D32" s="87">
        <f>ROUND(+(D23*1/3)/12,2)</f>
        <v>0</v>
      </c>
    </row>
    <row r="33" spans="1:4" x14ac:dyDescent="0.2">
      <c r="A33" s="251" t="s">
        <v>39</v>
      </c>
      <c r="B33" s="251"/>
      <c r="C33" s="251"/>
      <c r="D33" s="75">
        <f>+D30+D29</f>
        <v>0</v>
      </c>
    </row>
    <row r="35" spans="1:4" ht="27.75" customHeight="1" x14ac:dyDescent="0.2">
      <c r="A35" s="261" t="s">
        <v>50</v>
      </c>
      <c r="B35" s="262"/>
      <c r="C35" s="262"/>
      <c r="D35" s="262"/>
    </row>
    <row r="36" spans="1:4" x14ac:dyDescent="0.2">
      <c r="A36" s="76" t="s">
        <v>51</v>
      </c>
      <c r="B36" s="88" t="s">
        <v>52</v>
      </c>
      <c r="C36" s="78" t="s">
        <v>15</v>
      </c>
      <c r="D36" s="79" t="s">
        <v>16</v>
      </c>
    </row>
    <row r="37" spans="1:4" x14ac:dyDescent="0.2">
      <c r="A37" s="66" t="s">
        <v>17</v>
      </c>
      <c r="B37" s="39" t="s">
        <v>53</v>
      </c>
      <c r="C37" s="44">
        <v>0.2</v>
      </c>
      <c r="D37" s="42">
        <f>ROUND(C37*($D$23+$D$33),2)</f>
        <v>0</v>
      </c>
    </row>
    <row r="38" spans="1:4" x14ac:dyDescent="0.2">
      <c r="A38" s="66" t="s">
        <v>19</v>
      </c>
      <c r="B38" s="39" t="s">
        <v>54</v>
      </c>
      <c r="C38" s="44">
        <v>2.5000000000000001E-2</v>
      </c>
      <c r="D38" s="42">
        <f>ROUND(C38*($D$23+$D$33),2)</f>
        <v>0</v>
      </c>
    </row>
    <row r="39" spans="1:4" x14ac:dyDescent="0.2">
      <c r="A39" s="66" t="s">
        <v>21</v>
      </c>
      <c r="B39" s="39" t="s">
        <v>55</v>
      </c>
      <c r="C39" s="44">
        <f>3%</f>
        <v>0.03</v>
      </c>
      <c r="D39" s="42">
        <f t="shared" ref="D39:D43" si="0">ROUND(C39*($D$23+$D$33),2)</f>
        <v>0</v>
      </c>
    </row>
    <row r="40" spans="1:4" x14ac:dyDescent="0.2">
      <c r="A40" s="66" t="s">
        <v>23</v>
      </c>
      <c r="B40" s="39" t="s">
        <v>56</v>
      </c>
      <c r="C40" s="44">
        <v>1.4999999999999999E-2</v>
      </c>
      <c r="D40" s="42">
        <f t="shared" si="0"/>
        <v>0</v>
      </c>
    </row>
    <row r="41" spans="1:4" x14ac:dyDescent="0.2">
      <c r="A41" s="66" t="s">
        <v>25</v>
      </c>
      <c r="B41" s="39" t="s">
        <v>57</v>
      </c>
      <c r="C41" s="44">
        <v>0.01</v>
      </c>
      <c r="D41" s="42">
        <f t="shared" si="0"/>
        <v>0</v>
      </c>
    </row>
    <row r="42" spans="1:4" x14ac:dyDescent="0.2">
      <c r="A42" s="66" t="s">
        <v>27</v>
      </c>
      <c r="B42" s="39" t="s">
        <v>58</v>
      </c>
      <c r="C42" s="44">
        <v>6.0000000000000001E-3</v>
      </c>
      <c r="D42" s="42">
        <f t="shared" si="0"/>
        <v>0</v>
      </c>
    </row>
    <row r="43" spans="1:4" x14ac:dyDescent="0.2">
      <c r="A43" s="66" t="s">
        <v>29</v>
      </c>
      <c r="B43" s="39" t="s">
        <v>59</v>
      </c>
      <c r="C43" s="44">
        <v>2E-3</v>
      </c>
      <c r="D43" s="42">
        <f t="shared" si="0"/>
        <v>0</v>
      </c>
    </row>
    <row r="44" spans="1:4" x14ac:dyDescent="0.2">
      <c r="A44" s="66" t="s">
        <v>31</v>
      </c>
      <c r="B44" s="39" t="s">
        <v>60</v>
      </c>
      <c r="C44" s="44">
        <v>0.08</v>
      </c>
      <c r="D44" s="42">
        <f>ROUND(C44*($D$23+$D$33),2)</f>
        <v>0</v>
      </c>
    </row>
    <row r="45" spans="1:4" x14ac:dyDescent="0.2">
      <c r="A45" s="89" t="s">
        <v>39</v>
      </c>
      <c r="B45" s="90"/>
      <c r="C45" s="91">
        <f>SUM(C37:C44)</f>
        <v>0.36800000000000005</v>
      </c>
      <c r="D45" s="92">
        <f>SUM(D37:D44)</f>
        <v>0</v>
      </c>
    </row>
    <row r="46" spans="1:4" x14ac:dyDescent="0.2">
      <c r="A46" s="93"/>
      <c r="B46" s="93"/>
      <c r="C46" s="93"/>
      <c r="D46" s="93"/>
    </row>
    <row r="47" spans="1:4" x14ac:dyDescent="0.2">
      <c r="A47" s="261" t="s">
        <v>61</v>
      </c>
      <c r="B47" s="262"/>
      <c r="C47" s="262"/>
      <c r="D47" s="262"/>
    </row>
    <row r="48" spans="1:4" x14ac:dyDescent="0.2">
      <c r="A48" s="76" t="s">
        <v>62</v>
      </c>
      <c r="B48" s="88" t="s">
        <v>63</v>
      </c>
      <c r="C48" s="78"/>
      <c r="D48" s="79" t="s">
        <v>16</v>
      </c>
    </row>
    <row r="49" spans="1:6" x14ac:dyDescent="0.2">
      <c r="A49" s="94" t="s">
        <v>17</v>
      </c>
      <c r="B49" s="39" t="s">
        <v>64</v>
      </c>
      <c r="C49" s="95"/>
      <c r="D49" s="42">
        <f>+'Men Cal Eletricista seg a sex'!C16</f>
        <v>0</v>
      </c>
    </row>
    <row r="50" spans="1:6" s="50" customFormat="1" x14ac:dyDescent="0.2">
      <c r="A50" s="96" t="s">
        <v>65</v>
      </c>
      <c r="B50" s="41" t="s">
        <v>66</v>
      </c>
      <c r="C50" s="80">
        <f>+$C$132+$C$133</f>
        <v>9.2499999999999999E-2</v>
      </c>
      <c r="D50" s="97">
        <f>+(C50*D49)*-1</f>
        <v>0</v>
      </c>
      <c r="F50" s="98"/>
    </row>
    <row r="51" spans="1:6" x14ac:dyDescent="0.2">
      <c r="A51" s="99" t="s">
        <v>19</v>
      </c>
      <c r="B51" s="45" t="s">
        <v>67</v>
      </c>
      <c r="C51" s="95"/>
      <c r="D51" s="100"/>
      <c r="F51" s="101"/>
    </row>
    <row r="52" spans="1:6" s="50" customFormat="1" x14ac:dyDescent="0.2">
      <c r="A52" s="96" t="s">
        <v>46</v>
      </c>
      <c r="B52" s="41" t="s">
        <v>66</v>
      </c>
      <c r="C52" s="80">
        <f>+$C$132+$C$133</f>
        <v>9.2499999999999999E-2</v>
      </c>
      <c r="D52" s="97">
        <f>+(C52*D51)*-1</f>
        <v>0</v>
      </c>
      <c r="F52" s="102"/>
    </row>
    <row r="53" spans="1:6" s="50" customFormat="1" x14ac:dyDescent="0.2">
      <c r="A53" s="45" t="s">
        <v>21</v>
      </c>
      <c r="B53" s="45" t="s">
        <v>206</v>
      </c>
      <c r="C53" s="95"/>
      <c r="D53" s="100">
        <f>+'Men Cal Eletricista seg a sex'!C25</f>
        <v>0</v>
      </c>
      <c r="F53" s="102"/>
    </row>
    <row r="54" spans="1:6" s="50" customFormat="1" x14ac:dyDescent="0.2">
      <c r="A54" s="96" t="s">
        <v>69</v>
      </c>
      <c r="B54" s="41" t="s">
        <v>66</v>
      </c>
      <c r="C54" s="80">
        <f>+$C$132+$C$133</f>
        <v>9.2499999999999999E-2</v>
      </c>
      <c r="D54" s="97">
        <f>+(C54*D53)*-1</f>
        <v>0</v>
      </c>
      <c r="F54" s="102"/>
    </row>
    <row r="55" spans="1:6" x14ac:dyDescent="0.2">
      <c r="A55" s="45" t="s">
        <v>23</v>
      </c>
      <c r="B55" s="45" t="s">
        <v>68</v>
      </c>
      <c r="C55" s="95"/>
      <c r="D55" s="100"/>
      <c r="F55" s="101"/>
    </row>
    <row r="56" spans="1:6" ht="27.75" customHeight="1" x14ac:dyDescent="0.2">
      <c r="A56" s="45" t="s">
        <v>25</v>
      </c>
      <c r="B56" s="104" t="s">
        <v>363</v>
      </c>
      <c r="C56" s="95"/>
      <c r="D56" s="105">
        <f>+(C6*0.8%)/12</f>
        <v>0</v>
      </c>
      <c r="F56" s="106"/>
    </row>
    <row r="57" spans="1:6" x14ac:dyDescent="0.2">
      <c r="A57" s="45" t="s">
        <v>27</v>
      </c>
      <c r="B57" s="263" t="s">
        <v>71</v>
      </c>
      <c r="C57" s="263"/>
      <c r="D57" s="100"/>
    </row>
    <row r="58" spans="1:6" x14ac:dyDescent="0.2">
      <c r="A58" s="237" t="s">
        <v>39</v>
      </c>
      <c r="B58" s="249"/>
      <c r="C58" s="107"/>
      <c r="D58" s="108">
        <f>SUM(D49:D57)</f>
        <v>0</v>
      </c>
    </row>
    <row r="60" spans="1:6" x14ac:dyDescent="0.2">
      <c r="A60" s="242" t="s">
        <v>72</v>
      </c>
      <c r="B60" s="243"/>
      <c r="C60" s="243"/>
      <c r="D60" s="243"/>
    </row>
    <row r="61" spans="1:6" x14ac:dyDescent="0.2">
      <c r="A61" s="57">
        <v>2</v>
      </c>
      <c r="B61" s="260" t="s">
        <v>73</v>
      </c>
      <c r="C61" s="260"/>
      <c r="D61" s="109" t="s">
        <v>16</v>
      </c>
    </row>
    <row r="62" spans="1:6" x14ac:dyDescent="0.2">
      <c r="A62" s="41" t="s">
        <v>42</v>
      </c>
      <c r="B62" s="264" t="s">
        <v>43</v>
      </c>
      <c r="C62" s="264"/>
      <c r="D62" s="42">
        <f>+D33</f>
        <v>0</v>
      </c>
    </row>
    <row r="63" spans="1:6" x14ac:dyDescent="0.2">
      <c r="A63" s="41" t="s">
        <v>51</v>
      </c>
      <c r="B63" s="264" t="s">
        <v>52</v>
      </c>
      <c r="C63" s="264"/>
      <c r="D63" s="42">
        <f>+D45</f>
        <v>0</v>
      </c>
    </row>
    <row r="64" spans="1:6" x14ac:dyDescent="0.2">
      <c r="A64" s="41" t="s">
        <v>62</v>
      </c>
      <c r="B64" s="264" t="s">
        <v>63</v>
      </c>
      <c r="C64" s="264"/>
      <c r="D64" s="110">
        <f>+D58</f>
        <v>0</v>
      </c>
    </row>
    <row r="65" spans="1:4" x14ac:dyDescent="0.2">
      <c r="A65" s="260" t="s">
        <v>39</v>
      </c>
      <c r="B65" s="260"/>
      <c r="C65" s="260"/>
      <c r="D65" s="111">
        <f>SUM(D62:D64)</f>
        <v>0</v>
      </c>
    </row>
    <row r="67" spans="1:4" x14ac:dyDescent="0.2">
      <c r="A67" s="242" t="s">
        <v>74</v>
      </c>
      <c r="B67" s="243"/>
      <c r="C67" s="243"/>
      <c r="D67" s="243"/>
    </row>
    <row r="69" spans="1:4" x14ac:dyDescent="0.2">
      <c r="A69" s="112">
        <v>3</v>
      </c>
      <c r="B69" s="77" t="s">
        <v>75</v>
      </c>
      <c r="C69" s="64" t="s">
        <v>15</v>
      </c>
      <c r="D69" s="64" t="s">
        <v>16</v>
      </c>
    </row>
    <row r="70" spans="1:4" x14ac:dyDescent="0.2">
      <c r="A70" s="66" t="s">
        <v>17</v>
      </c>
      <c r="B70" s="41" t="s">
        <v>76</v>
      </c>
      <c r="C70" s="80" t="e">
        <f>+D70/$D$23</f>
        <v>#DIV/0!</v>
      </c>
      <c r="D70" s="103">
        <f>+'Men Cal Eletricista seg a sex'!C32</f>
        <v>0</v>
      </c>
    </row>
    <row r="71" spans="1:4" x14ac:dyDescent="0.2">
      <c r="A71" s="66" t="s">
        <v>19</v>
      </c>
      <c r="B71" s="39" t="s">
        <v>77</v>
      </c>
      <c r="C71" s="43"/>
      <c r="D71" s="73">
        <f>ROUND(+D70*$C$44,2)</f>
        <v>0</v>
      </c>
    </row>
    <row r="72" spans="1:4" ht="24" x14ac:dyDescent="0.2">
      <c r="A72" s="66" t="s">
        <v>21</v>
      </c>
      <c r="B72" s="113" t="s">
        <v>78</v>
      </c>
      <c r="C72" s="44" t="e">
        <f>+D72/$D$23</f>
        <v>#DIV/0!</v>
      </c>
      <c r="D72" s="73">
        <f>+'Men Cal Eletricista seg a sex'!C44</f>
        <v>0</v>
      </c>
    </row>
    <row r="73" spans="1:4" x14ac:dyDescent="0.2">
      <c r="A73" s="114" t="s">
        <v>23</v>
      </c>
      <c r="B73" s="39" t="s">
        <v>79</v>
      </c>
      <c r="C73" s="44" t="e">
        <f>+D73/$D$23</f>
        <v>#DIV/0!</v>
      </c>
      <c r="D73" s="73">
        <f>+'Men Cal Eletricista seg a sex'!C52</f>
        <v>0</v>
      </c>
    </row>
    <row r="74" spans="1:4" ht="24" x14ac:dyDescent="0.2">
      <c r="A74" s="114" t="s">
        <v>25</v>
      </c>
      <c r="B74" s="113" t="s">
        <v>80</v>
      </c>
      <c r="C74" s="43"/>
      <c r="D74" s="115"/>
    </row>
    <row r="75" spans="1:4" ht="24" x14ac:dyDescent="0.2">
      <c r="A75" s="114" t="s">
        <v>27</v>
      </c>
      <c r="B75" s="113" t="s">
        <v>81</v>
      </c>
      <c r="C75" s="44" t="e">
        <f>+D75/$D$23</f>
        <v>#DIV/0!</v>
      </c>
      <c r="D75" s="42">
        <f>+'Men Cal Eletricista seg a sex'!C64</f>
        <v>0</v>
      </c>
    </row>
    <row r="76" spans="1:4" x14ac:dyDescent="0.2">
      <c r="A76" s="237" t="s">
        <v>39</v>
      </c>
      <c r="B76" s="238"/>
      <c r="C76" s="249"/>
      <c r="D76" s="116">
        <f>SUM(D70:D75)</f>
        <v>0</v>
      </c>
    </row>
    <row r="78" spans="1:4" x14ac:dyDescent="0.2">
      <c r="A78" s="242" t="s">
        <v>82</v>
      </c>
      <c r="B78" s="243"/>
      <c r="C78" s="243"/>
      <c r="D78" s="243"/>
    </row>
    <row r="80" spans="1:4" x14ac:dyDescent="0.2">
      <c r="A80" s="257" t="s">
        <v>83</v>
      </c>
      <c r="B80" s="257"/>
      <c r="C80" s="257"/>
      <c r="D80" s="257"/>
    </row>
    <row r="81" spans="1:4" x14ac:dyDescent="0.2">
      <c r="A81" s="112" t="s">
        <v>84</v>
      </c>
      <c r="B81" s="237" t="s">
        <v>85</v>
      </c>
      <c r="C81" s="249"/>
      <c r="D81" s="64" t="s">
        <v>16</v>
      </c>
    </row>
    <row r="82" spans="1:4" x14ac:dyDescent="0.2">
      <c r="A82" s="39" t="s">
        <v>17</v>
      </c>
      <c r="B82" s="244" t="s">
        <v>86</v>
      </c>
      <c r="C82" s="245"/>
      <c r="D82" s="73"/>
    </row>
    <row r="83" spans="1:4" x14ac:dyDescent="0.2">
      <c r="A83" s="41" t="s">
        <v>19</v>
      </c>
      <c r="B83" s="258" t="s">
        <v>85</v>
      </c>
      <c r="C83" s="259"/>
      <c r="D83" s="117">
        <f>+'Men Cal Eletricista seg a sex'!C77</f>
        <v>0</v>
      </c>
    </row>
    <row r="84" spans="1:4" s="50" customFormat="1" x14ac:dyDescent="0.2">
      <c r="A84" s="41" t="s">
        <v>21</v>
      </c>
      <c r="B84" s="258" t="s">
        <v>87</v>
      </c>
      <c r="C84" s="259"/>
      <c r="D84" s="117">
        <f>+'Men Cal Eletricista seg a sex'!C86</f>
        <v>0</v>
      </c>
    </row>
    <row r="85" spans="1:4" s="50" customFormat="1" x14ac:dyDescent="0.2">
      <c r="A85" s="41" t="s">
        <v>23</v>
      </c>
      <c r="B85" s="258" t="s">
        <v>88</v>
      </c>
      <c r="C85" s="259"/>
      <c r="D85" s="117">
        <f>+'Men Cal Eletricista seg a sex'!C94</f>
        <v>0</v>
      </c>
    </row>
    <row r="86" spans="1:4" s="50" customFormat="1" ht="13.5" x14ac:dyDescent="0.2">
      <c r="A86" s="41" t="s">
        <v>25</v>
      </c>
      <c r="B86" s="258" t="s">
        <v>89</v>
      </c>
      <c r="C86" s="259"/>
      <c r="D86" s="117"/>
    </row>
    <row r="87" spans="1:4" s="50" customFormat="1" x14ac:dyDescent="0.2">
      <c r="A87" s="41" t="s">
        <v>27</v>
      </c>
      <c r="B87" s="258" t="s">
        <v>90</v>
      </c>
      <c r="C87" s="259"/>
      <c r="D87" s="117">
        <f>+'Men Cal Eletricista seg a sex'!C102</f>
        <v>0</v>
      </c>
    </row>
    <row r="88" spans="1:4" x14ac:dyDescent="0.2">
      <c r="A88" s="39" t="s">
        <v>29</v>
      </c>
      <c r="B88" s="244" t="s">
        <v>38</v>
      </c>
      <c r="C88" s="245"/>
      <c r="D88" s="73"/>
    </row>
    <row r="89" spans="1:4" x14ac:dyDescent="0.2">
      <c r="A89" s="39" t="s">
        <v>31</v>
      </c>
      <c r="B89" s="244" t="s">
        <v>91</v>
      </c>
      <c r="C89" s="245"/>
      <c r="D89" s="115"/>
    </row>
    <row r="90" spans="1:4" x14ac:dyDescent="0.2">
      <c r="A90" s="251" t="s">
        <v>39</v>
      </c>
      <c r="B90" s="251"/>
      <c r="C90" s="251"/>
      <c r="D90" s="75">
        <f>SUM(D82:D89)</f>
        <v>0</v>
      </c>
    </row>
    <row r="91" spans="1:4" x14ac:dyDescent="0.2">
      <c r="D91" s="58"/>
    </row>
    <row r="92" spans="1:4" x14ac:dyDescent="0.2">
      <c r="A92" s="112" t="s">
        <v>92</v>
      </c>
      <c r="B92" s="237" t="s">
        <v>93</v>
      </c>
      <c r="C92" s="249"/>
      <c r="D92" s="64" t="s">
        <v>16</v>
      </c>
    </row>
    <row r="93" spans="1:4" s="50" customFormat="1" x14ac:dyDescent="0.2">
      <c r="A93" s="41" t="s">
        <v>17</v>
      </c>
      <c r="B93" s="252" t="s">
        <v>94</v>
      </c>
      <c r="C93" s="253"/>
      <c r="D93" s="117">
        <f>+'Men Cal Eletricista seg a sex'!C113</f>
        <v>0</v>
      </c>
    </row>
    <row r="94" spans="1:4" s="50" customFormat="1" ht="36.75" customHeight="1" x14ac:dyDescent="0.2">
      <c r="A94" s="41" t="s">
        <v>19</v>
      </c>
      <c r="B94" s="254" t="s">
        <v>95</v>
      </c>
      <c r="C94" s="255"/>
      <c r="D94" s="115"/>
    </row>
    <row r="95" spans="1:4" s="50" customFormat="1" ht="28.5" customHeight="1" x14ac:dyDescent="0.2">
      <c r="A95" s="41" t="s">
        <v>21</v>
      </c>
      <c r="B95" s="254" t="s">
        <v>96</v>
      </c>
      <c r="C95" s="255"/>
      <c r="D95" s="115"/>
    </row>
    <row r="96" spans="1:4" x14ac:dyDescent="0.2">
      <c r="A96" s="39" t="s">
        <v>23</v>
      </c>
      <c r="B96" s="244" t="s">
        <v>38</v>
      </c>
      <c r="C96" s="245"/>
      <c r="D96" s="73"/>
    </row>
    <row r="97" spans="1:4" x14ac:dyDescent="0.2">
      <c r="A97" s="251" t="s">
        <v>39</v>
      </c>
      <c r="B97" s="251"/>
      <c r="C97" s="251"/>
      <c r="D97" s="75">
        <f>SUM(D93:D96)</f>
        <v>0</v>
      </c>
    </row>
    <row r="98" spans="1:4" x14ac:dyDescent="0.2">
      <c r="D98" s="58"/>
    </row>
    <row r="99" spans="1:4" x14ac:dyDescent="0.2">
      <c r="A99" s="112" t="s">
        <v>97</v>
      </c>
      <c r="B99" s="251" t="s">
        <v>98</v>
      </c>
      <c r="C99" s="251"/>
      <c r="D99" s="64" t="s">
        <v>16</v>
      </c>
    </row>
    <row r="100" spans="1:4" s="119" customFormat="1" x14ac:dyDescent="0.25">
      <c r="A100" s="114" t="s">
        <v>17</v>
      </c>
      <c r="B100" s="256" t="s">
        <v>336</v>
      </c>
      <c r="C100" s="256"/>
      <c r="D100" s="118"/>
    </row>
    <row r="101" spans="1:4" x14ac:dyDescent="0.2">
      <c r="A101" s="251" t="s">
        <v>39</v>
      </c>
      <c r="B101" s="251"/>
      <c r="C101" s="251"/>
      <c r="D101" s="75">
        <f>SUM(D100:D100)</f>
        <v>0</v>
      </c>
    </row>
    <row r="103" spans="1:4" x14ac:dyDescent="0.2">
      <c r="A103" s="121" t="s">
        <v>99</v>
      </c>
      <c r="B103" s="121"/>
      <c r="C103" s="121"/>
      <c r="D103" s="121"/>
    </row>
    <row r="104" spans="1:4" x14ac:dyDescent="0.2">
      <c r="A104" s="39" t="s">
        <v>84</v>
      </c>
      <c r="B104" s="244" t="s">
        <v>85</v>
      </c>
      <c r="C104" s="245"/>
      <c r="D104" s="42">
        <f>+D90</f>
        <v>0</v>
      </c>
    </row>
    <row r="105" spans="1:4" x14ac:dyDescent="0.2">
      <c r="A105" s="39" t="s">
        <v>92</v>
      </c>
      <c r="B105" s="244" t="s">
        <v>93</v>
      </c>
      <c r="C105" s="245"/>
      <c r="D105" s="42">
        <f>+D97</f>
        <v>0</v>
      </c>
    </row>
    <row r="106" spans="1:4" x14ac:dyDescent="0.2">
      <c r="A106" s="120"/>
      <c r="B106" s="246" t="s">
        <v>100</v>
      </c>
      <c r="C106" s="247"/>
      <c r="D106" s="53">
        <f>+D105+D104</f>
        <v>0</v>
      </c>
    </row>
    <row r="107" spans="1:4" x14ac:dyDescent="0.2">
      <c r="A107" s="39" t="s">
        <v>97</v>
      </c>
      <c r="B107" s="244" t="s">
        <v>98</v>
      </c>
      <c r="C107" s="245"/>
      <c r="D107" s="42">
        <f>+D101</f>
        <v>0</v>
      </c>
    </row>
    <row r="108" spans="1:4" x14ac:dyDescent="0.2">
      <c r="A108" s="248" t="s">
        <v>39</v>
      </c>
      <c r="B108" s="248"/>
      <c r="C108" s="248"/>
      <c r="D108" s="54">
        <f>+D107+D106</f>
        <v>0</v>
      </c>
    </row>
    <row r="110" spans="1:4" x14ac:dyDescent="0.2">
      <c r="A110" s="242" t="s">
        <v>101</v>
      </c>
      <c r="B110" s="243"/>
      <c r="C110" s="243"/>
      <c r="D110" s="243"/>
    </row>
    <row r="112" spans="1:4" x14ac:dyDescent="0.2">
      <c r="A112" s="112">
        <v>5</v>
      </c>
      <c r="B112" s="237" t="s">
        <v>102</v>
      </c>
      <c r="C112" s="249"/>
      <c r="D112" s="64" t="s">
        <v>16</v>
      </c>
    </row>
    <row r="113" spans="1:4" x14ac:dyDescent="0.2">
      <c r="A113" s="39" t="s">
        <v>17</v>
      </c>
      <c r="B113" s="250" t="s">
        <v>103</v>
      </c>
      <c r="C113" s="250"/>
      <c r="D113" s="73">
        <f>+Uniforme!E13</f>
        <v>0</v>
      </c>
    </row>
    <row r="114" spans="1:4" x14ac:dyDescent="0.2">
      <c r="A114" s="39" t="s">
        <v>65</v>
      </c>
      <c r="B114" s="41" t="s">
        <v>66</v>
      </c>
      <c r="C114" s="80">
        <f>+$C$132+$C$133</f>
        <v>9.2499999999999999E-2</v>
      </c>
      <c r="D114" s="97">
        <f>+(C114*D113)*-1</f>
        <v>0</v>
      </c>
    </row>
    <row r="115" spans="1:4" x14ac:dyDescent="0.2">
      <c r="A115" s="39" t="s">
        <v>19</v>
      </c>
      <c r="B115" s="250" t="s">
        <v>104</v>
      </c>
      <c r="C115" s="250"/>
      <c r="D115" s="73"/>
    </row>
    <row r="116" spans="1:4" x14ac:dyDescent="0.2">
      <c r="A116" s="39" t="s">
        <v>46</v>
      </c>
      <c r="B116" s="41" t="s">
        <v>66</v>
      </c>
      <c r="C116" s="80">
        <f>+$C$132+$C$133</f>
        <v>9.2499999999999999E-2</v>
      </c>
      <c r="D116" s="97">
        <f>+(C116*D115)*-1</f>
        <v>0</v>
      </c>
    </row>
    <row r="117" spans="1:4" x14ac:dyDescent="0.2">
      <c r="A117" s="39" t="s">
        <v>21</v>
      </c>
      <c r="B117" s="250" t="s">
        <v>105</v>
      </c>
      <c r="C117" s="250"/>
      <c r="D117" s="73">
        <f>+Ferramentas!$Q$123</f>
        <v>0</v>
      </c>
    </row>
    <row r="118" spans="1:4" x14ac:dyDescent="0.2">
      <c r="A118" s="39" t="s">
        <v>69</v>
      </c>
      <c r="B118" s="41" t="s">
        <v>66</v>
      </c>
      <c r="C118" s="80">
        <f>+$C$132+$C$133</f>
        <v>9.2499999999999999E-2</v>
      </c>
      <c r="D118" s="97">
        <f>+(C118*D117)*-1</f>
        <v>0</v>
      </c>
    </row>
    <row r="119" spans="1:4" x14ac:dyDescent="0.2">
      <c r="A119" s="39" t="s">
        <v>23</v>
      </c>
      <c r="B119" s="250" t="s">
        <v>38</v>
      </c>
      <c r="C119" s="250"/>
      <c r="D119" s="73"/>
    </row>
    <row r="120" spans="1:4" x14ac:dyDescent="0.2">
      <c r="A120" s="39" t="s">
        <v>70</v>
      </c>
      <c r="B120" s="41" t="s">
        <v>66</v>
      </c>
      <c r="C120" s="80">
        <f>+$C$132+$C$133</f>
        <v>9.2499999999999999E-2</v>
      </c>
      <c r="D120" s="97">
        <f>+(C120*D119)*-1</f>
        <v>0</v>
      </c>
    </row>
    <row r="121" spans="1:4" x14ac:dyDescent="0.2">
      <c r="A121" s="251" t="s">
        <v>39</v>
      </c>
      <c r="B121" s="251"/>
      <c r="C121" s="251"/>
      <c r="D121" s="75">
        <f>SUM(D113:D119)</f>
        <v>0</v>
      </c>
    </row>
    <row r="123" spans="1:4" x14ac:dyDescent="0.2">
      <c r="A123" s="242" t="s">
        <v>106</v>
      </c>
      <c r="B123" s="243"/>
      <c r="C123" s="243"/>
      <c r="D123" s="243"/>
    </row>
    <row r="125" spans="1:4" x14ac:dyDescent="0.2">
      <c r="A125" s="112">
        <v>6</v>
      </c>
      <c r="B125" s="77" t="s">
        <v>107</v>
      </c>
      <c r="C125" s="122" t="s">
        <v>15</v>
      </c>
      <c r="D125" s="64" t="s">
        <v>16</v>
      </c>
    </row>
    <row r="126" spans="1:4" x14ac:dyDescent="0.2">
      <c r="A126" s="45" t="s">
        <v>17</v>
      </c>
      <c r="B126" s="45" t="s">
        <v>108</v>
      </c>
      <c r="C126" s="48">
        <v>0.03</v>
      </c>
      <c r="D126" s="100">
        <f>($D$121+$D$108+$D$76+$D$65+$D$23)*C126</f>
        <v>0</v>
      </c>
    </row>
    <row r="127" spans="1:4" x14ac:dyDescent="0.2">
      <c r="A127" s="45" t="s">
        <v>19</v>
      </c>
      <c r="B127" s="45" t="s">
        <v>109</v>
      </c>
      <c r="C127" s="48">
        <v>0.03</v>
      </c>
      <c r="D127" s="100">
        <f>($D$121+$D$108+$D$76+$D$65+$D$23+D126)*C127</f>
        <v>0</v>
      </c>
    </row>
    <row r="128" spans="1:4" s="124" customFormat="1" x14ac:dyDescent="0.25">
      <c r="A128" s="231" t="s">
        <v>110</v>
      </c>
      <c r="B128" s="232"/>
      <c r="C128" s="233"/>
      <c r="D128" s="123">
        <f>++D127+D126+D121+D108+D76+D65+D23</f>
        <v>0</v>
      </c>
    </row>
    <row r="129" spans="1:7" s="124" customFormat="1" ht="33" customHeight="1" x14ac:dyDescent="0.25">
      <c r="A129" s="234" t="s">
        <v>111</v>
      </c>
      <c r="B129" s="235"/>
      <c r="C129" s="236"/>
      <c r="D129" s="123">
        <f>ROUND(D128/(1-(C132+C133+C135+C137+C138)),2)</f>
        <v>0</v>
      </c>
    </row>
    <row r="130" spans="1:7" x14ac:dyDescent="0.2">
      <c r="A130" s="39" t="s">
        <v>21</v>
      </c>
      <c r="B130" s="39" t="s">
        <v>112</v>
      </c>
      <c r="C130" s="44"/>
      <c r="D130" s="39"/>
    </row>
    <row r="131" spans="1:7" x14ac:dyDescent="0.2">
      <c r="A131" s="39" t="s">
        <v>69</v>
      </c>
      <c r="B131" s="39" t="s">
        <v>113</v>
      </c>
      <c r="C131" s="44"/>
      <c r="D131" s="39"/>
    </row>
    <row r="132" spans="1:7" x14ac:dyDescent="0.2">
      <c r="A132" s="45" t="s">
        <v>114</v>
      </c>
      <c r="B132" s="45" t="s">
        <v>115</v>
      </c>
      <c r="C132" s="48">
        <v>1.6500000000000001E-2</v>
      </c>
      <c r="D132" s="100">
        <f>ROUND(C132*$D$129,2)</f>
        <v>0</v>
      </c>
      <c r="G132" s="125"/>
    </row>
    <row r="133" spans="1:7" x14ac:dyDescent="0.2">
      <c r="A133" s="45" t="s">
        <v>116</v>
      </c>
      <c r="B133" s="45" t="s">
        <v>117</v>
      </c>
      <c r="C133" s="48">
        <v>7.5999999999999998E-2</v>
      </c>
      <c r="D133" s="100">
        <f>ROUND(C133*$D$129,2)</f>
        <v>0</v>
      </c>
      <c r="G133" s="125"/>
    </row>
    <row r="134" spans="1:7" x14ac:dyDescent="0.2">
      <c r="A134" s="39" t="s">
        <v>118</v>
      </c>
      <c r="B134" s="39" t="s">
        <v>119</v>
      </c>
      <c r="C134" s="44"/>
      <c r="D134" s="42"/>
      <c r="G134" s="125"/>
    </row>
    <row r="135" spans="1:7" x14ac:dyDescent="0.2">
      <c r="A135" s="39" t="s">
        <v>120</v>
      </c>
      <c r="B135" s="39" t="s">
        <v>121</v>
      </c>
      <c r="C135" s="44"/>
      <c r="D135" s="39"/>
      <c r="G135" s="125"/>
    </row>
    <row r="136" spans="1:7" x14ac:dyDescent="0.2">
      <c r="A136" s="39" t="s">
        <v>122</v>
      </c>
      <c r="B136" s="39" t="s">
        <v>123</v>
      </c>
      <c r="C136" s="44"/>
      <c r="D136" s="39"/>
    </row>
    <row r="137" spans="1:7" x14ac:dyDescent="0.2">
      <c r="A137" s="45" t="s">
        <v>124</v>
      </c>
      <c r="B137" s="45" t="s">
        <v>125</v>
      </c>
      <c r="C137" s="48">
        <v>0.05</v>
      </c>
      <c r="D137" s="100">
        <f>ROUND(C137*$D$129,2)</f>
        <v>0</v>
      </c>
    </row>
    <row r="138" spans="1:7" x14ac:dyDescent="0.2">
      <c r="A138" s="39" t="s">
        <v>126</v>
      </c>
      <c r="B138" s="39" t="s">
        <v>127</v>
      </c>
      <c r="C138" s="44"/>
      <c r="D138" s="39"/>
    </row>
    <row r="139" spans="1:7" x14ac:dyDescent="0.2">
      <c r="A139" s="237" t="s">
        <v>39</v>
      </c>
      <c r="B139" s="238"/>
      <c r="C139" s="126">
        <f>+C138+C137+C135+C133+C132+C127+C126</f>
        <v>0.20250000000000001</v>
      </c>
      <c r="D139" s="75">
        <f>+D137+D135+D133+D132+D127+D126</f>
        <v>0</v>
      </c>
    </row>
    <row r="141" spans="1:7" x14ac:dyDescent="0.2">
      <c r="A141" s="239" t="s">
        <v>128</v>
      </c>
      <c r="B141" s="239"/>
      <c r="C141" s="239"/>
      <c r="D141" s="239"/>
    </row>
    <row r="142" spans="1:7" x14ac:dyDescent="0.2">
      <c r="A142" s="39" t="s">
        <v>17</v>
      </c>
      <c r="B142" s="240" t="s">
        <v>129</v>
      </c>
      <c r="C142" s="240"/>
      <c r="D142" s="73">
        <f>+D23</f>
        <v>0</v>
      </c>
    </row>
    <row r="143" spans="1:7" x14ac:dyDescent="0.2">
      <c r="A143" s="39" t="s">
        <v>130</v>
      </c>
      <c r="B143" s="240" t="s">
        <v>131</v>
      </c>
      <c r="C143" s="240"/>
      <c r="D143" s="73">
        <f>+D65</f>
        <v>0</v>
      </c>
    </row>
    <row r="144" spans="1:7" x14ac:dyDescent="0.2">
      <c r="A144" s="39" t="s">
        <v>21</v>
      </c>
      <c r="B144" s="240" t="s">
        <v>132</v>
      </c>
      <c r="C144" s="240"/>
      <c r="D144" s="73">
        <f>+D76</f>
        <v>0</v>
      </c>
    </row>
    <row r="145" spans="1:5" x14ac:dyDescent="0.2">
      <c r="A145" s="39" t="s">
        <v>23</v>
      </c>
      <c r="B145" s="240" t="s">
        <v>133</v>
      </c>
      <c r="C145" s="240"/>
      <c r="D145" s="73">
        <f>+D108</f>
        <v>0</v>
      </c>
    </row>
    <row r="146" spans="1:5" x14ac:dyDescent="0.2">
      <c r="A146" s="39" t="s">
        <v>25</v>
      </c>
      <c r="B146" s="240" t="s">
        <v>134</v>
      </c>
      <c r="C146" s="240"/>
      <c r="D146" s="73">
        <f>+D121</f>
        <v>0</v>
      </c>
    </row>
    <row r="147" spans="1:5" x14ac:dyDescent="0.2">
      <c r="B147" s="241" t="s">
        <v>135</v>
      </c>
      <c r="C147" s="241"/>
      <c r="D147" s="127">
        <f>SUM(D142:D146)</f>
        <v>0</v>
      </c>
    </row>
    <row r="148" spans="1:5" x14ac:dyDescent="0.2">
      <c r="A148" s="39" t="s">
        <v>27</v>
      </c>
      <c r="B148" s="240" t="s">
        <v>136</v>
      </c>
      <c r="C148" s="240"/>
      <c r="D148" s="73">
        <f>+D139</f>
        <v>0</v>
      </c>
    </row>
    <row r="150" spans="1:5" x14ac:dyDescent="0.2">
      <c r="A150" s="230" t="s">
        <v>137</v>
      </c>
      <c r="B150" s="230"/>
      <c r="C150" s="230"/>
      <c r="D150" s="128">
        <f>ROUND(+D148+D147,2)</f>
        <v>0</v>
      </c>
    </row>
    <row r="152" spans="1:5" x14ac:dyDescent="0.2">
      <c r="A152" s="129" t="s">
        <v>207</v>
      </c>
      <c r="B152" s="129"/>
      <c r="C152" s="129"/>
      <c r="D152" s="129"/>
      <c r="E152" s="129"/>
    </row>
    <row r="153" spans="1:5" x14ac:dyDescent="0.2">
      <c r="A153" s="129" t="s">
        <v>222</v>
      </c>
      <c r="B153" s="129"/>
      <c r="C153" s="129"/>
      <c r="D153" s="129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  <row r="161" spans="1:5" x14ac:dyDescent="0.2">
      <c r="A161" s="129"/>
      <c r="B161" s="129"/>
      <c r="C161" s="129"/>
      <c r="D161" s="129"/>
      <c r="E161" s="129"/>
    </row>
    <row r="162" spans="1:5" x14ac:dyDescent="0.2">
      <c r="A162" s="129"/>
      <c r="B162" s="129"/>
      <c r="C162" s="129"/>
      <c r="D162" s="129"/>
      <c r="E162" s="129"/>
    </row>
    <row r="163" spans="1:5" x14ac:dyDescent="0.2">
      <c r="A163" s="129"/>
      <c r="B163" s="129"/>
      <c r="C163" s="129"/>
      <c r="D163" s="129"/>
      <c r="E163" s="129"/>
    </row>
    <row r="164" spans="1:5" x14ac:dyDescent="0.2">
      <c r="A164" s="129"/>
      <c r="B164" s="129"/>
      <c r="C164" s="129"/>
      <c r="D164" s="129"/>
      <c r="E164" s="129"/>
    </row>
  </sheetData>
  <mergeCells count="78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5:C65"/>
    <mergeCell ref="A27:D27"/>
    <mergeCell ref="A33:C33"/>
    <mergeCell ref="A35:D35"/>
    <mergeCell ref="A47:D47"/>
    <mergeCell ref="B57:C57"/>
    <mergeCell ref="A58:B58"/>
    <mergeCell ref="A60:D60"/>
    <mergeCell ref="B61:C61"/>
    <mergeCell ref="B62:C62"/>
    <mergeCell ref="B63:C63"/>
    <mergeCell ref="B64:C64"/>
    <mergeCell ref="B88:C88"/>
    <mergeCell ref="A67:D67"/>
    <mergeCell ref="A76:C76"/>
    <mergeCell ref="A78:D78"/>
    <mergeCell ref="A80:D80"/>
    <mergeCell ref="B81:C81"/>
    <mergeCell ref="B82:C82"/>
    <mergeCell ref="B83:C83"/>
    <mergeCell ref="B84:C84"/>
    <mergeCell ref="B85:C85"/>
    <mergeCell ref="B86:C86"/>
    <mergeCell ref="B87:C87"/>
    <mergeCell ref="B104:C104"/>
    <mergeCell ref="B89:C89"/>
    <mergeCell ref="A90:C90"/>
    <mergeCell ref="B92:C92"/>
    <mergeCell ref="B93:C93"/>
    <mergeCell ref="B94:C94"/>
    <mergeCell ref="B95:C95"/>
    <mergeCell ref="B96:C96"/>
    <mergeCell ref="A97:C97"/>
    <mergeCell ref="B99:C99"/>
    <mergeCell ref="B100:C100"/>
    <mergeCell ref="A101:C101"/>
    <mergeCell ref="A123:D123"/>
    <mergeCell ref="B105:C105"/>
    <mergeCell ref="B106:C106"/>
    <mergeCell ref="B107:C107"/>
    <mergeCell ref="A108:C108"/>
    <mergeCell ref="A110:D110"/>
    <mergeCell ref="B112:C112"/>
    <mergeCell ref="B113:C113"/>
    <mergeCell ref="B115:C115"/>
    <mergeCell ref="B117:C117"/>
    <mergeCell ref="B119:C119"/>
    <mergeCell ref="A121:C121"/>
    <mergeCell ref="A150:C150"/>
    <mergeCell ref="A128:C128"/>
    <mergeCell ref="A129:C129"/>
    <mergeCell ref="A139:B139"/>
    <mergeCell ref="A141:D141"/>
    <mergeCell ref="B142:C142"/>
    <mergeCell ref="B143:C143"/>
    <mergeCell ref="B144:C144"/>
    <mergeCell ref="B145:C145"/>
    <mergeCell ref="B146:C146"/>
    <mergeCell ref="B147:C147"/>
    <mergeCell ref="B148:C148"/>
  </mergeCells>
  <pageMargins left="1.6" right="0.51181102362204722" top="0.34" bottom="0.53" header="0.31496062992125984" footer="0.31496062992125984"/>
  <pageSetup paperSize="9" scale="80" orientation="portrait" r:id="rId1"/>
  <headerFooter>
    <oddFooter>&amp;A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5" tint="0.79998168889431442"/>
  </sheetPr>
  <dimension ref="A1:C128"/>
  <sheetViews>
    <sheetView workbookViewId="0">
      <selection activeCell="B29" sqref="B29"/>
    </sheetView>
  </sheetViews>
  <sheetFormatPr defaultRowHeight="12" x14ac:dyDescent="0.2"/>
  <cols>
    <col min="1" max="1" width="73.7109375" style="38" customWidth="1"/>
    <col min="2" max="2" width="16.42578125" style="38" bestFit="1" customWidth="1"/>
    <col min="3" max="3" width="13.85546875" style="38" bestFit="1" customWidth="1"/>
    <col min="4" max="4" width="10.7109375" style="38" bestFit="1" customWidth="1"/>
    <col min="5" max="5" width="79" style="38" customWidth="1"/>
    <col min="6" max="16384" width="9.140625" style="38"/>
  </cols>
  <sheetData>
    <row r="1" spans="1:3" ht="38.25" customHeight="1" x14ac:dyDescent="0.2">
      <c r="A1" s="309" t="s">
        <v>327</v>
      </c>
      <c r="B1" s="309"/>
      <c r="C1" s="309"/>
    </row>
    <row r="3" spans="1:3" x14ac:dyDescent="0.2">
      <c r="A3" s="39" t="s">
        <v>138</v>
      </c>
      <c r="B3" s="39">
        <v>220</v>
      </c>
    </row>
    <row r="4" spans="1:3" x14ac:dyDescent="0.2">
      <c r="A4" s="39" t="s">
        <v>139</v>
      </c>
      <c r="B4" s="39">
        <v>365.25</v>
      </c>
    </row>
    <row r="5" spans="1:3" x14ac:dyDescent="0.2">
      <c r="A5" s="39" t="s">
        <v>140</v>
      </c>
      <c r="B5" s="40">
        <f>(365.25/12)/(7/5)</f>
        <v>21.741071428571431</v>
      </c>
    </row>
    <row r="6" spans="1:3" x14ac:dyDescent="0.2">
      <c r="A6" s="41" t="s">
        <v>18</v>
      </c>
      <c r="B6" s="42">
        <f>+'Eletricista seg a sex'!D12</f>
        <v>0</v>
      </c>
    </row>
    <row r="7" spans="1:3" x14ac:dyDescent="0.2">
      <c r="A7" s="41" t="s">
        <v>141</v>
      </c>
      <c r="B7" s="42">
        <f>+'Eletricista seg a sex'!D23</f>
        <v>0</v>
      </c>
    </row>
    <row r="9" spans="1:3" x14ac:dyDescent="0.2">
      <c r="A9" s="297" t="s">
        <v>142</v>
      </c>
      <c r="B9" s="298"/>
      <c r="C9" s="299"/>
    </row>
    <row r="10" spans="1:3" x14ac:dyDescent="0.2">
      <c r="A10" s="39" t="s">
        <v>143</v>
      </c>
      <c r="B10" s="39">
        <f>+$B$4</f>
        <v>365.25</v>
      </c>
      <c r="C10" s="43"/>
    </row>
    <row r="11" spans="1:3" x14ac:dyDescent="0.2">
      <c r="A11" s="39" t="s">
        <v>144</v>
      </c>
      <c r="B11" s="41">
        <v>12</v>
      </c>
      <c r="C11" s="43"/>
    </row>
    <row r="12" spans="1:3" x14ac:dyDescent="0.2">
      <c r="A12" s="39" t="s">
        <v>145</v>
      </c>
      <c r="B12" s="44">
        <v>1</v>
      </c>
      <c r="C12" s="43"/>
    </row>
    <row r="13" spans="1:3" x14ac:dyDescent="0.2">
      <c r="A13" s="41" t="s">
        <v>146</v>
      </c>
      <c r="B13" s="40">
        <f>(365.25/12)/(7/5)</f>
        <v>21.741071428571431</v>
      </c>
      <c r="C13" s="43"/>
    </row>
    <row r="14" spans="1:3" x14ac:dyDescent="0.2">
      <c r="A14" s="45" t="s">
        <v>147</v>
      </c>
      <c r="B14" s="46"/>
      <c r="C14" s="43"/>
    </row>
    <row r="15" spans="1:3" x14ac:dyDescent="0.2">
      <c r="A15" s="39" t="s">
        <v>148</v>
      </c>
      <c r="B15" s="44">
        <v>0.06</v>
      </c>
      <c r="C15" s="43"/>
    </row>
    <row r="16" spans="1:3" x14ac:dyDescent="0.2">
      <c r="A16" s="278" t="s">
        <v>149</v>
      </c>
      <c r="B16" s="280"/>
      <c r="C16" s="47">
        <f>ROUND((B13*(B14*2)-($B$6*B15)),2)</f>
        <v>0</v>
      </c>
    </row>
    <row r="18" spans="1:3" x14ac:dyDescent="0.2">
      <c r="A18" s="297" t="s">
        <v>203</v>
      </c>
      <c r="B18" s="298"/>
      <c r="C18" s="299"/>
    </row>
    <row r="19" spans="1:3" x14ac:dyDescent="0.2">
      <c r="A19" s="39" t="s">
        <v>143</v>
      </c>
      <c r="B19" s="39">
        <f>+$B$4</f>
        <v>365.25</v>
      </c>
      <c r="C19" s="43"/>
    </row>
    <row r="20" spans="1:3" x14ac:dyDescent="0.2">
      <c r="A20" s="39" t="s">
        <v>144</v>
      </c>
      <c r="B20" s="41">
        <v>12</v>
      </c>
      <c r="C20" s="43"/>
    </row>
    <row r="21" spans="1:3" x14ac:dyDescent="0.2">
      <c r="A21" s="39" t="s">
        <v>145</v>
      </c>
      <c r="B21" s="44">
        <v>1</v>
      </c>
      <c r="C21" s="43"/>
    </row>
    <row r="22" spans="1:3" x14ac:dyDescent="0.2">
      <c r="A22" s="41" t="s">
        <v>204</v>
      </c>
      <c r="B22" s="40">
        <f>(365.25/12)/(7/5)</f>
        <v>21.741071428571431</v>
      </c>
      <c r="C22" s="43"/>
    </row>
    <row r="23" spans="1:3" x14ac:dyDescent="0.2">
      <c r="A23" s="45" t="s">
        <v>205</v>
      </c>
      <c r="B23" s="46"/>
      <c r="C23" s="43"/>
    </row>
    <row r="24" spans="1:3" x14ac:dyDescent="0.2">
      <c r="A24" s="39" t="s">
        <v>151</v>
      </c>
      <c r="B24" s="44">
        <v>0</v>
      </c>
      <c r="C24" s="43"/>
    </row>
    <row r="25" spans="1:3" x14ac:dyDescent="0.2">
      <c r="A25" s="278" t="s">
        <v>150</v>
      </c>
      <c r="B25" s="280"/>
      <c r="C25" s="47">
        <f>ROUND((B22*(B23)-((B22*B23)*B24)),2)</f>
        <v>0</v>
      </c>
    </row>
    <row r="28" spans="1:3" x14ac:dyDescent="0.2">
      <c r="A28" s="297" t="s">
        <v>152</v>
      </c>
      <c r="B28" s="298"/>
      <c r="C28" s="299"/>
    </row>
    <row r="29" spans="1:3" x14ac:dyDescent="0.2">
      <c r="A29" s="39" t="s">
        <v>153</v>
      </c>
      <c r="B29" s="42">
        <f>+B7</f>
        <v>0</v>
      </c>
      <c r="C29" s="43"/>
    </row>
    <row r="30" spans="1:3" x14ac:dyDescent="0.2">
      <c r="A30" s="39" t="s">
        <v>154</v>
      </c>
      <c r="B30" s="39">
        <v>12</v>
      </c>
      <c r="C30" s="43"/>
    </row>
    <row r="31" spans="1:3" x14ac:dyDescent="0.2">
      <c r="A31" s="45" t="s">
        <v>155</v>
      </c>
      <c r="B31" s="48"/>
      <c r="C31" s="43"/>
    </row>
    <row r="32" spans="1:3" x14ac:dyDescent="0.2">
      <c r="A32" s="278" t="s">
        <v>156</v>
      </c>
      <c r="B32" s="280"/>
      <c r="C32" s="47">
        <f>ROUND(+(B29/B30)*B31,2)</f>
        <v>0</v>
      </c>
    </row>
    <row r="34" spans="1:3" x14ac:dyDescent="0.2">
      <c r="A34" s="282" t="s">
        <v>157</v>
      </c>
      <c r="B34" s="283"/>
      <c r="C34" s="284"/>
    </row>
    <row r="35" spans="1:3" s="50" customFormat="1" x14ac:dyDescent="0.2">
      <c r="A35" s="49" t="s">
        <v>158</v>
      </c>
      <c r="B35" s="48">
        <f>+B31</f>
        <v>0</v>
      </c>
      <c r="C35" s="43"/>
    </row>
    <row r="36" spans="1:3" x14ac:dyDescent="0.2">
      <c r="A36" s="39" t="s">
        <v>159</v>
      </c>
      <c r="B36" s="42">
        <f>+'Eletricista seg a sex'!$D$23</f>
        <v>0</v>
      </c>
      <c r="C36" s="43"/>
    </row>
    <row r="37" spans="1:3" x14ac:dyDescent="0.2">
      <c r="A37" s="39" t="s">
        <v>44</v>
      </c>
      <c r="B37" s="42">
        <f>+'Eletricista seg a sex'!$D$29</f>
        <v>0</v>
      </c>
      <c r="C37" s="43"/>
    </row>
    <row r="38" spans="1:3" x14ac:dyDescent="0.2">
      <c r="A38" s="39" t="s">
        <v>47</v>
      </c>
      <c r="B38" s="42">
        <f>+'Eletricista seg a sex'!$D$31</f>
        <v>0</v>
      </c>
      <c r="C38" s="43"/>
    </row>
    <row r="39" spans="1:3" x14ac:dyDescent="0.2">
      <c r="A39" s="39" t="s">
        <v>49</v>
      </c>
      <c r="B39" s="42">
        <f>+'Eletricista seg a sex'!$D$32</f>
        <v>0</v>
      </c>
      <c r="C39" s="43"/>
    </row>
    <row r="40" spans="1:3" x14ac:dyDescent="0.2">
      <c r="A40" s="51" t="s">
        <v>160</v>
      </c>
      <c r="B40" s="52">
        <f>SUM(B36:B39)</f>
        <v>0</v>
      </c>
      <c r="C40" s="43"/>
    </row>
    <row r="41" spans="1:3" x14ac:dyDescent="0.2">
      <c r="A41" s="41" t="s">
        <v>161</v>
      </c>
      <c r="B41" s="44">
        <v>0.4</v>
      </c>
      <c r="C41" s="43"/>
    </row>
    <row r="42" spans="1:3" x14ac:dyDescent="0.2">
      <c r="A42" s="41" t="s">
        <v>162</v>
      </c>
      <c r="B42" s="44">
        <f>+'Eletricista seg a sex'!$C$44</f>
        <v>0.08</v>
      </c>
      <c r="C42" s="43"/>
    </row>
    <row r="43" spans="1:3" x14ac:dyDescent="0.2">
      <c r="A43" s="246" t="s">
        <v>163</v>
      </c>
      <c r="B43" s="247"/>
      <c r="C43" s="53">
        <f>ROUND(+B40*B41*B42*B35,2)</f>
        <v>0</v>
      </c>
    </row>
    <row r="44" spans="1:3" x14ac:dyDescent="0.2">
      <c r="A44" s="278" t="s">
        <v>164</v>
      </c>
      <c r="B44" s="280"/>
      <c r="C44" s="54">
        <f>+C43</f>
        <v>0</v>
      </c>
    </row>
    <row r="46" spans="1:3" x14ac:dyDescent="0.2">
      <c r="A46" s="297" t="s">
        <v>165</v>
      </c>
      <c r="B46" s="298"/>
      <c r="C46" s="299"/>
    </row>
    <row r="47" spans="1:3" x14ac:dyDescent="0.2">
      <c r="A47" s="39" t="s">
        <v>153</v>
      </c>
      <c r="B47" s="42">
        <f>+B7</f>
        <v>0</v>
      </c>
      <c r="C47" s="43"/>
    </row>
    <row r="48" spans="1:3" x14ac:dyDescent="0.2">
      <c r="A48" s="39" t="s">
        <v>166</v>
      </c>
      <c r="B48" s="55">
        <v>30</v>
      </c>
      <c r="C48" s="43"/>
    </row>
    <row r="49" spans="1:3" x14ac:dyDescent="0.2">
      <c r="A49" s="39" t="s">
        <v>154</v>
      </c>
      <c r="B49" s="39">
        <v>12</v>
      </c>
      <c r="C49" s="43"/>
    </row>
    <row r="50" spans="1:3" x14ac:dyDescent="0.2">
      <c r="A50" s="39" t="s">
        <v>167</v>
      </c>
      <c r="B50" s="39">
        <v>7</v>
      </c>
      <c r="C50" s="43"/>
    </row>
    <row r="51" spans="1:3" x14ac:dyDescent="0.2">
      <c r="A51" s="45" t="s">
        <v>168</v>
      </c>
      <c r="B51" s="48"/>
      <c r="C51" s="43"/>
    </row>
    <row r="52" spans="1:3" x14ac:dyDescent="0.2">
      <c r="A52" s="278" t="s">
        <v>169</v>
      </c>
      <c r="B52" s="280"/>
      <c r="C52" s="47">
        <f>+ROUND(((B47/B48/B49)*B50)*B51,2)</f>
        <v>0</v>
      </c>
    </row>
    <row r="54" spans="1:3" x14ac:dyDescent="0.2">
      <c r="A54" s="282" t="s">
        <v>170</v>
      </c>
      <c r="B54" s="283"/>
      <c r="C54" s="284"/>
    </row>
    <row r="55" spans="1:3" x14ac:dyDescent="0.2">
      <c r="A55" s="49" t="s">
        <v>171</v>
      </c>
      <c r="B55" s="48">
        <f>+B51</f>
        <v>0</v>
      </c>
      <c r="C55" s="43"/>
    </row>
    <row r="56" spans="1:3" x14ac:dyDescent="0.2">
      <c r="A56" s="39" t="s">
        <v>159</v>
      </c>
      <c r="B56" s="42">
        <f>+'Eletricista seg a sex'!$D$23</f>
        <v>0</v>
      </c>
      <c r="C56" s="43"/>
    </row>
    <row r="57" spans="1:3" x14ac:dyDescent="0.2">
      <c r="A57" s="39" t="s">
        <v>44</v>
      </c>
      <c r="B57" s="42">
        <f>+'Eletricista seg a sex'!$D$29</f>
        <v>0</v>
      </c>
      <c r="C57" s="43"/>
    </row>
    <row r="58" spans="1:3" x14ac:dyDescent="0.2">
      <c r="A58" s="39" t="s">
        <v>47</v>
      </c>
      <c r="B58" s="42">
        <f>+'Eletricista seg a sex'!$D$31</f>
        <v>0</v>
      </c>
      <c r="C58" s="43"/>
    </row>
    <row r="59" spans="1:3" x14ac:dyDescent="0.2">
      <c r="A59" s="39" t="s">
        <v>49</v>
      </c>
      <c r="B59" s="42">
        <f>+'Eletricista seg a sex'!$D$32</f>
        <v>0</v>
      </c>
      <c r="C59" s="43"/>
    </row>
    <row r="60" spans="1:3" x14ac:dyDescent="0.2">
      <c r="A60" s="51" t="s">
        <v>160</v>
      </c>
      <c r="B60" s="52">
        <f>SUM(B56:B59)</f>
        <v>0</v>
      </c>
      <c r="C60" s="43"/>
    </row>
    <row r="61" spans="1:3" x14ac:dyDescent="0.2">
      <c r="A61" s="41" t="s">
        <v>161</v>
      </c>
      <c r="B61" s="44">
        <v>0.4</v>
      </c>
      <c r="C61" s="43"/>
    </row>
    <row r="62" spans="1:3" x14ac:dyDescent="0.2">
      <c r="A62" s="41" t="s">
        <v>162</v>
      </c>
      <c r="B62" s="44">
        <f>+'Eletricista seg a sex'!$C$44</f>
        <v>0.08</v>
      </c>
      <c r="C62" s="43"/>
    </row>
    <row r="63" spans="1:3" x14ac:dyDescent="0.2">
      <c r="A63" s="246" t="s">
        <v>163</v>
      </c>
      <c r="B63" s="247"/>
      <c r="C63" s="53">
        <f>ROUND(+B60*B61*B62*B55,2)</f>
        <v>0</v>
      </c>
    </row>
    <row r="64" spans="1:3" x14ac:dyDescent="0.2">
      <c r="A64" s="278" t="s">
        <v>172</v>
      </c>
      <c r="B64" s="280"/>
      <c r="C64" s="54">
        <f>+C63</f>
        <v>0</v>
      </c>
    </row>
    <row r="66" spans="1:3" x14ac:dyDescent="0.2">
      <c r="A66" s="282" t="s">
        <v>173</v>
      </c>
      <c r="B66" s="283"/>
      <c r="C66" s="284"/>
    </row>
    <row r="67" spans="1:3" x14ac:dyDescent="0.2">
      <c r="A67" s="288" t="s">
        <v>174</v>
      </c>
      <c r="B67" s="289"/>
      <c r="C67" s="290"/>
    </row>
    <row r="68" spans="1:3" x14ac:dyDescent="0.2">
      <c r="A68" s="291"/>
      <c r="B68" s="292"/>
      <c r="C68" s="293"/>
    </row>
    <row r="69" spans="1:3" x14ac:dyDescent="0.2">
      <c r="A69" s="291"/>
      <c r="B69" s="292"/>
      <c r="C69" s="293"/>
    </row>
    <row r="70" spans="1:3" x14ac:dyDescent="0.2">
      <c r="A70" s="294"/>
      <c r="B70" s="295"/>
      <c r="C70" s="296"/>
    </row>
    <row r="71" spans="1:3" x14ac:dyDescent="0.2">
      <c r="A71" s="56"/>
      <c r="B71" s="56"/>
      <c r="C71" s="56"/>
    </row>
    <row r="72" spans="1:3" x14ac:dyDescent="0.2">
      <c r="A72" s="282" t="s">
        <v>175</v>
      </c>
      <c r="B72" s="283"/>
      <c r="C72" s="284"/>
    </row>
    <row r="73" spans="1:3" x14ac:dyDescent="0.2">
      <c r="A73" s="39" t="s">
        <v>176</v>
      </c>
      <c r="B73" s="42">
        <f>+$B$7</f>
        <v>0</v>
      </c>
      <c r="C73" s="43"/>
    </row>
    <row r="74" spans="1:3" x14ac:dyDescent="0.2">
      <c r="A74" s="39" t="s">
        <v>144</v>
      </c>
      <c r="B74" s="39">
        <v>30</v>
      </c>
      <c r="C74" s="43"/>
    </row>
    <row r="75" spans="1:3" x14ac:dyDescent="0.2">
      <c r="A75" s="39" t="s">
        <v>177</v>
      </c>
      <c r="B75" s="39">
        <v>12</v>
      </c>
      <c r="C75" s="43"/>
    </row>
    <row r="76" spans="1:3" x14ac:dyDescent="0.2">
      <c r="A76" s="45" t="s">
        <v>178</v>
      </c>
      <c r="B76" s="45"/>
      <c r="C76" s="43"/>
    </row>
    <row r="77" spans="1:3" x14ac:dyDescent="0.2">
      <c r="A77" s="278" t="s">
        <v>179</v>
      </c>
      <c r="B77" s="280"/>
      <c r="C77" s="57">
        <f>+ROUND((B73/B74/B75)*B76,2)</f>
        <v>0</v>
      </c>
    </row>
    <row r="79" spans="1:3" x14ac:dyDescent="0.2">
      <c r="A79" s="282" t="s">
        <v>180</v>
      </c>
      <c r="B79" s="283"/>
      <c r="C79" s="284"/>
    </row>
    <row r="80" spans="1:3" x14ac:dyDescent="0.2">
      <c r="A80" s="39" t="s">
        <v>176</v>
      </c>
      <c r="B80" s="42">
        <f>+$B$7</f>
        <v>0</v>
      </c>
      <c r="C80" s="43"/>
    </row>
    <row r="81" spans="1:3" x14ac:dyDescent="0.2">
      <c r="A81" s="39" t="s">
        <v>144</v>
      </c>
      <c r="B81" s="39">
        <v>30</v>
      </c>
      <c r="C81" s="43"/>
    </row>
    <row r="82" spans="1:3" x14ac:dyDescent="0.2">
      <c r="A82" s="39" t="s">
        <v>177</v>
      </c>
      <c r="B82" s="39">
        <v>12</v>
      </c>
      <c r="C82" s="43"/>
    </row>
    <row r="83" spans="1:3" x14ac:dyDescent="0.2">
      <c r="A83" s="41" t="s">
        <v>181</v>
      </c>
      <c r="B83" s="39">
        <v>5</v>
      </c>
      <c r="C83" s="43"/>
    </row>
    <row r="84" spans="1:3" x14ac:dyDescent="0.2">
      <c r="A84" s="45" t="s">
        <v>182</v>
      </c>
      <c r="B84" s="48"/>
      <c r="C84" s="43"/>
    </row>
    <row r="85" spans="1:3" x14ac:dyDescent="0.2">
      <c r="A85" s="45" t="s">
        <v>183</v>
      </c>
      <c r="B85" s="48"/>
      <c r="C85" s="43"/>
    </row>
    <row r="86" spans="1:3" x14ac:dyDescent="0.2">
      <c r="A86" s="278" t="s">
        <v>184</v>
      </c>
      <c r="B86" s="280"/>
      <c r="C86" s="47">
        <f>ROUND(+B80/B81/B82*B83*B84*B85,2)</f>
        <v>0</v>
      </c>
    </row>
    <row r="88" spans="1:3" x14ac:dyDescent="0.2">
      <c r="A88" s="282" t="s">
        <v>185</v>
      </c>
      <c r="B88" s="283"/>
      <c r="C88" s="284"/>
    </row>
    <row r="89" spans="1:3" x14ac:dyDescent="0.2">
      <c r="A89" s="39" t="s">
        <v>176</v>
      </c>
      <c r="B89" s="42">
        <f>+$B$7</f>
        <v>0</v>
      </c>
      <c r="C89" s="43"/>
    </row>
    <row r="90" spans="1:3" x14ac:dyDescent="0.2">
      <c r="A90" s="39" t="s">
        <v>144</v>
      </c>
      <c r="B90" s="39">
        <v>30</v>
      </c>
      <c r="C90" s="43"/>
    </row>
    <row r="91" spans="1:3" x14ac:dyDescent="0.2">
      <c r="A91" s="39" t="s">
        <v>177</v>
      </c>
      <c r="B91" s="39">
        <v>12</v>
      </c>
      <c r="C91" s="43"/>
    </row>
    <row r="92" spans="1:3" x14ac:dyDescent="0.2">
      <c r="A92" s="41" t="s">
        <v>186</v>
      </c>
      <c r="B92" s="39">
        <v>15</v>
      </c>
      <c r="C92" s="43"/>
    </row>
    <row r="93" spans="1:3" x14ac:dyDescent="0.2">
      <c r="A93" s="45" t="s">
        <v>187</v>
      </c>
      <c r="B93" s="48"/>
      <c r="C93" s="43"/>
    </row>
    <row r="94" spans="1:3" x14ac:dyDescent="0.2">
      <c r="A94" s="278" t="s">
        <v>188</v>
      </c>
      <c r="B94" s="280"/>
      <c r="C94" s="47">
        <f>ROUND(+B89/B90/B91*B92*B93,2)</f>
        <v>0</v>
      </c>
    </row>
    <row r="96" spans="1:3" x14ac:dyDescent="0.2">
      <c r="A96" s="282" t="s">
        <v>189</v>
      </c>
      <c r="B96" s="283"/>
      <c r="C96" s="284"/>
    </row>
    <row r="97" spans="1:3" x14ac:dyDescent="0.2">
      <c r="A97" s="39" t="s">
        <v>176</v>
      </c>
      <c r="B97" s="42">
        <f>+$B$7</f>
        <v>0</v>
      </c>
      <c r="C97" s="43"/>
    </row>
    <row r="98" spans="1:3" x14ac:dyDescent="0.2">
      <c r="A98" s="39" t="s">
        <v>144</v>
      </c>
      <c r="B98" s="39">
        <v>30</v>
      </c>
      <c r="C98" s="43"/>
    </row>
    <row r="99" spans="1:3" x14ac:dyDescent="0.2">
      <c r="A99" s="39" t="s">
        <v>177</v>
      </c>
      <c r="B99" s="39">
        <v>12</v>
      </c>
      <c r="C99" s="43"/>
    </row>
    <row r="100" spans="1:3" x14ac:dyDescent="0.2">
      <c r="A100" s="41" t="s">
        <v>186</v>
      </c>
      <c r="B100" s="39">
        <v>5</v>
      </c>
      <c r="C100" s="43"/>
    </row>
    <row r="101" spans="1:3" x14ac:dyDescent="0.2">
      <c r="A101" s="45" t="s">
        <v>190</v>
      </c>
      <c r="B101" s="48"/>
      <c r="C101" s="43"/>
    </row>
    <row r="102" spans="1:3" x14ac:dyDescent="0.2">
      <c r="A102" s="278" t="s">
        <v>191</v>
      </c>
      <c r="B102" s="280"/>
      <c r="C102" s="47">
        <f>ROUND(+B97/B98/B99*B100*B101,2)</f>
        <v>0</v>
      </c>
    </row>
    <row r="104" spans="1:3" x14ac:dyDescent="0.2">
      <c r="A104" s="282" t="s">
        <v>192</v>
      </c>
      <c r="B104" s="283"/>
      <c r="C104" s="284"/>
    </row>
    <row r="105" spans="1:3" x14ac:dyDescent="0.2">
      <c r="A105" s="285" t="s">
        <v>193</v>
      </c>
      <c r="B105" s="286"/>
      <c r="C105" s="287"/>
    </row>
    <row r="106" spans="1:3" x14ac:dyDescent="0.2">
      <c r="A106" s="39" t="s">
        <v>176</v>
      </c>
      <c r="B106" s="42">
        <f>+$B$7</f>
        <v>0</v>
      </c>
      <c r="C106" s="43"/>
    </row>
    <row r="107" spans="1:3" x14ac:dyDescent="0.2">
      <c r="A107" s="39" t="s">
        <v>194</v>
      </c>
      <c r="B107" s="42">
        <f>+B106*(1/3)</f>
        <v>0</v>
      </c>
      <c r="C107" s="43"/>
    </row>
    <row r="108" spans="1:3" x14ac:dyDescent="0.2">
      <c r="A108" s="51" t="s">
        <v>160</v>
      </c>
      <c r="B108" s="52">
        <f>SUM(B106:B107)</f>
        <v>0</v>
      </c>
      <c r="C108" s="43"/>
    </row>
    <row r="109" spans="1:3" x14ac:dyDescent="0.2">
      <c r="A109" s="39" t="s">
        <v>195</v>
      </c>
      <c r="B109" s="39">
        <v>4</v>
      </c>
      <c r="C109" s="43"/>
    </row>
    <row r="110" spans="1:3" x14ac:dyDescent="0.2">
      <c r="A110" s="39" t="s">
        <v>177</v>
      </c>
      <c r="B110" s="39">
        <v>12</v>
      </c>
      <c r="C110" s="43"/>
    </row>
    <row r="111" spans="1:3" x14ac:dyDescent="0.2">
      <c r="A111" s="45" t="s">
        <v>196</v>
      </c>
      <c r="B111" s="48"/>
      <c r="C111" s="43"/>
    </row>
    <row r="112" spans="1:3" x14ac:dyDescent="0.2">
      <c r="A112" s="45" t="s">
        <v>197</v>
      </c>
      <c r="B112" s="48"/>
      <c r="C112" s="43"/>
    </row>
    <row r="113" spans="1:3" x14ac:dyDescent="0.2">
      <c r="A113" s="278" t="s">
        <v>198</v>
      </c>
      <c r="B113" s="280"/>
      <c r="C113" s="47">
        <f>ROUND((((+B108*(B109/B110)/B110)*B111)*B112),2)</f>
        <v>0</v>
      </c>
    </row>
    <row r="114" spans="1:3" x14ac:dyDescent="0.2">
      <c r="A114" s="278" t="s">
        <v>199</v>
      </c>
      <c r="B114" s="279"/>
      <c r="C114" s="280"/>
    </row>
    <row r="115" spans="1:3" x14ac:dyDescent="0.2">
      <c r="A115" s="39" t="s">
        <v>176</v>
      </c>
      <c r="B115" s="42">
        <f>+'Eletricista seg a sex'!D23</f>
        <v>0</v>
      </c>
      <c r="C115" s="43"/>
    </row>
    <row r="116" spans="1:3" x14ac:dyDescent="0.2">
      <c r="A116" s="39" t="s">
        <v>44</v>
      </c>
      <c r="B116" s="42">
        <f>+'Eletricista seg a sex'!D29</f>
        <v>0</v>
      </c>
      <c r="C116" s="43"/>
    </row>
    <row r="117" spans="1:3" x14ac:dyDescent="0.2">
      <c r="A117" s="51" t="s">
        <v>160</v>
      </c>
      <c r="B117" s="52">
        <f>SUM(B115:B116)</f>
        <v>0</v>
      </c>
      <c r="C117" s="43"/>
    </row>
    <row r="118" spans="1:3" x14ac:dyDescent="0.2">
      <c r="A118" s="39" t="s">
        <v>195</v>
      </c>
      <c r="B118" s="39">
        <v>4</v>
      </c>
      <c r="C118" s="43"/>
    </row>
    <row r="119" spans="1:3" x14ac:dyDescent="0.2">
      <c r="A119" s="39" t="s">
        <v>177</v>
      </c>
      <c r="B119" s="39">
        <v>12</v>
      </c>
      <c r="C119" s="43"/>
    </row>
    <row r="120" spans="1:3" x14ac:dyDescent="0.2">
      <c r="A120" s="45" t="s">
        <v>196</v>
      </c>
      <c r="B120" s="48">
        <f>+B111</f>
        <v>0</v>
      </c>
      <c r="C120" s="43"/>
    </row>
    <row r="121" spans="1:3" x14ac:dyDescent="0.2">
      <c r="A121" s="45" t="s">
        <v>197</v>
      </c>
      <c r="B121" s="48">
        <f>+B112</f>
        <v>0</v>
      </c>
      <c r="C121" s="43"/>
    </row>
    <row r="122" spans="1:3" x14ac:dyDescent="0.2">
      <c r="A122" s="41" t="s">
        <v>200</v>
      </c>
      <c r="B122" s="44">
        <f>+'Eletricista seg a sex'!C45</f>
        <v>0.36800000000000005</v>
      </c>
      <c r="C122" s="43"/>
    </row>
    <row r="123" spans="1:3" x14ac:dyDescent="0.2">
      <c r="A123" s="278" t="s">
        <v>201</v>
      </c>
      <c r="B123" s="280"/>
      <c r="C123" s="54">
        <f>ROUND((((B117*(B118/B119)*B120)*B121)*B122),2)</f>
        <v>0</v>
      </c>
    </row>
    <row r="125" spans="1:3" ht="30.75" customHeight="1" x14ac:dyDescent="0.2">
      <c r="A125" s="281" t="s">
        <v>332</v>
      </c>
      <c r="B125" s="281"/>
      <c r="C125" s="281"/>
    </row>
    <row r="126" spans="1:3" x14ac:dyDescent="0.2">
      <c r="C126" s="58"/>
    </row>
    <row r="127" spans="1:3" x14ac:dyDescent="0.2">
      <c r="C127" s="58"/>
    </row>
    <row r="128" spans="1:3" x14ac:dyDescent="0.2">
      <c r="C128" s="58"/>
    </row>
  </sheetData>
  <mergeCells count="31">
    <mergeCell ref="A46:C46"/>
    <mergeCell ref="A1:C1"/>
    <mergeCell ref="A9:C9"/>
    <mergeCell ref="A16:B16"/>
    <mergeCell ref="A18:C18"/>
    <mergeCell ref="A25:B25"/>
    <mergeCell ref="A28:C28"/>
    <mergeCell ref="A32:B32"/>
    <mergeCell ref="A34:C34"/>
    <mergeCell ref="A43:B43"/>
    <mergeCell ref="A44:B44"/>
    <mergeCell ref="A88:C88"/>
    <mergeCell ref="A52:B52"/>
    <mergeCell ref="A54:C54"/>
    <mergeCell ref="A63:B63"/>
    <mergeCell ref="A64:B64"/>
    <mergeCell ref="A66:C66"/>
    <mergeCell ref="A67:C70"/>
    <mergeCell ref="A72:C72"/>
    <mergeCell ref="A77:B77"/>
    <mergeCell ref="A79:C79"/>
    <mergeCell ref="A86:B86"/>
    <mergeCell ref="A114:C114"/>
    <mergeCell ref="A123:B123"/>
    <mergeCell ref="A125:C125"/>
    <mergeCell ref="A94:B94"/>
    <mergeCell ref="A96:C96"/>
    <mergeCell ref="A102:B102"/>
    <mergeCell ref="A104:C104"/>
    <mergeCell ref="A105:C105"/>
    <mergeCell ref="A113:B113"/>
  </mergeCells>
  <pageMargins left="1.0900000000000001" right="0.11811023622047245" top="0.39370078740157483" bottom="0.55118110236220474" header="0.31496062992125984" footer="0.31496062992125984"/>
  <pageSetup paperSize="9" scale="80" orientation="portrait" r:id="rId1"/>
  <headerFooter>
    <oddFooter>&amp;A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9" tint="-0.249977111117893"/>
  </sheetPr>
  <dimension ref="A1:G164"/>
  <sheetViews>
    <sheetView topLeftCell="A16" workbookViewId="0">
      <selection activeCell="D57" sqref="D57"/>
    </sheetView>
  </sheetViews>
  <sheetFormatPr defaultRowHeight="12" x14ac:dyDescent="0.2"/>
  <cols>
    <col min="1" max="1" width="6.42578125" style="38" customWidth="1"/>
    <col min="2" max="2" width="57.7109375" style="38" customWidth="1"/>
    <col min="3" max="3" width="10.7109375" style="38" bestFit="1" customWidth="1"/>
    <col min="4" max="4" width="17.85546875" style="38" customWidth="1"/>
    <col min="5" max="5" width="13.42578125" style="38" bestFit="1" customWidth="1"/>
    <col min="6" max="16384" width="9.140625" style="38"/>
  </cols>
  <sheetData>
    <row r="1" spans="1:6" x14ac:dyDescent="0.2">
      <c r="A1" s="271" t="s">
        <v>6</v>
      </c>
      <c r="B1" s="272"/>
      <c r="C1" s="272"/>
      <c r="D1" s="273"/>
      <c r="E1" s="59"/>
      <c r="F1" s="59"/>
    </row>
    <row r="3" spans="1:6" x14ac:dyDescent="0.2">
      <c r="A3" s="237" t="s">
        <v>7</v>
      </c>
      <c r="B3" s="238"/>
      <c r="C3" s="238"/>
      <c r="D3" s="249"/>
    </row>
    <row r="4" spans="1:6" s="60" customFormat="1" ht="51" customHeight="1" x14ac:dyDescent="0.25">
      <c r="A4" s="135">
        <v>1</v>
      </c>
      <c r="B4" s="136" t="s">
        <v>8</v>
      </c>
      <c r="C4" s="314" t="s">
        <v>334</v>
      </c>
      <c r="D4" s="315"/>
    </row>
    <row r="5" spans="1:6" s="60" customFormat="1" x14ac:dyDescent="0.25">
      <c r="A5" s="135">
        <v>2</v>
      </c>
      <c r="B5" s="136" t="s">
        <v>9</v>
      </c>
      <c r="C5" s="316" t="s">
        <v>292</v>
      </c>
      <c r="D5" s="311"/>
    </row>
    <row r="6" spans="1:6" s="60" customFormat="1" x14ac:dyDescent="0.25">
      <c r="A6" s="135">
        <v>3</v>
      </c>
      <c r="B6" s="136" t="s">
        <v>10</v>
      </c>
      <c r="C6" s="317">
        <f>+Apresentação!G23</f>
        <v>0</v>
      </c>
      <c r="D6" s="317"/>
    </row>
    <row r="7" spans="1:6" s="60" customFormat="1" ht="48.75" customHeight="1" x14ac:dyDescent="0.25">
      <c r="A7" s="135">
        <v>4</v>
      </c>
      <c r="B7" s="136" t="s">
        <v>11</v>
      </c>
      <c r="C7" s="312" t="s">
        <v>202</v>
      </c>
      <c r="D7" s="313"/>
    </row>
    <row r="8" spans="1:6" s="60" customFormat="1" ht="21" customHeight="1" x14ac:dyDescent="0.25">
      <c r="A8" s="135">
        <v>5</v>
      </c>
      <c r="B8" s="136" t="s">
        <v>12</v>
      </c>
      <c r="C8" s="310">
        <v>43524</v>
      </c>
      <c r="D8" s="311"/>
    </row>
    <row r="9" spans="1:6" x14ac:dyDescent="0.2">
      <c r="D9" s="61"/>
    </row>
    <row r="10" spans="1:6" x14ac:dyDescent="0.2">
      <c r="A10" s="242" t="s">
        <v>13</v>
      </c>
      <c r="B10" s="243"/>
      <c r="C10" s="243"/>
      <c r="D10" s="243"/>
    </row>
    <row r="11" spans="1:6" x14ac:dyDescent="0.2">
      <c r="A11" s="62">
        <v>1</v>
      </c>
      <c r="B11" s="63" t="s">
        <v>14</v>
      </c>
      <c r="C11" s="64" t="s">
        <v>15</v>
      </c>
      <c r="D11" s="65" t="s">
        <v>16</v>
      </c>
    </row>
    <row r="12" spans="1:6" x14ac:dyDescent="0.2">
      <c r="A12" s="66" t="s">
        <v>17</v>
      </c>
      <c r="B12" s="250" t="s">
        <v>18</v>
      </c>
      <c r="C12" s="250"/>
      <c r="D12" s="67">
        <f>+C6</f>
        <v>0</v>
      </c>
    </row>
    <row r="13" spans="1:6" x14ac:dyDescent="0.2">
      <c r="A13" s="66" t="s">
        <v>19</v>
      </c>
      <c r="B13" s="68" t="s">
        <v>20</v>
      </c>
      <c r="C13" s="69">
        <v>0.3</v>
      </c>
      <c r="D13" s="70">
        <f>+C13*D12</f>
        <v>0</v>
      </c>
      <c r="E13" s="71"/>
    </row>
    <row r="14" spans="1:6" x14ac:dyDescent="0.2">
      <c r="A14" s="66" t="s">
        <v>21</v>
      </c>
      <c r="B14" s="68" t="s">
        <v>22</v>
      </c>
      <c r="C14" s="69"/>
      <c r="D14" s="70">
        <f>+C14*D12</f>
        <v>0</v>
      </c>
    </row>
    <row r="15" spans="1:6" x14ac:dyDescent="0.2">
      <c r="A15" s="66" t="s">
        <v>23</v>
      </c>
      <c r="B15" s="250" t="s">
        <v>24</v>
      </c>
      <c r="C15" s="250"/>
      <c r="D15" s="70"/>
    </row>
    <row r="16" spans="1:6" x14ac:dyDescent="0.2">
      <c r="A16" s="66" t="s">
        <v>25</v>
      </c>
      <c r="B16" s="250" t="s">
        <v>26</v>
      </c>
      <c r="C16" s="250"/>
      <c r="D16" s="70"/>
    </row>
    <row r="17" spans="1:6" x14ac:dyDescent="0.2">
      <c r="A17" s="66" t="s">
        <v>27</v>
      </c>
      <c r="B17" s="267" t="s">
        <v>28</v>
      </c>
      <c r="C17" s="268"/>
      <c r="D17" s="70"/>
    </row>
    <row r="18" spans="1:6" x14ac:dyDescent="0.2">
      <c r="A18" s="66" t="s">
        <v>29</v>
      </c>
      <c r="B18" s="250" t="s">
        <v>30</v>
      </c>
      <c r="C18" s="250"/>
      <c r="D18" s="70"/>
    </row>
    <row r="19" spans="1:6" x14ac:dyDescent="0.2">
      <c r="A19" s="66" t="s">
        <v>31</v>
      </c>
      <c r="B19" s="267" t="s">
        <v>32</v>
      </c>
      <c r="C19" s="268"/>
      <c r="D19" s="72"/>
    </row>
    <row r="20" spans="1:6" x14ac:dyDescent="0.2">
      <c r="A20" s="66" t="s">
        <v>33</v>
      </c>
      <c r="B20" s="68" t="s">
        <v>34</v>
      </c>
      <c r="C20" s="69"/>
      <c r="D20" s="70"/>
    </row>
    <row r="21" spans="1:6" x14ac:dyDescent="0.2">
      <c r="A21" s="66" t="s">
        <v>35</v>
      </c>
      <c r="B21" s="250" t="s">
        <v>36</v>
      </c>
      <c r="C21" s="250"/>
      <c r="D21" s="73"/>
      <c r="F21" s="74"/>
    </row>
    <row r="22" spans="1:6" x14ac:dyDescent="0.2">
      <c r="A22" s="66" t="s">
        <v>37</v>
      </c>
      <c r="B22" s="250" t="s">
        <v>38</v>
      </c>
      <c r="C22" s="250"/>
      <c r="D22" s="73"/>
    </row>
    <row r="23" spans="1:6" x14ac:dyDescent="0.2">
      <c r="A23" s="251" t="s">
        <v>39</v>
      </c>
      <c r="B23" s="251"/>
      <c r="C23" s="251"/>
      <c r="D23" s="75">
        <f>SUM(D12:D22)</f>
        <v>0</v>
      </c>
    </row>
    <row r="25" spans="1:6" x14ac:dyDescent="0.2">
      <c r="A25" s="242" t="s">
        <v>40</v>
      </c>
      <c r="B25" s="243"/>
      <c r="C25" s="243"/>
      <c r="D25" s="243"/>
    </row>
    <row r="27" spans="1:6" x14ac:dyDescent="0.2">
      <c r="A27" s="242" t="s">
        <v>41</v>
      </c>
      <c r="B27" s="243"/>
      <c r="C27" s="243"/>
      <c r="D27" s="243"/>
    </row>
    <row r="28" spans="1:6" x14ac:dyDescent="0.2">
      <c r="A28" s="76" t="s">
        <v>42</v>
      </c>
      <c r="B28" s="77" t="s">
        <v>43</v>
      </c>
      <c r="C28" s="78" t="s">
        <v>15</v>
      </c>
      <c r="D28" s="79" t="s">
        <v>16</v>
      </c>
    </row>
    <row r="29" spans="1:6" x14ac:dyDescent="0.2">
      <c r="A29" s="66" t="s">
        <v>17</v>
      </c>
      <c r="B29" s="39" t="s">
        <v>44</v>
      </c>
      <c r="C29" s="80" t="e">
        <f>ROUND(+D29/$D$23,4)</f>
        <v>#DIV/0!</v>
      </c>
      <c r="D29" s="73">
        <f>ROUND(+D23/12,2)</f>
        <v>0</v>
      </c>
    </row>
    <row r="30" spans="1:6" x14ac:dyDescent="0.2">
      <c r="A30" s="81" t="s">
        <v>19</v>
      </c>
      <c r="B30" s="82" t="s">
        <v>45</v>
      </c>
      <c r="C30" s="83" t="e">
        <f>ROUND(+D30/$D$23,4)</f>
        <v>#DIV/0!</v>
      </c>
      <c r="D30" s="84">
        <f>+D31+D32</f>
        <v>0</v>
      </c>
    </row>
    <row r="31" spans="1:6" x14ac:dyDescent="0.2">
      <c r="A31" s="66" t="s">
        <v>46</v>
      </c>
      <c r="B31" s="85" t="s">
        <v>47</v>
      </c>
      <c r="C31" s="86" t="e">
        <f>ROUND(+D31/$D$23,4)</f>
        <v>#DIV/0!</v>
      </c>
      <c r="D31" s="87">
        <f>ROUND(+D23/12,2)</f>
        <v>0</v>
      </c>
    </row>
    <row r="32" spans="1:6" x14ac:dyDescent="0.2">
      <c r="A32" s="66" t="s">
        <v>48</v>
      </c>
      <c r="B32" s="85" t="s">
        <v>49</v>
      </c>
      <c r="C32" s="86" t="e">
        <f>ROUND(+D32/$D$23,4)</f>
        <v>#DIV/0!</v>
      </c>
      <c r="D32" s="87">
        <f>ROUND(+(D23*1/3)/12,2)</f>
        <v>0</v>
      </c>
    </row>
    <row r="33" spans="1:4" x14ac:dyDescent="0.2">
      <c r="A33" s="251" t="s">
        <v>39</v>
      </c>
      <c r="B33" s="251"/>
      <c r="C33" s="251"/>
      <c r="D33" s="75">
        <f>+D30+D29</f>
        <v>0</v>
      </c>
    </row>
    <row r="35" spans="1:4" ht="27.75" customHeight="1" x14ac:dyDescent="0.2">
      <c r="A35" s="261" t="s">
        <v>50</v>
      </c>
      <c r="B35" s="262"/>
      <c r="C35" s="262"/>
      <c r="D35" s="262"/>
    </row>
    <row r="36" spans="1:4" x14ac:dyDescent="0.2">
      <c r="A36" s="76" t="s">
        <v>51</v>
      </c>
      <c r="B36" s="88" t="s">
        <v>52</v>
      </c>
      <c r="C36" s="78" t="s">
        <v>15</v>
      </c>
      <c r="D36" s="79" t="s">
        <v>16</v>
      </c>
    </row>
    <row r="37" spans="1:4" x14ac:dyDescent="0.2">
      <c r="A37" s="66" t="s">
        <v>17</v>
      </c>
      <c r="B37" s="39" t="s">
        <v>53</v>
      </c>
      <c r="C37" s="44">
        <v>0.2</v>
      </c>
      <c r="D37" s="42">
        <f>ROUND(C37*($D$23+$D$33),2)</f>
        <v>0</v>
      </c>
    </row>
    <row r="38" spans="1:4" x14ac:dyDescent="0.2">
      <c r="A38" s="66" t="s">
        <v>19</v>
      </c>
      <c r="B38" s="39" t="s">
        <v>54</v>
      </c>
      <c r="C38" s="44">
        <v>2.5000000000000001E-2</v>
      </c>
      <c r="D38" s="42">
        <f>ROUND(C38*($D$23+$D$33),2)</f>
        <v>0</v>
      </c>
    </row>
    <row r="39" spans="1:4" x14ac:dyDescent="0.2">
      <c r="A39" s="66" t="s">
        <v>21</v>
      </c>
      <c r="B39" s="39" t="s">
        <v>55</v>
      </c>
      <c r="C39" s="44">
        <f>3%</f>
        <v>0.03</v>
      </c>
      <c r="D39" s="42">
        <f t="shared" ref="D39:D43" si="0">ROUND(C39*($D$23+$D$33),2)</f>
        <v>0</v>
      </c>
    </row>
    <row r="40" spans="1:4" x14ac:dyDescent="0.2">
      <c r="A40" s="66" t="s">
        <v>23</v>
      </c>
      <c r="B40" s="39" t="s">
        <v>56</v>
      </c>
      <c r="C40" s="44">
        <v>1.4999999999999999E-2</v>
      </c>
      <c r="D40" s="42">
        <f t="shared" si="0"/>
        <v>0</v>
      </c>
    </row>
    <row r="41" spans="1:4" x14ac:dyDescent="0.2">
      <c r="A41" s="66" t="s">
        <v>25</v>
      </c>
      <c r="B41" s="39" t="s">
        <v>57</v>
      </c>
      <c r="C41" s="44">
        <v>0.01</v>
      </c>
      <c r="D41" s="42">
        <f t="shared" si="0"/>
        <v>0</v>
      </c>
    </row>
    <row r="42" spans="1:4" x14ac:dyDescent="0.2">
      <c r="A42" s="66" t="s">
        <v>27</v>
      </c>
      <c r="B42" s="39" t="s">
        <v>58</v>
      </c>
      <c r="C42" s="44">
        <v>6.0000000000000001E-3</v>
      </c>
      <c r="D42" s="42">
        <f t="shared" si="0"/>
        <v>0</v>
      </c>
    </row>
    <row r="43" spans="1:4" x14ac:dyDescent="0.2">
      <c r="A43" s="66" t="s">
        <v>29</v>
      </c>
      <c r="B43" s="39" t="s">
        <v>59</v>
      </c>
      <c r="C43" s="44">
        <v>2E-3</v>
      </c>
      <c r="D43" s="42">
        <f t="shared" si="0"/>
        <v>0</v>
      </c>
    </row>
    <row r="44" spans="1:4" x14ac:dyDescent="0.2">
      <c r="A44" s="66" t="s">
        <v>31</v>
      </c>
      <c r="B44" s="39" t="s">
        <v>60</v>
      </c>
      <c r="C44" s="44">
        <v>0.08</v>
      </c>
      <c r="D44" s="42">
        <f>ROUND(C44*($D$23+$D$33),2)</f>
        <v>0</v>
      </c>
    </row>
    <row r="45" spans="1:4" x14ac:dyDescent="0.2">
      <c r="A45" s="89" t="s">
        <v>39</v>
      </c>
      <c r="B45" s="90"/>
      <c r="C45" s="91">
        <f>SUM(C37:C44)</f>
        <v>0.36800000000000005</v>
      </c>
      <c r="D45" s="92">
        <f>SUM(D37:D44)</f>
        <v>0</v>
      </c>
    </row>
    <row r="46" spans="1:4" x14ac:dyDescent="0.2">
      <c r="A46" s="93"/>
      <c r="B46" s="93"/>
      <c r="C46" s="93"/>
      <c r="D46" s="93"/>
    </row>
    <row r="47" spans="1:4" x14ac:dyDescent="0.2">
      <c r="A47" s="261" t="s">
        <v>61</v>
      </c>
      <c r="B47" s="262"/>
      <c r="C47" s="262"/>
      <c r="D47" s="262"/>
    </row>
    <row r="48" spans="1:4" x14ac:dyDescent="0.2">
      <c r="A48" s="76" t="s">
        <v>62</v>
      </c>
      <c r="B48" s="88" t="s">
        <v>63</v>
      </c>
      <c r="C48" s="78"/>
      <c r="D48" s="79" t="s">
        <v>16</v>
      </c>
    </row>
    <row r="49" spans="1:6" x14ac:dyDescent="0.2">
      <c r="A49" s="94" t="s">
        <v>17</v>
      </c>
      <c r="B49" s="39" t="s">
        <v>64</v>
      </c>
      <c r="C49" s="95"/>
      <c r="D49" s="42">
        <f>+'Men Cal Oficial de Manutencao'!C16</f>
        <v>0</v>
      </c>
    </row>
    <row r="50" spans="1:6" s="50" customFormat="1" x14ac:dyDescent="0.2">
      <c r="A50" s="96" t="s">
        <v>65</v>
      </c>
      <c r="B50" s="41" t="s">
        <v>66</v>
      </c>
      <c r="C50" s="80">
        <f>+$C$132+$C$133</f>
        <v>9.2499999999999999E-2</v>
      </c>
      <c r="D50" s="97">
        <f>+(C50*D49)*-1</f>
        <v>0</v>
      </c>
      <c r="F50" s="98"/>
    </row>
    <row r="51" spans="1:6" x14ac:dyDescent="0.2">
      <c r="A51" s="99" t="s">
        <v>19</v>
      </c>
      <c r="B51" s="45" t="s">
        <v>67</v>
      </c>
      <c r="C51" s="95"/>
      <c r="D51" s="100"/>
      <c r="F51" s="101"/>
    </row>
    <row r="52" spans="1:6" s="50" customFormat="1" x14ac:dyDescent="0.2">
      <c r="A52" s="96" t="s">
        <v>46</v>
      </c>
      <c r="B52" s="41" t="s">
        <v>66</v>
      </c>
      <c r="C52" s="80">
        <f>+$C$132+$C$133</f>
        <v>9.2499999999999999E-2</v>
      </c>
      <c r="D52" s="97">
        <f>+(C52*D51)*-1</f>
        <v>0</v>
      </c>
      <c r="F52" s="102"/>
    </row>
    <row r="53" spans="1:6" s="50" customFormat="1" x14ac:dyDescent="0.2">
      <c r="A53" s="45" t="s">
        <v>21</v>
      </c>
      <c r="B53" s="45" t="s">
        <v>206</v>
      </c>
      <c r="C53" s="95"/>
      <c r="D53" s="100">
        <f>+'Men Cal Oficial de Manutencao'!C25</f>
        <v>0</v>
      </c>
      <c r="F53" s="102"/>
    </row>
    <row r="54" spans="1:6" s="50" customFormat="1" x14ac:dyDescent="0.2">
      <c r="A54" s="96" t="s">
        <v>69</v>
      </c>
      <c r="B54" s="41" t="s">
        <v>66</v>
      </c>
      <c r="C54" s="80">
        <f>+$C$132+$C$133</f>
        <v>9.2499999999999999E-2</v>
      </c>
      <c r="D54" s="97">
        <f>+(C54*D53)*-1</f>
        <v>0</v>
      </c>
      <c r="F54" s="102"/>
    </row>
    <row r="55" spans="1:6" x14ac:dyDescent="0.2">
      <c r="A55" s="45" t="s">
        <v>23</v>
      </c>
      <c r="B55" s="45" t="s">
        <v>68</v>
      </c>
      <c r="C55" s="95"/>
      <c r="D55" s="100"/>
      <c r="F55" s="101"/>
    </row>
    <row r="56" spans="1:6" ht="27" customHeight="1" x14ac:dyDescent="0.2">
      <c r="A56" s="45" t="s">
        <v>25</v>
      </c>
      <c r="B56" s="104" t="s">
        <v>363</v>
      </c>
      <c r="C56" s="95"/>
      <c r="D56" s="105">
        <f>+(C6*0.8%)/12</f>
        <v>0</v>
      </c>
      <c r="F56" s="106"/>
    </row>
    <row r="57" spans="1:6" x14ac:dyDescent="0.2">
      <c r="A57" s="45" t="s">
        <v>27</v>
      </c>
      <c r="B57" s="263" t="s">
        <v>71</v>
      </c>
      <c r="C57" s="263"/>
      <c r="D57" s="100"/>
    </row>
    <row r="58" spans="1:6" x14ac:dyDescent="0.2">
      <c r="A58" s="237" t="s">
        <v>39</v>
      </c>
      <c r="B58" s="249"/>
      <c r="C58" s="107"/>
      <c r="D58" s="108">
        <f>SUM(D49:D57)</f>
        <v>0</v>
      </c>
    </row>
    <row r="60" spans="1:6" x14ac:dyDescent="0.2">
      <c r="A60" s="242" t="s">
        <v>72</v>
      </c>
      <c r="B60" s="243"/>
      <c r="C60" s="243"/>
      <c r="D60" s="243"/>
    </row>
    <row r="61" spans="1:6" x14ac:dyDescent="0.2">
      <c r="A61" s="57">
        <v>2</v>
      </c>
      <c r="B61" s="260" t="s">
        <v>73</v>
      </c>
      <c r="C61" s="260"/>
      <c r="D61" s="109" t="s">
        <v>16</v>
      </c>
    </row>
    <row r="62" spans="1:6" x14ac:dyDescent="0.2">
      <c r="A62" s="41" t="s">
        <v>42</v>
      </c>
      <c r="B62" s="264" t="s">
        <v>43</v>
      </c>
      <c r="C62" s="264"/>
      <c r="D62" s="42">
        <f>+D33</f>
        <v>0</v>
      </c>
    </row>
    <row r="63" spans="1:6" x14ac:dyDescent="0.2">
      <c r="A63" s="41" t="s">
        <v>51</v>
      </c>
      <c r="B63" s="264" t="s">
        <v>52</v>
      </c>
      <c r="C63" s="264"/>
      <c r="D63" s="42">
        <f>+D45</f>
        <v>0</v>
      </c>
    </row>
    <row r="64" spans="1:6" x14ac:dyDescent="0.2">
      <c r="A64" s="41" t="s">
        <v>62</v>
      </c>
      <c r="B64" s="264" t="s">
        <v>63</v>
      </c>
      <c r="C64" s="264"/>
      <c r="D64" s="110">
        <f>+D58</f>
        <v>0</v>
      </c>
    </row>
    <row r="65" spans="1:4" x14ac:dyDescent="0.2">
      <c r="A65" s="260" t="s">
        <v>39</v>
      </c>
      <c r="B65" s="260"/>
      <c r="C65" s="260"/>
      <c r="D65" s="111">
        <f>SUM(D62:D64)</f>
        <v>0</v>
      </c>
    </row>
    <row r="67" spans="1:4" x14ac:dyDescent="0.2">
      <c r="A67" s="242" t="s">
        <v>74</v>
      </c>
      <c r="B67" s="243"/>
      <c r="C67" s="243"/>
      <c r="D67" s="243"/>
    </row>
    <row r="69" spans="1:4" x14ac:dyDescent="0.2">
      <c r="A69" s="112">
        <v>3</v>
      </c>
      <c r="B69" s="77" t="s">
        <v>75</v>
      </c>
      <c r="C69" s="64" t="s">
        <v>15</v>
      </c>
      <c r="D69" s="64" t="s">
        <v>16</v>
      </c>
    </row>
    <row r="70" spans="1:4" x14ac:dyDescent="0.2">
      <c r="A70" s="66" t="s">
        <v>17</v>
      </c>
      <c r="B70" s="41" t="s">
        <v>76</v>
      </c>
      <c r="C70" s="80" t="e">
        <f>+D70/$D$23</f>
        <v>#DIV/0!</v>
      </c>
      <c r="D70" s="103">
        <f>+'Men Cal Oficial de Manutencao'!C32</f>
        <v>0</v>
      </c>
    </row>
    <row r="71" spans="1:4" x14ac:dyDescent="0.2">
      <c r="A71" s="66" t="s">
        <v>19</v>
      </c>
      <c r="B71" s="39" t="s">
        <v>77</v>
      </c>
      <c r="C71" s="43"/>
      <c r="D71" s="73">
        <f>ROUND(+D70*$C$44,2)</f>
        <v>0</v>
      </c>
    </row>
    <row r="72" spans="1:4" ht="24" x14ac:dyDescent="0.2">
      <c r="A72" s="66" t="s">
        <v>21</v>
      </c>
      <c r="B72" s="113" t="s">
        <v>78</v>
      </c>
      <c r="C72" s="44" t="e">
        <f>+D72/$D$23</f>
        <v>#DIV/0!</v>
      </c>
      <c r="D72" s="73">
        <f>+'Men Cal Oficial de Manutencao'!C44</f>
        <v>0</v>
      </c>
    </row>
    <row r="73" spans="1:4" x14ac:dyDescent="0.2">
      <c r="A73" s="114" t="s">
        <v>23</v>
      </c>
      <c r="B73" s="39" t="s">
        <v>79</v>
      </c>
      <c r="C73" s="44" t="e">
        <f>+D73/$D$23</f>
        <v>#DIV/0!</v>
      </c>
      <c r="D73" s="73">
        <f>+'Men Cal Oficial de Manutencao'!C52</f>
        <v>0</v>
      </c>
    </row>
    <row r="74" spans="1:4" ht="24" x14ac:dyDescent="0.2">
      <c r="A74" s="114" t="s">
        <v>25</v>
      </c>
      <c r="B74" s="113" t="s">
        <v>80</v>
      </c>
      <c r="C74" s="43"/>
      <c r="D74" s="115"/>
    </row>
    <row r="75" spans="1:4" ht="24" x14ac:dyDescent="0.2">
      <c r="A75" s="114" t="s">
        <v>27</v>
      </c>
      <c r="B75" s="113" t="s">
        <v>81</v>
      </c>
      <c r="C75" s="44" t="e">
        <f>+D75/$D$23</f>
        <v>#DIV/0!</v>
      </c>
      <c r="D75" s="42">
        <f>+'Men Cal Oficial de Manutencao'!C64</f>
        <v>0</v>
      </c>
    </row>
    <row r="76" spans="1:4" x14ac:dyDescent="0.2">
      <c r="A76" s="237" t="s">
        <v>39</v>
      </c>
      <c r="B76" s="238"/>
      <c r="C76" s="249"/>
      <c r="D76" s="116">
        <f>SUM(D70:D75)</f>
        <v>0</v>
      </c>
    </row>
    <row r="78" spans="1:4" x14ac:dyDescent="0.2">
      <c r="A78" s="242" t="s">
        <v>82</v>
      </c>
      <c r="B78" s="243"/>
      <c r="C78" s="243"/>
      <c r="D78" s="243"/>
    </row>
    <row r="80" spans="1:4" x14ac:dyDescent="0.2">
      <c r="A80" s="257" t="s">
        <v>83</v>
      </c>
      <c r="B80" s="257"/>
      <c r="C80" s="257"/>
      <c r="D80" s="257"/>
    </row>
    <row r="81" spans="1:4" x14ac:dyDescent="0.2">
      <c r="A81" s="112" t="s">
        <v>84</v>
      </c>
      <c r="B81" s="237" t="s">
        <v>85</v>
      </c>
      <c r="C81" s="249"/>
      <c r="D81" s="64" t="s">
        <v>16</v>
      </c>
    </row>
    <row r="82" spans="1:4" x14ac:dyDescent="0.2">
      <c r="A82" s="39" t="s">
        <v>17</v>
      </c>
      <c r="B82" s="244" t="s">
        <v>86</v>
      </c>
      <c r="C82" s="245"/>
      <c r="D82" s="73"/>
    </row>
    <row r="83" spans="1:4" x14ac:dyDescent="0.2">
      <c r="A83" s="41" t="s">
        <v>19</v>
      </c>
      <c r="B83" s="258" t="s">
        <v>85</v>
      </c>
      <c r="C83" s="259"/>
      <c r="D83" s="117">
        <f>+'Men Cal Oficial de Manutencao'!C77</f>
        <v>0</v>
      </c>
    </row>
    <row r="84" spans="1:4" s="50" customFormat="1" x14ac:dyDescent="0.2">
      <c r="A84" s="41" t="s">
        <v>21</v>
      </c>
      <c r="B84" s="258" t="s">
        <v>87</v>
      </c>
      <c r="C84" s="259"/>
      <c r="D84" s="117">
        <f>+'Men Cal Oficial de Manutencao'!C86</f>
        <v>0</v>
      </c>
    </row>
    <row r="85" spans="1:4" s="50" customFormat="1" x14ac:dyDescent="0.2">
      <c r="A85" s="41" t="s">
        <v>23</v>
      </c>
      <c r="B85" s="258" t="s">
        <v>88</v>
      </c>
      <c r="C85" s="259"/>
      <c r="D85" s="117">
        <f>+'Men Cal Oficial de Manutencao'!C94</f>
        <v>0</v>
      </c>
    </row>
    <row r="86" spans="1:4" s="50" customFormat="1" ht="13.5" x14ac:dyDescent="0.2">
      <c r="A86" s="41" t="s">
        <v>25</v>
      </c>
      <c r="B86" s="258" t="s">
        <v>89</v>
      </c>
      <c r="C86" s="259"/>
      <c r="D86" s="117"/>
    </row>
    <row r="87" spans="1:4" s="50" customFormat="1" x14ac:dyDescent="0.2">
      <c r="A87" s="41" t="s">
        <v>27</v>
      </c>
      <c r="B87" s="258" t="s">
        <v>90</v>
      </c>
      <c r="C87" s="259"/>
      <c r="D87" s="117">
        <f>+'Men Cal Oficial de Manutencao'!C102</f>
        <v>0</v>
      </c>
    </row>
    <row r="88" spans="1:4" x14ac:dyDescent="0.2">
      <c r="A88" s="39" t="s">
        <v>29</v>
      </c>
      <c r="B88" s="244" t="s">
        <v>38</v>
      </c>
      <c r="C88" s="245"/>
      <c r="D88" s="73"/>
    </row>
    <row r="89" spans="1:4" x14ac:dyDescent="0.2">
      <c r="A89" s="39" t="s">
        <v>31</v>
      </c>
      <c r="B89" s="244" t="s">
        <v>91</v>
      </c>
      <c r="C89" s="245"/>
      <c r="D89" s="115"/>
    </row>
    <row r="90" spans="1:4" x14ac:dyDescent="0.2">
      <c r="A90" s="251" t="s">
        <v>39</v>
      </c>
      <c r="B90" s="251"/>
      <c r="C90" s="251"/>
      <c r="D90" s="75">
        <f>SUM(D82:D89)</f>
        <v>0</v>
      </c>
    </row>
    <row r="91" spans="1:4" x14ac:dyDescent="0.2">
      <c r="D91" s="58"/>
    </row>
    <row r="92" spans="1:4" x14ac:dyDescent="0.2">
      <c r="A92" s="112" t="s">
        <v>92</v>
      </c>
      <c r="B92" s="237" t="s">
        <v>93</v>
      </c>
      <c r="C92" s="249"/>
      <c r="D92" s="64" t="s">
        <v>16</v>
      </c>
    </row>
    <row r="93" spans="1:4" s="50" customFormat="1" x14ac:dyDescent="0.2">
      <c r="A93" s="41" t="s">
        <v>17</v>
      </c>
      <c r="B93" s="252" t="s">
        <v>94</v>
      </c>
      <c r="C93" s="253"/>
      <c r="D93" s="117">
        <f>+'Men Cal Oficial de Manutencao'!C113</f>
        <v>0</v>
      </c>
    </row>
    <row r="94" spans="1:4" s="50" customFormat="1" ht="36.75" customHeight="1" x14ac:dyDescent="0.2">
      <c r="A94" s="41" t="s">
        <v>19</v>
      </c>
      <c r="B94" s="254" t="s">
        <v>95</v>
      </c>
      <c r="C94" s="255"/>
      <c r="D94" s="115"/>
    </row>
    <row r="95" spans="1:4" s="50" customFormat="1" ht="28.5" customHeight="1" x14ac:dyDescent="0.2">
      <c r="A95" s="41" t="s">
        <v>21</v>
      </c>
      <c r="B95" s="254" t="s">
        <v>96</v>
      </c>
      <c r="C95" s="255"/>
      <c r="D95" s="115"/>
    </row>
    <row r="96" spans="1:4" x14ac:dyDescent="0.2">
      <c r="A96" s="39" t="s">
        <v>23</v>
      </c>
      <c r="B96" s="244" t="s">
        <v>38</v>
      </c>
      <c r="C96" s="245"/>
      <c r="D96" s="73"/>
    </row>
    <row r="97" spans="1:4" x14ac:dyDescent="0.2">
      <c r="A97" s="251" t="s">
        <v>39</v>
      </c>
      <c r="B97" s="251"/>
      <c r="C97" s="251"/>
      <c r="D97" s="75">
        <f>SUM(D93:D96)</f>
        <v>0</v>
      </c>
    </row>
    <row r="98" spans="1:4" x14ac:dyDescent="0.2">
      <c r="D98" s="58"/>
    </row>
    <row r="99" spans="1:4" x14ac:dyDescent="0.2">
      <c r="A99" s="112" t="s">
        <v>97</v>
      </c>
      <c r="B99" s="251" t="s">
        <v>98</v>
      </c>
      <c r="C99" s="251"/>
      <c r="D99" s="64" t="s">
        <v>16</v>
      </c>
    </row>
    <row r="100" spans="1:4" s="119" customFormat="1" x14ac:dyDescent="0.25">
      <c r="A100" s="114" t="s">
        <v>17</v>
      </c>
      <c r="B100" s="256" t="s">
        <v>336</v>
      </c>
      <c r="C100" s="256"/>
      <c r="D100" s="118"/>
    </row>
    <row r="101" spans="1:4" x14ac:dyDescent="0.2">
      <c r="A101" s="251" t="s">
        <v>39</v>
      </c>
      <c r="B101" s="251"/>
      <c r="C101" s="251"/>
      <c r="D101" s="75">
        <f>SUM(D100:D100)</f>
        <v>0</v>
      </c>
    </row>
    <row r="103" spans="1:4" x14ac:dyDescent="0.2">
      <c r="A103" s="121" t="s">
        <v>99</v>
      </c>
      <c r="B103" s="121"/>
      <c r="C103" s="121"/>
      <c r="D103" s="121"/>
    </row>
    <row r="104" spans="1:4" x14ac:dyDescent="0.2">
      <c r="A104" s="39" t="s">
        <v>84</v>
      </c>
      <c r="B104" s="244" t="s">
        <v>85</v>
      </c>
      <c r="C104" s="245"/>
      <c r="D104" s="42">
        <f>+D90</f>
        <v>0</v>
      </c>
    </row>
    <row r="105" spans="1:4" x14ac:dyDescent="0.2">
      <c r="A105" s="39" t="s">
        <v>92</v>
      </c>
      <c r="B105" s="244" t="s">
        <v>93</v>
      </c>
      <c r="C105" s="245"/>
      <c r="D105" s="42">
        <f>+D97</f>
        <v>0</v>
      </c>
    </row>
    <row r="106" spans="1:4" x14ac:dyDescent="0.2">
      <c r="A106" s="120"/>
      <c r="B106" s="246" t="s">
        <v>100</v>
      </c>
      <c r="C106" s="247"/>
      <c r="D106" s="53">
        <f>+D105+D104</f>
        <v>0</v>
      </c>
    </row>
    <row r="107" spans="1:4" x14ac:dyDescent="0.2">
      <c r="A107" s="39" t="s">
        <v>97</v>
      </c>
      <c r="B107" s="244" t="s">
        <v>98</v>
      </c>
      <c r="C107" s="245"/>
      <c r="D107" s="42">
        <f>+D101</f>
        <v>0</v>
      </c>
    </row>
    <row r="108" spans="1:4" x14ac:dyDescent="0.2">
      <c r="A108" s="248" t="s">
        <v>39</v>
      </c>
      <c r="B108" s="248"/>
      <c r="C108" s="248"/>
      <c r="D108" s="54">
        <f>+D107+D106</f>
        <v>0</v>
      </c>
    </row>
    <row r="110" spans="1:4" x14ac:dyDescent="0.2">
      <c r="A110" s="242" t="s">
        <v>101</v>
      </c>
      <c r="B110" s="243"/>
      <c r="C110" s="243"/>
      <c r="D110" s="243"/>
    </row>
    <row r="112" spans="1:4" x14ac:dyDescent="0.2">
      <c r="A112" s="112">
        <v>5</v>
      </c>
      <c r="B112" s="237" t="s">
        <v>102</v>
      </c>
      <c r="C112" s="249"/>
      <c r="D112" s="64" t="s">
        <v>16</v>
      </c>
    </row>
    <row r="113" spans="1:4" x14ac:dyDescent="0.2">
      <c r="A113" s="39" t="s">
        <v>17</v>
      </c>
      <c r="B113" s="250" t="s">
        <v>103</v>
      </c>
      <c r="C113" s="250"/>
      <c r="D113" s="73">
        <f>+Uniforme!E41</f>
        <v>0</v>
      </c>
    </row>
    <row r="114" spans="1:4" x14ac:dyDescent="0.2">
      <c r="A114" s="39" t="s">
        <v>65</v>
      </c>
      <c r="B114" s="41" t="s">
        <v>66</v>
      </c>
      <c r="C114" s="80">
        <f>+$C$132+$C$133</f>
        <v>9.2499999999999999E-2</v>
      </c>
      <c r="D114" s="97">
        <f>+(C114*D113)*-1</f>
        <v>0</v>
      </c>
    </row>
    <row r="115" spans="1:4" x14ac:dyDescent="0.2">
      <c r="A115" s="39" t="s">
        <v>19</v>
      </c>
      <c r="B115" s="250" t="s">
        <v>104</v>
      </c>
      <c r="C115" s="250"/>
      <c r="D115" s="73"/>
    </row>
    <row r="116" spans="1:4" x14ac:dyDescent="0.2">
      <c r="A116" s="39" t="s">
        <v>46</v>
      </c>
      <c r="B116" s="41" t="s">
        <v>66</v>
      </c>
      <c r="C116" s="80">
        <f>+$C$132+$C$133</f>
        <v>9.2499999999999999E-2</v>
      </c>
      <c r="D116" s="97">
        <f>+(C116*D115)*-1</f>
        <v>0</v>
      </c>
    </row>
    <row r="117" spans="1:4" x14ac:dyDescent="0.2">
      <c r="A117" s="39" t="s">
        <v>21</v>
      </c>
      <c r="B117" s="250" t="s">
        <v>105</v>
      </c>
      <c r="C117" s="250"/>
      <c r="D117" s="73">
        <f>+Ferramentas!$Q$123</f>
        <v>0</v>
      </c>
    </row>
    <row r="118" spans="1:4" x14ac:dyDescent="0.2">
      <c r="A118" s="39" t="s">
        <v>69</v>
      </c>
      <c r="B118" s="41" t="s">
        <v>66</v>
      </c>
      <c r="C118" s="80">
        <f>+$C$132+$C$133</f>
        <v>9.2499999999999999E-2</v>
      </c>
      <c r="D118" s="97">
        <f>+(C118*D117)*-1</f>
        <v>0</v>
      </c>
    </row>
    <row r="119" spans="1:4" x14ac:dyDescent="0.2">
      <c r="A119" s="39" t="s">
        <v>23</v>
      </c>
      <c r="B119" s="250" t="s">
        <v>38</v>
      </c>
      <c r="C119" s="250"/>
      <c r="D119" s="73"/>
    </row>
    <row r="120" spans="1:4" x14ac:dyDescent="0.2">
      <c r="A120" s="39" t="s">
        <v>70</v>
      </c>
      <c r="B120" s="41" t="s">
        <v>66</v>
      </c>
      <c r="C120" s="80">
        <f>+$C$132+$C$133</f>
        <v>9.2499999999999999E-2</v>
      </c>
      <c r="D120" s="97">
        <f>+(C120*D119)*-1</f>
        <v>0</v>
      </c>
    </row>
    <row r="121" spans="1:4" x14ac:dyDescent="0.2">
      <c r="A121" s="251" t="s">
        <v>39</v>
      </c>
      <c r="B121" s="251"/>
      <c r="C121" s="251"/>
      <c r="D121" s="75">
        <f>SUM(D113:D119)</f>
        <v>0</v>
      </c>
    </row>
    <row r="123" spans="1:4" x14ac:dyDescent="0.2">
      <c r="A123" s="242" t="s">
        <v>106</v>
      </c>
      <c r="B123" s="243"/>
      <c r="C123" s="243"/>
      <c r="D123" s="243"/>
    </row>
    <row r="125" spans="1:4" x14ac:dyDescent="0.2">
      <c r="A125" s="112">
        <v>6</v>
      </c>
      <c r="B125" s="77" t="s">
        <v>107</v>
      </c>
      <c r="C125" s="122" t="s">
        <v>15</v>
      </c>
      <c r="D125" s="64" t="s">
        <v>16</v>
      </c>
    </row>
    <row r="126" spans="1:4" x14ac:dyDescent="0.2">
      <c r="A126" s="45" t="s">
        <v>17</v>
      </c>
      <c r="B126" s="45" t="s">
        <v>108</v>
      </c>
      <c r="C126" s="48">
        <v>0.03</v>
      </c>
      <c r="D126" s="100">
        <f>($D$121+$D$108+$D$76+$D$65+$D$23)*C126</f>
        <v>0</v>
      </c>
    </row>
    <row r="127" spans="1:4" x14ac:dyDescent="0.2">
      <c r="A127" s="45" t="s">
        <v>19</v>
      </c>
      <c r="B127" s="45" t="s">
        <v>109</v>
      </c>
      <c r="C127" s="48">
        <v>0.03</v>
      </c>
      <c r="D127" s="100">
        <f>($D$121+$D$108+$D$76+$D$65+$D$23+D126)*C127</f>
        <v>0</v>
      </c>
    </row>
    <row r="128" spans="1:4" s="124" customFormat="1" x14ac:dyDescent="0.25">
      <c r="A128" s="231" t="s">
        <v>110</v>
      </c>
      <c r="B128" s="232"/>
      <c r="C128" s="233"/>
      <c r="D128" s="123">
        <f>++D127+D126+D121+D108+D76+D65+D23</f>
        <v>0</v>
      </c>
    </row>
    <row r="129" spans="1:7" s="124" customFormat="1" ht="33" customHeight="1" x14ac:dyDescent="0.25">
      <c r="A129" s="234" t="s">
        <v>111</v>
      </c>
      <c r="B129" s="235"/>
      <c r="C129" s="236"/>
      <c r="D129" s="123">
        <f>ROUND(D128/(1-(C132+C133+C135+C137+C138)),2)</f>
        <v>0</v>
      </c>
    </row>
    <row r="130" spans="1:7" x14ac:dyDescent="0.2">
      <c r="A130" s="39" t="s">
        <v>21</v>
      </c>
      <c r="B130" s="39" t="s">
        <v>112</v>
      </c>
      <c r="C130" s="44"/>
      <c r="D130" s="39"/>
    </row>
    <row r="131" spans="1:7" x14ac:dyDescent="0.2">
      <c r="A131" s="39" t="s">
        <v>69</v>
      </c>
      <c r="B131" s="39" t="s">
        <v>113</v>
      </c>
      <c r="C131" s="44"/>
      <c r="D131" s="39"/>
    </row>
    <row r="132" spans="1:7" x14ac:dyDescent="0.2">
      <c r="A132" s="45" t="s">
        <v>114</v>
      </c>
      <c r="B132" s="45" t="s">
        <v>115</v>
      </c>
      <c r="C132" s="48">
        <v>1.6500000000000001E-2</v>
      </c>
      <c r="D132" s="100">
        <f>ROUND(C132*$D$129,2)</f>
        <v>0</v>
      </c>
      <c r="G132" s="125"/>
    </row>
    <row r="133" spans="1:7" x14ac:dyDescent="0.2">
      <c r="A133" s="45" t="s">
        <v>116</v>
      </c>
      <c r="B133" s="45" t="s">
        <v>117</v>
      </c>
      <c r="C133" s="48">
        <v>7.5999999999999998E-2</v>
      </c>
      <c r="D133" s="100">
        <f>ROUND(C133*$D$129,2)</f>
        <v>0</v>
      </c>
      <c r="G133" s="125"/>
    </row>
    <row r="134" spans="1:7" x14ac:dyDescent="0.2">
      <c r="A134" s="39" t="s">
        <v>118</v>
      </c>
      <c r="B134" s="39" t="s">
        <v>119</v>
      </c>
      <c r="C134" s="44"/>
      <c r="D134" s="42"/>
      <c r="G134" s="125"/>
    </row>
    <row r="135" spans="1:7" x14ac:dyDescent="0.2">
      <c r="A135" s="39" t="s">
        <v>120</v>
      </c>
      <c r="B135" s="39" t="s">
        <v>121</v>
      </c>
      <c r="C135" s="44"/>
      <c r="D135" s="39"/>
      <c r="G135" s="125"/>
    </row>
    <row r="136" spans="1:7" x14ac:dyDescent="0.2">
      <c r="A136" s="39" t="s">
        <v>122</v>
      </c>
      <c r="B136" s="39" t="s">
        <v>123</v>
      </c>
      <c r="C136" s="44"/>
      <c r="D136" s="39"/>
    </row>
    <row r="137" spans="1:7" x14ac:dyDescent="0.2">
      <c r="A137" s="45" t="s">
        <v>124</v>
      </c>
      <c r="B137" s="45" t="s">
        <v>125</v>
      </c>
      <c r="C137" s="48">
        <v>0.05</v>
      </c>
      <c r="D137" s="100">
        <f>ROUND(C137*$D$129,2)</f>
        <v>0</v>
      </c>
    </row>
    <row r="138" spans="1:7" x14ac:dyDescent="0.2">
      <c r="A138" s="39" t="s">
        <v>126</v>
      </c>
      <c r="B138" s="39" t="s">
        <v>127</v>
      </c>
      <c r="C138" s="44"/>
      <c r="D138" s="39"/>
    </row>
    <row r="139" spans="1:7" x14ac:dyDescent="0.2">
      <c r="A139" s="237" t="s">
        <v>39</v>
      </c>
      <c r="B139" s="238"/>
      <c r="C139" s="126">
        <f>+C138+C137+C135+C133+C132+C127+C126</f>
        <v>0.20250000000000001</v>
      </c>
      <c r="D139" s="75">
        <f>+D137+D135+D133+D132+D127+D126</f>
        <v>0</v>
      </c>
    </row>
    <row r="141" spans="1:7" x14ac:dyDescent="0.2">
      <c r="A141" s="239" t="s">
        <v>128</v>
      </c>
      <c r="B141" s="239"/>
      <c r="C141" s="239"/>
      <c r="D141" s="239"/>
    </row>
    <row r="142" spans="1:7" x14ac:dyDescent="0.2">
      <c r="A142" s="39" t="s">
        <v>17</v>
      </c>
      <c r="B142" s="240" t="s">
        <v>129</v>
      </c>
      <c r="C142" s="240"/>
      <c r="D142" s="73">
        <f>+D23</f>
        <v>0</v>
      </c>
    </row>
    <row r="143" spans="1:7" x14ac:dyDescent="0.2">
      <c r="A143" s="39" t="s">
        <v>130</v>
      </c>
      <c r="B143" s="240" t="s">
        <v>131</v>
      </c>
      <c r="C143" s="240"/>
      <c r="D143" s="73">
        <f>+D65</f>
        <v>0</v>
      </c>
    </row>
    <row r="144" spans="1:7" x14ac:dyDescent="0.2">
      <c r="A144" s="39" t="s">
        <v>21</v>
      </c>
      <c r="B144" s="240" t="s">
        <v>132</v>
      </c>
      <c r="C144" s="240"/>
      <c r="D144" s="73">
        <f>+D76</f>
        <v>0</v>
      </c>
    </row>
    <row r="145" spans="1:5" x14ac:dyDescent="0.2">
      <c r="A145" s="39" t="s">
        <v>23</v>
      </c>
      <c r="B145" s="240" t="s">
        <v>133</v>
      </c>
      <c r="C145" s="240"/>
      <c r="D145" s="73">
        <f>+D108</f>
        <v>0</v>
      </c>
    </row>
    <row r="146" spans="1:5" x14ac:dyDescent="0.2">
      <c r="A146" s="39" t="s">
        <v>25</v>
      </c>
      <c r="B146" s="240" t="s">
        <v>134</v>
      </c>
      <c r="C146" s="240"/>
      <c r="D146" s="73">
        <f>+D121</f>
        <v>0</v>
      </c>
    </row>
    <row r="147" spans="1:5" x14ac:dyDescent="0.2">
      <c r="B147" s="241" t="s">
        <v>135</v>
      </c>
      <c r="C147" s="241"/>
      <c r="D147" s="127">
        <f>SUM(D142:D146)</f>
        <v>0</v>
      </c>
    </row>
    <row r="148" spans="1:5" x14ac:dyDescent="0.2">
      <c r="A148" s="39" t="s">
        <v>27</v>
      </c>
      <c r="B148" s="240" t="s">
        <v>136</v>
      </c>
      <c r="C148" s="240"/>
      <c r="D148" s="73">
        <f>+D139</f>
        <v>0</v>
      </c>
    </row>
    <row r="150" spans="1:5" x14ac:dyDescent="0.2">
      <c r="A150" s="230" t="s">
        <v>137</v>
      </c>
      <c r="B150" s="230"/>
      <c r="C150" s="230"/>
      <c r="D150" s="128">
        <f>ROUND(+D148+D147,2)</f>
        <v>0</v>
      </c>
    </row>
    <row r="152" spans="1:5" x14ac:dyDescent="0.2">
      <c r="A152" s="129" t="s">
        <v>207</v>
      </c>
      <c r="B152" s="129"/>
      <c r="C152" s="129"/>
      <c r="D152" s="129"/>
      <c r="E152" s="129"/>
    </row>
    <row r="153" spans="1:5" x14ac:dyDescent="0.2">
      <c r="A153" s="129" t="s">
        <v>222</v>
      </c>
      <c r="B153" s="129"/>
      <c r="C153" s="129"/>
      <c r="D153" s="129"/>
      <c r="E153" s="129"/>
    </row>
    <row r="154" spans="1:5" x14ac:dyDescent="0.2">
      <c r="A154" s="129"/>
      <c r="B154" s="129"/>
      <c r="C154" s="129"/>
      <c r="D154" s="129"/>
      <c r="E154" s="129"/>
    </row>
    <row r="155" spans="1:5" x14ac:dyDescent="0.2">
      <c r="A155" s="129"/>
      <c r="B155" s="129"/>
      <c r="C155" s="129"/>
      <c r="D155" s="129"/>
      <c r="E155" s="129"/>
    </row>
    <row r="156" spans="1:5" x14ac:dyDescent="0.2">
      <c r="A156" s="129"/>
      <c r="B156" s="129"/>
      <c r="C156" s="129"/>
      <c r="D156" s="129"/>
      <c r="E156" s="129"/>
    </row>
    <row r="157" spans="1:5" x14ac:dyDescent="0.2">
      <c r="A157" s="129"/>
      <c r="B157" s="129"/>
      <c r="C157" s="129"/>
      <c r="D157" s="129"/>
      <c r="E157" s="129"/>
    </row>
    <row r="158" spans="1:5" x14ac:dyDescent="0.2">
      <c r="A158" s="129"/>
      <c r="B158" s="129"/>
      <c r="C158" s="129"/>
      <c r="D158" s="129"/>
      <c r="E158" s="129"/>
    </row>
    <row r="159" spans="1:5" x14ac:dyDescent="0.2">
      <c r="A159" s="129"/>
      <c r="B159" s="129"/>
      <c r="C159" s="129"/>
      <c r="D159" s="129"/>
      <c r="E159" s="129"/>
    </row>
    <row r="160" spans="1:5" x14ac:dyDescent="0.2">
      <c r="A160" s="129"/>
      <c r="B160" s="129"/>
      <c r="C160" s="129"/>
      <c r="D160" s="129"/>
      <c r="E160" s="129"/>
    </row>
    <row r="161" spans="1:5" x14ac:dyDescent="0.2">
      <c r="A161" s="129"/>
      <c r="B161" s="129"/>
      <c r="C161" s="129"/>
      <c r="D161" s="129"/>
      <c r="E161" s="129"/>
    </row>
    <row r="162" spans="1:5" x14ac:dyDescent="0.2">
      <c r="A162" s="129"/>
      <c r="B162" s="129"/>
      <c r="C162" s="129"/>
      <c r="D162" s="129"/>
      <c r="E162" s="129"/>
    </row>
    <row r="163" spans="1:5" x14ac:dyDescent="0.2">
      <c r="A163" s="129"/>
      <c r="B163" s="129"/>
      <c r="C163" s="129"/>
      <c r="D163" s="129"/>
      <c r="E163" s="129"/>
    </row>
    <row r="164" spans="1:5" x14ac:dyDescent="0.2">
      <c r="A164" s="129"/>
      <c r="B164" s="129"/>
      <c r="C164" s="129"/>
      <c r="D164" s="129"/>
      <c r="E164" s="129"/>
    </row>
  </sheetData>
  <mergeCells count="78">
    <mergeCell ref="C7:D7"/>
    <mergeCell ref="A1:D1"/>
    <mergeCell ref="A3:D3"/>
    <mergeCell ref="C4:D4"/>
    <mergeCell ref="C5:D5"/>
    <mergeCell ref="C6:D6"/>
    <mergeCell ref="A25:D25"/>
    <mergeCell ref="C8:D8"/>
    <mergeCell ref="A10:D10"/>
    <mergeCell ref="B12:C12"/>
    <mergeCell ref="B15:C15"/>
    <mergeCell ref="B16:C16"/>
    <mergeCell ref="B17:C17"/>
    <mergeCell ref="B18:C18"/>
    <mergeCell ref="B19:C19"/>
    <mergeCell ref="B21:C21"/>
    <mergeCell ref="B22:C22"/>
    <mergeCell ref="A23:C23"/>
    <mergeCell ref="A65:C65"/>
    <mergeCell ref="A27:D27"/>
    <mergeCell ref="A33:C33"/>
    <mergeCell ref="A35:D35"/>
    <mergeCell ref="A47:D47"/>
    <mergeCell ref="B57:C57"/>
    <mergeCell ref="A58:B58"/>
    <mergeCell ref="A60:D60"/>
    <mergeCell ref="B61:C61"/>
    <mergeCell ref="B62:C62"/>
    <mergeCell ref="B63:C63"/>
    <mergeCell ref="B64:C64"/>
    <mergeCell ref="B88:C88"/>
    <mergeCell ref="A67:D67"/>
    <mergeCell ref="A76:C76"/>
    <mergeCell ref="A78:D78"/>
    <mergeCell ref="A80:D80"/>
    <mergeCell ref="B81:C81"/>
    <mergeCell ref="B82:C82"/>
    <mergeCell ref="B83:C83"/>
    <mergeCell ref="B84:C84"/>
    <mergeCell ref="B85:C85"/>
    <mergeCell ref="B86:C86"/>
    <mergeCell ref="B87:C87"/>
    <mergeCell ref="B104:C104"/>
    <mergeCell ref="B89:C89"/>
    <mergeCell ref="A90:C90"/>
    <mergeCell ref="B92:C92"/>
    <mergeCell ref="B93:C93"/>
    <mergeCell ref="B94:C94"/>
    <mergeCell ref="B95:C95"/>
    <mergeCell ref="B96:C96"/>
    <mergeCell ref="A97:C97"/>
    <mergeCell ref="B99:C99"/>
    <mergeCell ref="B100:C100"/>
    <mergeCell ref="A101:C101"/>
    <mergeCell ref="A123:D123"/>
    <mergeCell ref="B105:C105"/>
    <mergeCell ref="B106:C106"/>
    <mergeCell ref="B107:C107"/>
    <mergeCell ref="A108:C108"/>
    <mergeCell ref="A110:D110"/>
    <mergeCell ref="B112:C112"/>
    <mergeCell ref="B113:C113"/>
    <mergeCell ref="B115:C115"/>
    <mergeCell ref="B117:C117"/>
    <mergeCell ref="B119:C119"/>
    <mergeCell ref="A121:C121"/>
    <mergeCell ref="A150:C150"/>
    <mergeCell ref="A128:C128"/>
    <mergeCell ref="A129:C129"/>
    <mergeCell ref="A139:B139"/>
    <mergeCell ref="A141:D141"/>
    <mergeCell ref="B142:C142"/>
    <mergeCell ref="B143:C143"/>
    <mergeCell ref="B144:C144"/>
    <mergeCell ref="B145:C145"/>
    <mergeCell ref="B146:C146"/>
    <mergeCell ref="B147:C147"/>
    <mergeCell ref="B148:C148"/>
  </mergeCells>
  <pageMargins left="1.35" right="0.51181102362204722" top="0.37" bottom="0.55000000000000004" header="0.31496062992125984" footer="0.31496062992125984"/>
  <pageSetup paperSize="9" scale="80" orientation="portrait" r:id="rId1"/>
  <headerFoot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10</vt:i4>
      </vt:variant>
      <vt:variant>
        <vt:lpstr>Intervalos nomeados</vt:lpstr>
      </vt:variant>
      <vt:variant>
        <vt:i4>4</vt:i4>
      </vt:variant>
    </vt:vector>
  </HeadingPairs>
  <TitlesOfParts>
    <vt:vector size="14" baseType="lpstr">
      <vt:lpstr>Apresentação</vt:lpstr>
      <vt:lpstr>BDI</vt:lpstr>
      <vt:lpstr>Uniforme</vt:lpstr>
      <vt:lpstr>Ferramentas</vt:lpstr>
      <vt:lpstr>Mecanico Refrigeracao seg a sex</vt:lpstr>
      <vt:lpstr>Men Cal Mec seg a sex</vt:lpstr>
      <vt:lpstr>Eletricista seg a sex</vt:lpstr>
      <vt:lpstr>Men Cal Eletricista seg a sex</vt:lpstr>
      <vt:lpstr>Oficial de Manutencao</vt:lpstr>
      <vt:lpstr>Men Cal Oficial de Manutencao</vt:lpstr>
      <vt:lpstr>Apresentação!Area_de_impressao</vt:lpstr>
      <vt:lpstr>Ferramentas!Area_de_impressao</vt:lpstr>
      <vt:lpstr>'Men Cal Oficial de Manutencao'!Area_de_impressao</vt:lpstr>
      <vt:lpstr>Uniforme!Area_de_impressao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Marcelo</dc:creator>
  <cp:lastModifiedBy>Marcelo</cp:lastModifiedBy>
  <cp:lastPrinted>2021-05-17T21:57:05Z</cp:lastPrinted>
  <dcterms:created xsi:type="dcterms:W3CDTF">2019-12-12T15:09:38Z</dcterms:created>
  <dcterms:modified xsi:type="dcterms:W3CDTF">2021-10-29T17:47:44Z</dcterms:modified>
</cp:coreProperties>
</file>