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elao.SR3\Documents\SG-6\terceirizacoes\Recepcionista 2021\"/>
    </mc:Choice>
  </mc:AlternateContent>
  <bookViews>
    <workbookView xWindow="0" yWindow="0" windowWidth="28800" windowHeight="14175" activeTab="1"/>
  </bookViews>
  <sheets>
    <sheet name="Apresentacao" sheetId="2" r:id="rId1"/>
    <sheet name="Recepcionista Rio 44h" sheetId="14" r:id="rId2"/>
    <sheet name="Men Cal Recep Rio 44" sheetId="15" r:id="rId3"/>
    <sheet name="Uniforme" sheetId="5" r:id="rId4"/>
  </sheets>
  <definedNames>
    <definedName name="_xlnm.Print_Area" localSheetId="0">Apresentacao!$A$1:$I$29</definedName>
    <definedName name="_xlnm.Print_Area" localSheetId="3">Uniforme!$A$1:$F$12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2" i="14" l="1"/>
  <c r="D151" i="14"/>
  <c r="D134" i="14" l="1"/>
  <c r="D133" i="14"/>
  <c r="C151" i="14"/>
  <c r="E7" i="5" l="1"/>
  <c r="F7" i="5" s="1"/>
  <c r="E3" i="5" l="1"/>
  <c r="E4" i="5"/>
  <c r="E5" i="5"/>
  <c r="E6" i="5"/>
  <c r="E8" i="5"/>
  <c r="C26" i="2"/>
  <c r="B26" i="2"/>
  <c r="F6" i="5" l="1"/>
  <c r="F5" i="5"/>
  <c r="F4" i="5"/>
  <c r="F3" i="5"/>
  <c r="C5" i="14" l="1"/>
  <c r="C6" i="14" l="1"/>
  <c r="D12" i="14" s="1"/>
  <c r="C148" i="15" s="1"/>
  <c r="C149" i="15"/>
  <c r="C132" i="15"/>
  <c r="B61" i="15"/>
  <c r="B41" i="15"/>
  <c r="B157" i="15"/>
  <c r="B152" i="15"/>
  <c r="B146" i="15"/>
  <c r="B147" i="15" s="1"/>
  <c r="B142" i="15"/>
  <c r="B138" i="15"/>
  <c r="B135" i="15"/>
  <c r="B120" i="15"/>
  <c r="B119" i="15"/>
  <c r="B54" i="15"/>
  <c r="B34" i="15"/>
  <c r="B19" i="15"/>
  <c r="B10" i="15"/>
  <c r="B5" i="15"/>
  <c r="B13" i="15" s="1"/>
  <c r="C135" i="14"/>
  <c r="D98" i="14"/>
  <c r="D104" i="14" s="1"/>
  <c r="C39" i="14"/>
  <c r="C45" i="14" s="1"/>
  <c r="B121" i="15" s="1"/>
  <c r="B6" i="15" l="1"/>
  <c r="C16" i="15" s="1"/>
  <c r="D49" i="14" s="1"/>
  <c r="C131" i="15"/>
  <c r="B158" i="15"/>
  <c r="B159" i="15" s="1"/>
  <c r="B22" i="15"/>
  <c r="C25" i="15" s="1"/>
  <c r="D50" i="14" s="1"/>
  <c r="D14" i="14"/>
  <c r="F8" i="5"/>
  <c r="F9" i="5" s="1"/>
  <c r="D110" i="14" l="1"/>
  <c r="D114" i="14" s="1"/>
  <c r="D142" i="14" s="1"/>
  <c r="D55" i="14"/>
  <c r="D61" i="14" s="1"/>
  <c r="D23" i="14"/>
  <c r="D31" i="14" s="1"/>
  <c r="C150" i="15"/>
  <c r="C151" i="15" s="1"/>
  <c r="C154" i="15" s="1"/>
  <c r="C160" i="15" s="1"/>
  <c r="C133" i="15"/>
  <c r="C134" i="15" s="1"/>
  <c r="C137" i="15" s="1"/>
  <c r="C139" i="15" s="1"/>
  <c r="D29" i="14"/>
  <c r="D138" i="14"/>
  <c r="D32" i="14"/>
  <c r="B37" i="15" l="1"/>
  <c r="B57" i="15"/>
  <c r="B7" i="15"/>
  <c r="B55" i="15"/>
  <c r="B35" i="15"/>
  <c r="B114" i="15"/>
  <c r="C32" i="14"/>
  <c r="B38" i="15"/>
  <c r="B58" i="15"/>
  <c r="C29" i="14"/>
  <c r="B56" i="15"/>
  <c r="B115" i="15"/>
  <c r="B36" i="15"/>
  <c r="D30" i="14"/>
  <c r="C31" i="14"/>
  <c r="B39" i="15" l="1"/>
  <c r="C42" i="15" s="1"/>
  <c r="C43" i="15" s="1"/>
  <c r="D69" i="14" s="1"/>
  <c r="C69" i="14" s="1"/>
  <c r="B46" i="15"/>
  <c r="C51" i="15" s="1"/>
  <c r="D70" i="14" s="1"/>
  <c r="C70" i="14" s="1"/>
  <c r="B88" i="15"/>
  <c r="C93" i="15" s="1"/>
  <c r="D82" i="14" s="1"/>
  <c r="B96" i="15"/>
  <c r="C101" i="15" s="1"/>
  <c r="D84" i="14" s="1"/>
  <c r="B105" i="15"/>
  <c r="B79" i="15"/>
  <c r="C85" i="15" s="1"/>
  <c r="D81" i="14" s="1"/>
  <c r="B72" i="15"/>
  <c r="C76" i="15" s="1"/>
  <c r="D80" i="14" s="1"/>
  <c r="B28" i="15"/>
  <c r="C31" i="15" s="1"/>
  <c r="D67" i="14" s="1"/>
  <c r="B116" i="15"/>
  <c r="C122" i="15" s="1"/>
  <c r="B59" i="15"/>
  <c r="C62" i="15" s="1"/>
  <c r="C63" i="15" s="1"/>
  <c r="D72" i="14" s="1"/>
  <c r="C72" i="14" s="1"/>
  <c r="D33" i="14"/>
  <c r="C30" i="14"/>
  <c r="D87" i="14" l="1"/>
  <c r="D101" i="14" s="1"/>
  <c r="B106" i="15"/>
  <c r="B107" i="15" s="1"/>
  <c r="C112" i="15" s="1"/>
  <c r="D90" i="14" s="1"/>
  <c r="D94" i="14" s="1"/>
  <c r="D102" i="14" s="1"/>
  <c r="D68" i="14"/>
  <c r="D73" i="14" s="1"/>
  <c r="D140" i="14" s="1"/>
  <c r="C67" i="14"/>
  <c r="D59" i="14"/>
  <c r="D39" i="14"/>
  <c r="D38" i="14"/>
  <c r="D44" i="14"/>
  <c r="D40" i="14"/>
  <c r="D42" i="14"/>
  <c r="D43" i="14"/>
  <c r="D37" i="14"/>
  <c r="D41" i="14"/>
  <c r="D103" i="14" l="1"/>
  <c r="D105" i="14" s="1"/>
  <c r="D141" i="14" s="1"/>
  <c r="D45" i="14"/>
  <c r="D60" i="14" s="1"/>
  <c r="D62" i="14" s="1"/>
  <c r="D139" i="14" l="1"/>
  <c r="D143" i="14" s="1"/>
  <c r="D119" i="14"/>
  <c r="D120" i="14" s="1"/>
  <c r="D121" i="14" s="1"/>
  <c r="D122" i="14" s="1"/>
  <c r="D125" i="14" l="1"/>
  <c r="D126" i="14"/>
  <c r="D130" i="14"/>
  <c r="D135" i="14" l="1"/>
  <c r="D144" i="14" s="1"/>
  <c r="D146" i="14" s="1"/>
  <c r="F26" i="2" s="1"/>
  <c r="G26" i="2" s="1"/>
  <c r="I26" i="2" s="1"/>
  <c r="I27" i="2" l="1"/>
  <c r="G27" i="2"/>
</calcChain>
</file>

<file path=xl/sharedStrings.xml><?xml version="1.0" encoding="utf-8"?>
<sst xmlns="http://schemas.openxmlformats.org/spreadsheetml/2006/main" count="429" uniqueCount="277">
  <si>
    <t>CATSER</t>
  </si>
  <si>
    <t>CBO</t>
  </si>
  <si>
    <t>Licitação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</si>
  <si>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</si>
  <si>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</si>
  <si>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</si>
  <si>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</si>
  <si>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</si>
  <si>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</si>
  <si>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</si>
  <si>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</si>
  <si>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</si>
  <si>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</si>
  <si>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</si>
  <si>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</si>
  <si>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</si>
  <si>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</si>
  <si>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</si>
  <si>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</si>
  <si>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</si>
  <si>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</si>
  <si>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</si>
  <si>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</si>
  <si>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</si>
  <si>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</si>
  <si>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</si>
  <si>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</si>
  <si>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</si>
  <si>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</si>
  <si>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</si>
  <si>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</si>
  <si>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</si>
  <si>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</si>
  <si>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</si>
  <si>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</si>
  <si>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</si>
  <si>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</si>
  <si>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</si>
  <si>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</si>
  <si>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</si>
  <si>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</si>
  <si>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</si>
  <si>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</si>
  <si>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</si>
  <si>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</si>
  <si>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</si>
  <si>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</si>
  <si>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</si>
  <si>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</si>
  <si>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</si>
  <si>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</si>
  <si>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</si>
  <si>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</si>
  <si>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</si>
  <si>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</si>
  <si>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</si>
  <si>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</si>
  <si>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</si>
  <si>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</si>
  <si>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</si>
  <si>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</si>
  <si>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</si>
  <si>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</si>
  <si>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</si>
  <si>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</si>
  <si>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</si>
  <si>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</si>
  <si>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</si>
  <si>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</si>
  <si>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</si>
  <si>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</si>
  <si>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</si>
  <si>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C.1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</si>
  <si>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</si>
  <si>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</si>
  <si>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</si>
  <si>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</si>
  <si>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</si>
  <si>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</si>
  <si>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</si>
  <si>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</si>
  <si>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</si>
  <si>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</si>
  <si>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</si>
  <si>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</si>
  <si>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</si>
  <si>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</si>
  <si>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</si>
  <si>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</si>
  <si>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</si>
  <si>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</si>
  <si>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</si>
  <si>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</si>
  <si>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</si>
  <si>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</si>
  <si>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</si>
  <si>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</si>
  <si>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</si>
  <si>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</si>
  <si>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</si>
  <si>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</si>
  <si>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</si>
  <si>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</si>
  <si>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</si>
  <si>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</si>
  <si>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</si>
  <si>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</si>
  <si>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</si>
  <si>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</si>
  <si>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</si>
  <si>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</si>
  <si>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</si>
  <si>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</si>
  <si>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</si>
  <si>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</si>
  <si>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</si>
  <si>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</si>
  <si>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</si>
  <si>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</si>
  <si>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</si>
  <si>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</si>
  <si>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</si>
  <si>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</si>
  <si>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</si>
  <si>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</si>
  <si>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</si>
  <si>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</si>
  <si>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</si>
  <si>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</si>
  <si>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</si>
  <si>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</si>
  <si>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</si>
  <si>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</si>
  <si>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</si>
  <si>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</si>
  <si>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</si>
  <si>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</si>
  <si>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</si>
  <si>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</si>
  <si>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</si>
  <si>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</si>
  <si>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</si>
  <si>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</si>
  <si>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</si>
  <si>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</si>
  <si>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</si>
  <si>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</si>
  <si>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</si>
  <si>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</si>
  <si>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</si>
  <si>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</si>
  <si>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</si>
  <si>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</si>
  <si>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</si>
  <si>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</si>
  <si>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</si>
  <si>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</si>
  <si>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</si>
  <si>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</si>
  <si>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</si>
  <si>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</si>
  <si>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</si>
  <si>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</si>
  <si>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</si>
  <si>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</si>
  <si>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</si>
  <si>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</si>
  <si>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</si>
  <si>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</si>
  <si>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</si>
  <si>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</si>
  <si>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</si>
  <si>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</si>
  <si>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</si>
  <si>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</si>
  <si>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</si>
  <si>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</si>
  <si>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</si>
  <si>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</si>
  <si>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</si>
  <si>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</si>
  <si>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</si>
  <si>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</si>
  <si>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</si>
  <si>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</si>
  <si>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</si>
  <si>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</si>
  <si>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</si>
  <si>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</si>
  <si>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</si>
  <si>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</si>
  <si>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</si>
  <si>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</si>
  <si>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</si>
  <si>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</si>
  <si>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</si>
  <si>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</si>
  <si>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</si>
  <si>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</si>
  <si>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</si>
  <si>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</si>
  <si>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</si>
  <si>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</si>
  <si>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</si>
  <si>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</si>
  <si>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Tipo / Especificações</t>
  </si>
  <si>
    <t>Qtd Anual</t>
  </si>
  <si>
    <t>Custo  Unitário</t>
  </si>
  <si>
    <t>Custo Anual</t>
  </si>
  <si>
    <t>Custo Mensal</t>
  </si>
  <si>
    <t>Memória de Cálculo Adicional Noturno (Módulo 1)</t>
  </si>
  <si>
    <t>Número de Horas Noturnas Trabalhadas ( 22:00 às 05:00 (7 horas)</t>
  </si>
  <si>
    <t>Salário Base</t>
  </si>
  <si>
    <t>Custo de Referência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</si>
  <si>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</si>
  <si>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</si>
  <si>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</si>
  <si>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</si>
  <si>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</si>
  <si>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</si>
  <si>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</si>
  <si>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Diurna (em minutos)</t>
  </si>
  <si>
    <t>Hora Noturna Equivalente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</si>
  <si>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</si>
  <si>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</si>
  <si>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</si>
  <si>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</si>
  <si>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PISO SALARIAL</t>
  </si>
  <si>
    <t>Processo  nº.</t>
  </si>
  <si>
    <t>Item</t>
  </si>
  <si>
    <t>Valor Mensal Estimado</t>
  </si>
  <si>
    <r>
      <t>Afastamento Maternidade (acima de 120 dias)</t>
    </r>
    <r>
      <rPr>
        <vertAlign val="superscript"/>
        <sz val="10"/>
        <color theme="1"/>
        <rFont val="Spranq eco sans"/>
        <family val="2"/>
      </rPr>
      <t xml:space="preserve"> (1)</t>
    </r>
  </si>
  <si>
    <t>Valor total do Item</t>
  </si>
  <si>
    <t>Meses</t>
  </si>
  <si>
    <t xml:space="preserve">QTD </t>
  </si>
  <si>
    <t xml:space="preserve">Valor Unitário 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</si>
  <si>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</si>
  <si>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23079.225347/2020-15</t>
  </si>
  <si>
    <t>4221-05</t>
  </si>
  <si>
    <t>Recepcionista Bilingue - 44horas seg a sex - Mun. Do Rio de Janeiro</t>
  </si>
  <si>
    <t>Total de contratações CAGED período Out 20209 a Mar 2021 - 9.031 contratações no Estado do Rio de Janeiro  - sendo 1.877 (20,78%) masculinas e 7.154 (79,22%) femininas - Consulta realizada em 08/12/2021</t>
  </si>
  <si>
    <t>MEMORIAL DE CÁLCULO  - Recepcionista Bilingue - SEG A SEXTA</t>
  </si>
  <si>
    <t>Recepcionista Bilingue - Rio de Janeiro</t>
  </si>
  <si>
    <t>Qtd Semestral</t>
  </si>
  <si>
    <t>Calça comprida social, com zíper.</t>
  </si>
  <si>
    <t>Camisa Social em tecido VANESSA, gola com entretela compatível com o modelo, cor cinza, de boa qualidade.</t>
  </si>
  <si>
    <t>Camiseta de malha meia manga em algodão Logo da Empresa a esquerda - "A SERVIÇO DA UFRJ" nas costas</t>
  </si>
  <si>
    <t>Recepcionista</t>
  </si>
  <si>
    <r>
      <t xml:space="preserve">Par de Sapatos na cor preta, de boa qualidade, meio alto, de couro, tipo </t>
    </r>
    <r>
      <rPr>
        <i/>
        <sz val="8"/>
        <color indexed="8"/>
        <rFont val="Spranq eco sans"/>
        <family val="2"/>
      </rPr>
      <t>scarpin</t>
    </r>
    <r>
      <rPr>
        <sz val="8"/>
        <color indexed="8"/>
        <rFont val="Spranq eco sans"/>
        <family val="2"/>
      </rPr>
      <t xml:space="preserve"> ou estilo boneca. Marca </t>
    </r>
    <r>
      <rPr>
        <i/>
        <sz val="8"/>
        <color indexed="8"/>
        <rFont val="Spranq eco sans"/>
        <family val="2"/>
      </rPr>
      <t>Picadilly</t>
    </r>
    <r>
      <rPr>
        <sz val="8"/>
        <color indexed="8"/>
        <rFont val="Spranq eco sans"/>
        <family val="2"/>
      </rPr>
      <t xml:space="preserve">, Beira Rio, Dakota ou similar. </t>
    </r>
  </si>
  <si>
    <t xml:space="preserve">Mascara Tecido (*) </t>
  </si>
  <si>
    <t>(*) O quantitativo de máscaras de referência, bem como a vida útil do equipamento de proteção, foi estimado com base nas orientações gerais para a utilização das máscaras faciais elaboradas pela Agência Nacional de Vigilância Sanitária (ANVISA), disponível em: &lt;https://www.gov.br/anvisa/pt-br/assuntos/noticias-anvisa/2020/covid-19-tudo-sobre-mascaras-faciais-deprotecao/orientacoes-para-mascaras-de-uso-nao-profissional-anvisa-08-04-2020-1.pdf&gt;.</t>
  </si>
  <si>
    <t>Valores Obtidos Cad_Terc Recepção Vol 19 - 2021</t>
  </si>
  <si>
    <t>Empregados em Empresas Asseio e Conservação</t>
  </si>
  <si>
    <t>Assistência Médica e Familiar</t>
  </si>
  <si>
    <t>Benefício Social Familiar  - Cláusula Vigésima Nona da CCT</t>
  </si>
  <si>
    <t>Contribuição Negocial Patronal - Cláusula Sexagésima Primeira  da CCT</t>
  </si>
  <si>
    <t>Despesa com Conta Vinculada</t>
  </si>
  <si>
    <t xml:space="preserve">D.1 </t>
  </si>
  <si>
    <r>
      <t>Despesa com Abertura de Conta Vinculada</t>
    </r>
    <r>
      <rPr>
        <vertAlign val="superscript"/>
        <sz val="10"/>
        <color theme="1"/>
        <rFont val="Spranq eco sans"/>
        <family val="2"/>
      </rPr>
      <t>(3)</t>
    </r>
  </si>
  <si>
    <t>D2</t>
  </si>
  <si>
    <t>Despesa com Manutenção da Conta Vinculada</t>
  </si>
  <si>
    <r>
      <rPr>
        <vertAlign val="superscript"/>
        <sz val="10"/>
        <color theme="1"/>
        <rFont val="Spranq eco sans"/>
        <family val="2"/>
      </rPr>
      <t>(3)</t>
    </r>
    <r>
      <rPr>
        <sz val="10"/>
        <color theme="1"/>
        <rFont val="Spranq eco sans"/>
        <family val="2"/>
      </rPr>
      <t xml:space="preserve"> Custo deverá ser retirado após primeiro ano de Contrato</t>
    </r>
  </si>
  <si>
    <r>
      <rPr>
        <vertAlign val="superscript"/>
        <sz val="10"/>
        <color theme="1"/>
        <rFont val="Spranq eco sans"/>
        <family val="2"/>
      </rPr>
      <t xml:space="preserve">(2)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</si>
  <si>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t>Valor Mensal</t>
  </si>
  <si>
    <t>Valor Rateio</t>
  </si>
  <si>
    <t>Valor para abertura da Conta Vinculada - R$ 565,00 em Pagamento único</t>
  </si>
  <si>
    <t>Valor para manutenção da Conta Vinculada - R$ 126,00 mensais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</si>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</sst>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 &quot;#,##0.00_);\(&quot;R$ &quot;#,##0.00\)"/>
    <numFmt numFmtId="165" formatCode="#,##0_ ;\-#,##0\ "/>
    <numFmt numFmtId="166" formatCode="_(&quot;R$ &quot;* #,##0.00_);_(&quot;R$ &quot;* \(#,##0.00\);_(&quot;R$ &quot;* &quot;-&quot;??_);_(@_)"/>
    <numFmt numFmtId="167" formatCode="&quot;R$&quot;\ #,##0.00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8"/>
      <color theme="1"/>
      <name val="Spranq eco sans"/>
      <family val="2"/>
    </font>
    <font>
      <i/>
      <sz val="8"/>
      <color indexed="8"/>
      <name val="Spranq eco sans"/>
      <family val="2"/>
    </font>
    <font>
      <sz val="8"/>
      <color indexed="8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8"/>
      <color rgb="FF000000"/>
      <name val="Spranq eco sans"/>
      <family val="2"/>
    </font>
    <font>
      <sz val="8"/>
      <color rgb="FFFF0000"/>
      <name val="Spranq eco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5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5" fillId="0" borderId="0" xfId="0" applyFont="1"/>
    <xf numFmtId="3" fontId="5" fillId="0" borderId="0" xfId="0" applyNumberFormat="1" applyFont="1"/>
    <xf numFmtId="44" fontId="6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0" xfId="0" applyFont="1"/>
    <xf numFmtId="0" fontId="9" fillId="0" borderId="0" xfId="0" applyFont="1" applyFill="1" applyBorder="1" applyAlignment="1"/>
    <xf numFmtId="0" fontId="10" fillId="0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1" applyNumberFormat="1" applyFont="1" applyFill="1" applyBorder="1"/>
    <xf numFmtId="0" fontId="9" fillId="3" borderId="2" xfId="0" applyFont="1" applyFill="1" applyBorder="1"/>
    <xf numFmtId="0" fontId="9" fillId="3" borderId="1" xfId="0" applyFont="1" applyFill="1" applyBorder="1" applyAlignment="1">
      <alignment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/>
    </xf>
    <xf numFmtId="10" fontId="1" fillId="5" borderId="1" xfId="2" applyNumberFormat="1" applyFont="1" applyFill="1" applyBorder="1"/>
    <xf numFmtId="44" fontId="1" fillId="5" borderId="1" xfId="1" applyNumberFormat="1" applyFont="1" applyFill="1" applyBorder="1"/>
    <xf numFmtId="0" fontId="11" fillId="0" borderId="1" xfId="0" applyFont="1" applyBorder="1"/>
    <xf numFmtId="10" fontId="11" fillId="0" borderId="1" xfId="2" applyNumberFormat="1" applyFont="1" applyFill="1" applyBorder="1"/>
    <xf numFmtId="44" fontId="11" fillId="0" borderId="1" xfId="1" applyNumberFormat="1" applyFont="1" applyBorder="1"/>
    <xf numFmtId="0" fontId="9" fillId="3" borderId="2" xfId="0" applyFont="1" applyFill="1" applyBorder="1" applyAlignment="1">
      <alignment vertical="center"/>
    </xf>
    <xf numFmtId="10" fontId="9" fillId="3" borderId="1" xfId="2" applyNumberFormat="1" applyFont="1" applyFill="1" applyBorder="1" applyAlignment="1">
      <alignment horizontal="left" vertical="center"/>
    </xf>
    <xf numFmtId="44" fontId="9" fillId="3" borderId="1" xfId="1" applyNumberFormat="1" applyFont="1" applyFill="1" applyBorder="1" applyAlignment="1">
      <alignment horizontal="left"/>
    </xf>
    <xf numFmtId="10" fontId="9" fillId="3" borderId="1" xfId="2" applyNumberFormat="1" applyFont="1" applyFill="1" applyBorder="1" applyAlignment="1">
      <alignment vertical="center"/>
    </xf>
    <xf numFmtId="8" fontId="9" fillId="3" borderId="1" xfId="1" applyNumberFormat="1" applyFont="1" applyFill="1" applyBorder="1"/>
    <xf numFmtId="0" fontId="9" fillId="4" borderId="1" xfId="0" applyFont="1" applyFill="1" applyBorder="1"/>
    <xf numFmtId="0" fontId="9" fillId="4" borderId="1" xfId="0" applyFont="1" applyFill="1" applyBorder="1" applyAlignment="1">
      <alignment horizontal="center" vertical="center"/>
    </xf>
    <xf numFmtId="44" fontId="9" fillId="4" borderId="1" xfId="1" applyNumberFormat="1" applyFont="1" applyFill="1" applyBorder="1" applyAlignment="1">
      <alignment horizontal="center" vertical="center"/>
    </xf>
    <xf numFmtId="0" fontId="9" fillId="3" borderId="1" xfId="0" applyFont="1" applyFill="1" applyBorder="1"/>
    <xf numFmtId="44" fontId="9" fillId="3" borderId="1" xfId="0" applyNumberFormat="1" applyFont="1" applyFill="1" applyBorder="1"/>
    <xf numFmtId="44" fontId="9" fillId="7" borderId="1" xfId="1" applyNumberFormat="1" applyFont="1" applyFill="1" applyBorder="1"/>
    <xf numFmtId="44" fontId="9" fillId="4" borderId="1" xfId="0" applyNumberFormat="1" applyFont="1" applyFill="1" applyBorder="1"/>
    <xf numFmtId="44" fontId="9" fillId="7" borderId="1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10" fontId="9" fillId="3" borderId="6" xfId="0" applyNumberFormat="1" applyFont="1" applyFill="1" applyBorder="1" applyAlignment="1">
      <alignment vertical="center"/>
    </xf>
    <xf numFmtId="44" fontId="9" fillId="0" borderId="1" xfId="1" applyNumberFormat="1" applyFont="1" applyBorder="1"/>
    <xf numFmtId="44" fontId="14" fillId="9" borderId="1" xfId="0" applyNumberFormat="1" applyFont="1" applyFill="1" applyBorder="1"/>
    <xf numFmtId="44" fontId="9" fillId="4" borderId="1" xfId="1" applyNumberFormat="1" applyFont="1" applyFill="1" applyBorder="1"/>
    <xf numFmtId="39" fontId="1" fillId="0" borderId="1" xfId="1" applyNumberFormat="1" applyFont="1" applyBorder="1"/>
    <xf numFmtId="0" fontId="11" fillId="0" borderId="1" xfId="0" applyFont="1" applyFill="1" applyBorder="1"/>
    <xf numFmtId="44" fontId="11" fillId="0" borderId="1" xfId="0" applyNumberFormat="1" applyFont="1" applyBorder="1"/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44" fontId="8" fillId="0" borderId="1" xfId="1" applyFont="1" applyFill="1" applyBorder="1" applyAlignment="1">
      <alignment horizontal="center" vertical="top" wrapText="1"/>
    </xf>
    <xf numFmtId="44" fontId="8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44" fontId="5" fillId="0" borderId="0" xfId="1" applyFont="1"/>
    <xf numFmtId="164" fontId="8" fillId="2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44" fontId="1" fillId="0" borderId="1" xfId="1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9" fontId="1" fillId="0" borderId="1" xfId="2" applyFont="1" applyBorder="1" applyAlignment="1">
      <alignment vertical="center"/>
    </xf>
    <xf numFmtId="44" fontId="1" fillId="0" borderId="0" xfId="0" applyNumberFormat="1" applyFont="1"/>
    <xf numFmtId="0" fontId="1" fillId="10" borderId="4" xfId="0" applyFont="1" applyFill="1" applyBorder="1" applyAlignment="1">
      <alignment vertical="center"/>
    </xf>
    <xf numFmtId="9" fontId="1" fillId="10" borderId="1" xfId="2" applyFont="1" applyFill="1" applyBorder="1" applyAlignment="1">
      <alignment vertical="center"/>
    </xf>
    <xf numFmtId="44" fontId="1" fillId="10" borderId="1" xfId="1" applyNumberFormat="1" applyFont="1" applyFill="1" applyBorder="1" applyAlignment="1">
      <alignment horizontal="right" vertical="center"/>
    </xf>
    <xf numFmtId="44" fontId="1" fillId="0" borderId="1" xfId="1" applyNumberFormat="1" applyFont="1" applyFill="1" applyBorder="1" applyAlignment="1">
      <alignment horizontal="right" vertical="center"/>
    </xf>
    <xf numFmtId="44" fontId="1" fillId="0" borderId="1" xfId="1" applyNumberFormat="1" applyFont="1" applyBorder="1"/>
    <xf numFmtId="39" fontId="1" fillId="0" borderId="0" xfId="1" quotePrefix="1" applyNumberFormat="1" applyFont="1" applyBorder="1"/>
    <xf numFmtId="0" fontId="1" fillId="0" borderId="1" xfId="0" applyFont="1" applyBorder="1"/>
    <xf numFmtId="10" fontId="1" fillId="0" borderId="1" xfId="2" applyNumberFormat="1" applyFont="1" applyFill="1" applyBorder="1"/>
    <xf numFmtId="0" fontId="1" fillId="5" borderId="1" xfId="0" applyFont="1" applyFill="1" applyBorder="1"/>
    <xf numFmtId="10" fontId="1" fillId="0" borderId="1" xfId="2" applyNumberFormat="1" applyFont="1" applyBorder="1"/>
    <xf numFmtId="4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vertical="center"/>
    </xf>
    <xf numFmtId="10" fontId="1" fillId="6" borderId="1" xfId="2" applyNumberFormat="1" applyFont="1" applyFill="1" applyBorder="1"/>
    <xf numFmtId="0" fontId="1" fillId="0" borderId="1" xfId="0" applyFont="1" applyFill="1" applyBorder="1"/>
    <xf numFmtId="0" fontId="1" fillId="0" borderId="0" xfId="0" applyFont="1" applyFill="1"/>
    <xf numFmtId="0" fontId="1" fillId="0" borderId="0" xfId="0" applyFont="1" applyBorder="1"/>
    <xf numFmtId="44" fontId="1" fillId="0" borderId="1" xfId="0" applyNumberFormat="1" applyFont="1" applyFill="1" applyBorder="1"/>
    <xf numFmtId="0" fontId="1" fillId="10" borderId="1" xfId="0" applyFont="1" applyFill="1" applyBorder="1"/>
    <xf numFmtId="44" fontId="1" fillId="10" borderId="1" xfId="0" applyNumberFormat="1" applyFont="1" applyFill="1" applyBorder="1"/>
    <xf numFmtId="0" fontId="1" fillId="10" borderId="1" xfId="0" applyFont="1" applyFill="1" applyBorder="1" applyAlignment="1">
      <alignment wrapText="1"/>
    </xf>
    <xf numFmtId="164" fontId="12" fillId="0" borderId="0" xfId="0" applyNumberFormat="1" applyFont="1" applyBorder="1" applyAlignment="1">
      <alignment vertical="center" wrapText="1"/>
    </xf>
    <xf numFmtId="8" fontId="1" fillId="0" borderId="1" xfId="0" applyNumberFormat="1" applyFont="1" applyBorder="1"/>
    <xf numFmtId="0" fontId="1" fillId="6" borderId="1" xfId="0" applyFont="1" applyFill="1" applyBorder="1"/>
    <xf numFmtId="0" fontId="1" fillId="0" borderId="1" xfId="0" applyFont="1" applyBorder="1" applyAlignment="1">
      <alignment wrapText="1"/>
    </xf>
    <xf numFmtId="44" fontId="1" fillId="6" borderId="1" xfId="1" applyNumberFormat="1" applyFont="1" applyFill="1" applyBorder="1"/>
    <xf numFmtId="44" fontId="1" fillId="0" borderId="1" xfId="1" applyNumberFormat="1" applyFont="1" applyFill="1" applyBorder="1"/>
    <xf numFmtId="10" fontId="1" fillId="0" borderId="0" xfId="2" applyNumberFormat="1" applyFont="1"/>
    <xf numFmtId="44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7" borderId="1" xfId="0" applyFont="1" applyFill="1" applyBorder="1"/>
    <xf numFmtId="10" fontId="1" fillId="10" borderId="1" xfId="2" applyNumberFormat="1" applyFont="1" applyFill="1" applyBorder="1"/>
    <xf numFmtId="10" fontId="1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39" fontId="1" fillId="0" borderId="1" xfId="0" applyNumberFormat="1" applyFont="1" applyBorder="1"/>
    <xf numFmtId="44" fontId="1" fillId="10" borderId="1" xfId="1" applyNumberFormat="1" applyFont="1" applyFill="1" applyBorder="1"/>
    <xf numFmtId="0" fontId="1" fillId="10" borderId="1" xfId="0" applyFont="1" applyFill="1" applyBorder="1" applyAlignment="1">
      <alignment horizontal="left" wrapText="1"/>
    </xf>
    <xf numFmtId="165" fontId="1" fillId="0" borderId="1" xfId="0" applyNumberFormat="1" applyFont="1" applyBorder="1"/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44" fontId="1" fillId="0" borderId="1" xfId="1" applyFont="1" applyBorder="1"/>
    <xf numFmtId="44" fontId="1" fillId="6" borderId="1" xfId="0" applyNumberFormat="1" applyFont="1" applyFill="1" applyBorder="1"/>
    <xf numFmtId="9" fontId="1" fillId="0" borderId="0" xfId="2" applyFont="1"/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right" vertical="center" wrapText="1"/>
    </xf>
    <xf numFmtId="1" fontId="8" fillId="2" borderId="1" xfId="0" applyNumberFormat="1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9" fillId="4" borderId="1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1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/>
    </xf>
    <xf numFmtId="44" fontId="8" fillId="0" borderId="0" xfId="1" applyFont="1" applyAlignment="1">
      <alignment vertical="center"/>
    </xf>
    <xf numFmtId="44" fontId="8" fillId="0" borderId="1" xfId="1" applyFont="1" applyBorder="1" applyAlignment="1">
      <alignment vertical="center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vertical="top" wrapText="1"/>
    </xf>
    <xf numFmtId="0" fontId="1" fillId="10" borderId="1" xfId="0" applyFont="1" applyFill="1" applyBorder="1" applyAlignment="1">
      <alignment vertical="center"/>
    </xf>
    <xf numFmtId="44" fontId="1" fillId="10" borderId="1" xfId="1" applyFont="1" applyFill="1" applyBorder="1" applyAlignment="1">
      <alignment horizontal="right" vertical="center"/>
    </xf>
    <xf numFmtId="44" fontId="12" fillId="10" borderId="1" xfId="1" applyFont="1" applyFill="1" applyBorder="1" applyAlignment="1">
      <alignment horizontal="right" vertical="center" wrapText="1"/>
    </xf>
    <xf numFmtId="10" fontId="1" fillId="0" borderId="6" xfId="2" applyNumberFormat="1" applyFont="1" applyBorder="1"/>
    <xf numFmtId="0" fontId="8" fillId="0" borderId="0" xfId="0" applyFont="1" applyBorder="1" applyAlignment="1">
      <alignment horizontal="left"/>
    </xf>
    <xf numFmtId="0" fontId="8" fillId="0" borderId="1" xfId="0" applyFont="1" applyBorder="1" applyAlignment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167" fontId="8" fillId="0" borderId="0" xfId="0" applyNumberFormat="1" applyFont="1" applyBorder="1" applyAlignment="1">
      <alignment horizontal="right"/>
    </xf>
    <xf numFmtId="167" fontId="1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67" fontId="8" fillId="0" borderId="1" xfId="0" applyNumberFormat="1" applyFont="1" applyBorder="1" applyAlignment="1">
      <alignment horizontal="right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11" borderId="4" xfId="0" applyFont="1" applyFill="1" applyBorder="1" applyAlignment="1">
      <alignment horizontal="left" vertical="center" wrapText="1"/>
    </xf>
    <xf numFmtId="0" fontId="1" fillId="11" borderId="6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11" borderId="4" xfId="0" applyFont="1" applyFill="1" applyBorder="1" applyAlignment="1">
      <alignment horizontal="center" vertical="center" wrapText="1"/>
    </xf>
    <xf numFmtId="0" fontId="9" fillId="11" borderId="6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right" vertical="center"/>
    </xf>
    <xf numFmtId="0" fontId="1" fillId="11" borderId="6" xfId="0" applyFont="1" applyFill="1" applyBorder="1" applyAlignment="1">
      <alignment horizontal="right" vertical="center"/>
    </xf>
    <xf numFmtId="44" fontId="1" fillId="11" borderId="1" xfId="1" applyNumberFormat="1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left" vertical="center"/>
    </xf>
    <xf numFmtId="17" fontId="1" fillId="11" borderId="4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9" fillId="4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/>
    </xf>
    <xf numFmtId="0" fontId="9" fillId="7" borderId="6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14" fillId="9" borderId="0" xfId="0" applyFont="1" applyFill="1" applyAlignment="1">
      <alignment horizontal="left"/>
    </xf>
    <xf numFmtId="0" fontId="9" fillId="7" borderId="4" xfId="0" applyFont="1" applyFill="1" applyBorder="1" applyAlignment="1">
      <alignment horizontal="left" vertical="center"/>
    </xf>
    <xf numFmtId="0" fontId="9" fillId="7" borderId="5" xfId="0" applyFont="1" applyFill="1" applyBorder="1" applyAlignment="1">
      <alignment horizontal="left" vertical="center"/>
    </xf>
    <xf numFmtId="0" fontId="9" fillId="7" borderId="6" xfId="0" applyFont="1" applyFill="1" applyBorder="1" applyAlignment="1">
      <alignment horizontal="left" vertical="center"/>
    </xf>
    <xf numFmtId="0" fontId="9" fillId="7" borderId="4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0" fontId="9" fillId="8" borderId="0" xfId="0" applyFont="1" applyFill="1" applyAlignment="1">
      <alignment horizontal="center"/>
    </xf>
    <xf numFmtId="0" fontId="1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11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0" fontId="9" fillId="4" borderId="6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wrapText="1"/>
    </xf>
    <xf numFmtId="0" fontId="9" fillId="4" borderId="5" xfId="0" applyFont="1" applyFill="1" applyBorder="1" applyAlignment="1">
      <alignment horizontal="left" wrapText="1"/>
    </xf>
    <xf numFmtId="0" fontId="9" fillId="4" borderId="6" xfId="0" applyFont="1" applyFill="1" applyBorder="1" applyAlignment="1">
      <alignment horizontal="left" wrapText="1"/>
    </xf>
    <xf numFmtId="0" fontId="9" fillId="4" borderId="5" xfId="0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9" fillId="4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0" xfId="0" applyFont="1" applyBorder="1" applyAlignment="1">
      <alignment vertical="center" wrapText="1"/>
    </xf>
    <xf numFmtId="0" fontId="21" fillId="1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/>
    <xf numFmtId="0" fontId="5" fillId="0" borderId="0" xfId="0" applyFont="1" applyFill="1" applyBorder="1"/>
    <xf numFmtId="0" fontId="3" fillId="10" borderId="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10" borderId="2" xfId="0" applyFont="1" applyFill="1" applyBorder="1" applyAlignment="1" applyProtection="1">
      <alignment horizontal="left" vertical="center" wrapText="1"/>
      <protection locked="0"/>
    </xf>
    <xf numFmtId="164" fontId="3" fillId="10" borderId="1" xfId="1" applyNumberFormat="1" applyFont="1" applyFill="1" applyBorder="1" applyAlignment="1">
      <alignment horizontal="right" vertical="center" wrapText="1"/>
    </xf>
    <xf numFmtId="0" fontId="15" fillId="10" borderId="4" xfId="0" applyFont="1" applyFill="1" applyBorder="1" applyAlignment="1">
      <alignment horizontal="left" vertical="center" wrapText="1"/>
    </xf>
    <xf numFmtId="0" fontId="15" fillId="10" borderId="5" xfId="0" applyFont="1" applyFill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166" fontId="8" fillId="10" borderId="1" xfId="1" applyNumberFormat="1" applyFont="1" applyFill="1" applyBorder="1" applyAlignment="1">
      <alignment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D29" sqref="D29"/>
    </sheetView>
  </sheetViews>
  <sheetFormatPr defaultColWidth="9.140625" defaultRowHeight="15" x14ac:dyDescent="0.25"/>
  <cols>
    <col min="1" max="1" width="5.28515625" style="2" bestFit="1" customWidth="1"/>
    <col min="2" max="3" width="9.140625" style="2"/>
    <col min="4" max="4" width="26.5703125" style="2" customWidth="1"/>
    <col min="5" max="5" width="9.85546875" style="2" customWidth="1"/>
    <col min="6" max="6" width="14.28515625" style="2" customWidth="1"/>
    <col min="7" max="7" width="16.28515625" style="2" customWidth="1"/>
    <col min="8" max="8" width="7.7109375" style="2" customWidth="1"/>
    <col min="9" max="9" width="18.5703125" style="51" customWidth="1"/>
    <col min="10" max="16384" width="9.140625" style="2"/>
  </cols>
  <sheetData>
    <row r="1" spans="1:9" x14ac:dyDescent="0.25">
      <c r="A1" s="168" t="s">
        <v>228</v>
      </c>
      <c r="B1" s="168"/>
      <c r="C1" s="1"/>
      <c r="D1" s="169" t="s">
        <v>237</v>
      </c>
      <c r="E1" s="169"/>
      <c r="F1" s="169"/>
    </row>
    <row r="2" spans="1:9" x14ac:dyDescent="0.25">
      <c r="A2" s="168" t="s">
        <v>2</v>
      </c>
      <c r="B2" s="168"/>
      <c r="C2" s="1"/>
      <c r="D2" s="169"/>
      <c r="E2" s="169"/>
      <c r="F2" s="169"/>
    </row>
    <row r="3" spans="1:9" x14ac:dyDescent="0.25">
      <c r="A3" s="170" t="s">
        <v>3</v>
      </c>
      <c r="B3" s="170"/>
      <c r="C3" s="170"/>
      <c r="D3" s="170"/>
      <c r="E3" s="170"/>
      <c r="F3" s="170"/>
    </row>
    <row r="4" spans="1:9" x14ac:dyDescent="0.25">
      <c r="B4" s="3"/>
    </row>
    <row r="5" spans="1:9" ht="18" x14ac:dyDescent="0.25">
      <c r="A5" s="249" t="s">
        <v>267</v>
      </c>
      <c r="B5" s="249"/>
      <c r="C5" s="249"/>
      <c r="D5" s="249"/>
      <c r="E5" s="249"/>
      <c r="F5" s="249"/>
      <c r="G5" s="249"/>
      <c r="H5" s="249"/>
      <c r="I5" s="2"/>
    </row>
    <row r="6" spans="1:9" x14ac:dyDescent="0.25">
      <c r="A6" s="250" t="s">
        <v>268</v>
      </c>
      <c r="B6" s="250"/>
      <c r="C6" s="250"/>
      <c r="D6" s="250"/>
      <c r="E6" s="250"/>
      <c r="F6" s="250"/>
      <c r="G6" s="250"/>
      <c r="H6" s="251"/>
      <c r="I6" s="2"/>
    </row>
    <row r="7" spans="1:9" ht="29.25" customHeight="1" x14ac:dyDescent="0.25">
      <c r="A7" s="250" t="s">
        <v>269</v>
      </c>
      <c r="B7" s="250"/>
      <c r="C7" s="250"/>
      <c r="D7" s="252"/>
      <c r="E7" s="253" t="s">
        <v>270</v>
      </c>
      <c r="F7" s="253"/>
      <c r="G7" s="253"/>
      <c r="H7" s="254"/>
      <c r="I7" s="2"/>
    </row>
    <row r="8" spans="1:9" x14ac:dyDescent="0.25">
      <c r="A8" s="250" t="s">
        <v>271</v>
      </c>
      <c r="B8" s="250"/>
      <c r="C8" s="250"/>
      <c r="D8" s="250"/>
      <c r="E8" s="250"/>
      <c r="F8" s="250"/>
      <c r="G8" s="250"/>
      <c r="H8" s="251"/>
      <c r="I8" s="2"/>
    </row>
    <row r="9" spans="1:9" x14ac:dyDescent="0.25">
      <c r="A9" s="250" t="s">
        <v>272</v>
      </c>
      <c r="B9" s="250"/>
      <c r="C9" s="250"/>
      <c r="D9" s="250"/>
      <c r="E9" s="250"/>
      <c r="F9" s="250"/>
      <c r="G9" s="250"/>
      <c r="H9" s="251"/>
      <c r="I9" s="2"/>
    </row>
    <row r="10" spans="1:9" x14ac:dyDescent="0.25">
      <c r="A10" s="250" t="s">
        <v>273</v>
      </c>
      <c r="B10" s="250"/>
      <c r="C10" s="250"/>
      <c r="D10" s="250"/>
      <c r="E10" s="250"/>
      <c r="F10" s="250"/>
      <c r="G10" s="250"/>
      <c r="H10" s="251"/>
      <c r="I10" s="2"/>
    </row>
    <row r="11" spans="1:9" x14ac:dyDescent="0.25">
      <c r="A11" s="255"/>
      <c r="B11" s="255"/>
      <c r="C11" s="255"/>
      <c r="D11" s="255"/>
      <c r="E11" s="255"/>
      <c r="F11" s="255"/>
      <c r="G11" s="255"/>
      <c r="H11" s="256"/>
      <c r="I11" s="2"/>
    </row>
    <row r="12" spans="1:9" x14ac:dyDescent="0.25">
      <c r="A12" s="257" t="s">
        <v>274</v>
      </c>
      <c r="B12" s="257"/>
      <c r="C12" s="257"/>
      <c r="D12" s="257"/>
      <c r="E12" s="257"/>
      <c r="F12" s="257"/>
      <c r="G12" s="257"/>
      <c r="H12" s="258"/>
      <c r="I12" s="2"/>
    </row>
    <row r="13" spans="1:9" x14ac:dyDescent="0.25">
      <c r="A13" s="257" t="s">
        <v>275</v>
      </c>
      <c r="B13" s="257"/>
      <c r="C13" s="257"/>
      <c r="D13" s="257"/>
      <c r="E13" s="257"/>
      <c r="F13" s="257"/>
      <c r="G13" s="257"/>
      <c r="H13" s="258"/>
      <c r="I13" s="2"/>
    </row>
    <row r="14" spans="1:9" x14ac:dyDescent="0.25">
      <c r="A14" s="259" t="s">
        <v>276</v>
      </c>
      <c r="B14" s="259"/>
      <c r="C14" s="259"/>
      <c r="D14" s="258"/>
      <c r="E14" s="258"/>
      <c r="F14" s="258"/>
      <c r="G14" s="258"/>
      <c r="H14" s="258"/>
      <c r="I14" s="2"/>
    </row>
    <row r="15" spans="1:9" x14ac:dyDescent="0.25">
      <c r="B15" s="3"/>
    </row>
    <row r="16" spans="1:9" x14ac:dyDescent="0.25">
      <c r="A16" s="156" t="s">
        <v>4</v>
      </c>
      <c r="B16" s="156"/>
      <c r="C16" s="156"/>
      <c r="D16" s="156"/>
      <c r="E16" s="156"/>
      <c r="F16" s="156"/>
    </row>
    <row r="17" spans="1:9" x14ac:dyDescent="0.25">
      <c r="A17" s="129" t="s">
        <v>5</v>
      </c>
      <c r="B17" s="157" t="s">
        <v>6</v>
      </c>
      <c r="C17" s="158"/>
      <c r="D17" s="158"/>
      <c r="E17" s="158"/>
      <c r="F17" s="159"/>
    </row>
    <row r="18" spans="1:9" x14ac:dyDescent="0.25">
      <c r="A18" s="129" t="s">
        <v>7</v>
      </c>
      <c r="B18" s="160" t="s">
        <v>8</v>
      </c>
      <c r="C18" s="161"/>
      <c r="D18" s="162" t="s">
        <v>9</v>
      </c>
      <c r="E18" s="162"/>
      <c r="F18" s="162"/>
    </row>
    <row r="19" spans="1:9" ht="118.5" customHeight="1" x14ac:dyDescent="0.25">
      <c r="A19" s="126" t="s">
        <v>10</v>
      </c>
      <c r="B19" s="154" t="s">
        <v>11</v>
      </c>
      <c r="C19" s="155"/>
      <c r="D19" s="261"/>
      <c r="E19" s="262"/>
      <c r="F19" s="263"/>
    </row>
    <row r="20" spans="1:9" x14ac:dyDescent="0.25">
      <c r="A20" s="127" t="s">
        <v>12</v>
      </c>
      <c r="B20" s="171" t="s">
        <v>13</v>
      </c>
      <c r="C20" s="171"/>
      <c r="D20" s="171"/>
      <c r="E20" s="171"/>
      <c r="F20" s="110">
        <v>12</v>
      </c>
    </row>
    <row r="21" spans="1:9" ht="22.5" x14ac:dyDescent="0.25">
      <c r="A21" s="125"/>
      <c r="B21" s="110" t="s">
        <v>0</v>
      </c>
      <c r="C21" s="166" t="s">
        <v>14</v>
      </c>
      <c r="D21" s="167"/>
      <c r="E21" s="110" t="s">
        <v>1</v>
      </c>
      <c r="F21" s="4" t="s">
        <v>227</v>
      </c>
    </row>
    <row r="22" spans="1:9" ht="36" customHeight="1" x14ac:dyDescent="0.25">
      <c r="A22" s="111"/>
      <c r="B22" s="5">
        <v>8729</v>
      </c>
      <c r="C22" s="150" t="s">
        <v>239</v>
      </c>
      <c r="D22" s="151"/>
      <c r="E22" s="5" t="s">
        <v>238</v>
      </c>
      <c r="F22" s="260"/>
    </row>
    <row r="23" spans="1:9" x14ac:dyDescent="0.25">
      <c r="A23" s="109"/>
      <c r="B23" s="112"/>
      <c r="C23" s="113"/>
      <c r="D23" s="113"/>
      <c r="E23" s="112"/>
      <c r="F23" s="114"/>
    </row>
    <row r="24" spans="1:9" ht="14.45" customHeight="1" x14ac:dyDescent="0.25">
      <c r="A24" s="163" t="s">
        <v>15</v>
      </c>
      <c r="B24" s="163"/>
      <c r="C24" s="163"/>
      <c r="D24" s="163"/>
      <c r="E24" s="163"/>
      <c r="F24" s="163"/>
      <c r="G24" s="163"/>
      <c r="H24" s="163"/>
      <c r="I24" s="163"/>
    </row>
    <row r="25" spans="1:9" ht="22.5" x14ac:dyDescent="0.25">
      <c r="A25" s="128" t="s">
        <v>229</v>
      </c>
      <c r="B25" s="6" t="s">
        <v>0</v>
      </c>
      <c r="C25" s="164" t="s">
        <v>14</v>
      </c>
      <c r="D25" s="165"/>
      <c r="E25" s="7" t="s">
        <v>234</v>
      </c>
      <c r="F25" s="8" t="s">
        <v>235</v>
      </c>
      <c r="G25" s="8" t="s">
        <v>230</v>
      </c>
      <c r="H25" s="8" t="s">
        <v>233</v>
      </c>
      <c r="I25" s="8" t="s">
        <v>232</v>
      </c>
    </row>
    <row r="26" spans="1:9" ht="36.75" customHeight="1" x14ac:dyDescent="0.25">
      <c r="A26" s="128">
        <v>1</v>
      </c>
      <c r="B26" s="9">
        <f>+B22</f>
        <v>8729</v>
      </c>
      <c r="C26" s="152" t="str">
        <f>+C22</f>
        <v>Recepcionista Bilingue - 44horas seg a sex - Mun. Do Rio de Janeiro</v>
      </c>
      <c r="D26" s="153"/>
      <c r="E26" s="54">
        <v>1</v>
      </c>
      <c r="F26" s="52">
        <f>+'Recepcionista Rio 44h'!D146</f>
        <v>173.08</v>
      </c>
      <c r="G26" s="52">
        <f>+F26*E26</f>
        <v>173.08</v>
      </c>
      <c r="H26" s="115">
        <v>12</v>
      </c>
      <c r="I26" s="52">
        <f>+H26*G26</f>
        <v>2076.96</v>
      </c>
    </row>
    <row r="27" spans="1:9" s="10" customFormat="1" ht="11.25" x14ac:dyDescent="0.2">
      <c r="F27" s="55"/>
      <c r="G27" s="53">
        <f>SUM(G26:G26)</f>
        <v>173.08</v>
      </c>
      <c r="H27" s="55"/>
      <c r="I27" s="53">
        <f>SUM(I26:I26)</f>
        <v>2076.96</v>
      </c>
    </row>
  </sheetData>
  <mergeCells count="26">
    <mergeCell ref="A1:B1"/>
    <mergeCell ref="D1:F2"/>
    <mergeCell ref="A2:B2"/>
    <mergeCell ref="A3:F3"/>
    <mergeCell ref="B20:E20"/>
    <mergeCell ref="A5:H5"/>
    <mergeCell ref="A6:G6"/>
    <mergeCell ref="A7:C7"/>
    <mergeCell ref="E7:G7"/>
    <mergeCell ref="A8:G8"/>
    <mergeCell ref="A9:G9"/>
    <mergeCell ref="A10:G10"/>
    <mergeCell ref="A12:G12"/>
    <mergeCell ref="A13:G13"/>
    <mergeCell ref="A14:C14"/>
    <mergeCell ref="C22:D22"/>
    <mergeCell ref="C26:D26"/>
    <mergeCell ref="B19:C19"/>
    <mergeCell ref="D19:F19"/>
    <mergeCell ref="A16:F16"/>
    <mergeCell ref="B17:F17"/>
    <mergeCell ref="B18:C18"/>
    <mergeCell ref="D18:F18"/>
    <mergeCell ref="A24:I24"/>
    <mergeCell ref="C25:D25"/>
    <mergeCell ref="C21:D21"/>
  </mergeCells>
  <pageMargins left="0.9055118110236221" right="3.937007874015748E-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G161"/>
  <sheetViews>
    <sheetView tabSelected="1" topLeftCell="A13" workbookViewId="0">
      <selection activeCell="D52" sqref="D52:D53"/>
    </sheetView>
  </sheetViews>
  <sheetFormatPr defaultRowHeight="12.75" x14ac:dyDescent="0.2"/>
  <cols>
    <col min="1" max="1" width="6.42578125" style="56" customWidth="1"/>
    <col min="2" max="2" width="57.7109375" style="56" customWidth="1"/>
    <col min="3" max="3" width="10.7109375" style="56" bestFit="1" customWidth="1"/>
    <col min="4" max="4" width="17.85546875" style="56" customWidth="1"/>
    <col min="5" max="5" width="13.42578125" style="56" bestFit="1" customWidth="1"/>
    <col min="6" max="16384" width="9.140625" style="56"/>
  </cols>
  <sheetData>
    <row r="1" spans="1:6" x14ac:dyDescent="0.2">
      <c r="A1" s="176" t="s">
        <v>16</v>
      </c>
      <c r="B1" s="177"/>
      <c r="C1" s="177"/>
      <c r="D1" s="178"/>
      <c r="E1" s="11"/>
      <c r="F1" s="11"/>
    </row>
    <row r="3" spans="1:6" x14ac:dyDescent="0.2">
      <c r="A3" s="179" t="s">
        <v>17</v>
      </c>
      <c r="B3" s="180"/>
      <c r="C3" s="180"/>
      <c r="D3" s="181"/>
    </row>
    <row r="4" spans="1:6" s="57" customFormat="1" ht="27" customHeight="1" x14ac:dyDescent="0.25">
      <c r="A4" s="123">
        <v>1</v>
      </c>
      <c r="B4" s="124" t="s">
        <v>18</v>
      </c>
      <c r="C4" s="182" t="s">
        <v>242</v>
      </c>
      <c r="D4" s="183"/>
    </row>
    <row r="5" spans="1:6" s="57" customFormat="1" x14ac:dyDescent="0.25">
      <c r="A5" s="123">
        <v>2</v>
      </c>
      <c r="B5" s="124" t="s">
        <v>19</v>
      </c>
      <c r="C5" s="184" t="str">
        <f>+Apresentacao!E22</f>
        <v>4221-05</v>
      </c>
      <c r="D5" s="185"/>
    </row>
    <row r="6" spans="1:6" s="57" customFormat="1" x14ac:dyDescent="0.25">
      <c r="A6" s="123">
        <v>3</v>
      </c>
      <c r="B6" s="124" t="s">
        <v>20</v>
      </c>
      <c r="C6" s="186">
        <f>+Apresentacao!F22</f>
        <v>0</v>
      </c>
      <c r="D6" s="186"/>
    </row>
    <row r="7" spans="1:6" s="57" customFormat="1" ht="42.75" customHeight="1" x14ac:dyDescent="0.25">
      <c r="A7" s="123">
        <v>4</v>
      </c>
      <c r="B7" s="124" t="s">
        <v>21</v>
      </c>
      <c r="C7" s="174" t="s">
        <v>252</v>
      </c>
      <c r="D7" s="175"/>
    </row>
    <row r="8" spans="1:6" s="57" customFormat="1" x14ac:dyDescent="0.25">
      <c r="A8" s="123">
        <v>5</v>
      </c>
      <c r="B8" s="124" t="s">
        <v>22</v>
      </c>
      <c r="C8" s="189">
        <v>44256</v>
      </c>
      <c r="D8" s="185"/>
    </row>
    <row r="9" spans="1:6" x14ac:dyDescent="0.2">
      <c r="D9" s="12"/>
    </row>
    <row r="10" spans="1:6" x14ac:dyDescent="0.2">
      <c r="A10" s="187" t="s">
        <v>23</v>
      </c>
      <c r="B10" s="188"/>
      <c r="C10" s="188"/>
      <c r="D10" s="188"/>
    </row>
    <row r="11" spans="1:6" x14ac:dyDescent="0.2">
      <c r="A11" s="58">
        <v>1</v>
      </c>
      <c r="B11" s="59" t="s">
        <v>24</v>
      </c>
      <c r="C11" s="13" t="s">
        <v>25</v>
      </c>
      <c r="D11" s="60" t="s">
        <v>26</v>
      </c>
    </row>
    <row r="12" spans="1:6" x14ac:dyDescent="0.2">
      <c r="A12" s="117" t="s">
        <v>5</v>
      </c>
      <c r="B12" s="190" t="s">
        <v>27</v>
      </c>
      <c r="C12" s="190"/>
      <c r="D12" s="61">
        <f>+C6</f>
        <v>0</v>
      </c>
    </row>
    <row r="13" spans="1:6" x14ac:dyDescent="0.2">
      <c r="A13" s="117" t="s">
        <v>7</v>
      </c>
      <c r="B13" s="62" t="s">
        <v>28</v>
      </c>
      <c r="C13" s="63"/>
      <c r="D13" s="61"/>
      <c r="E13" s="64"/>
    </row>
    <row r="14" spans="1:6" x14ac:dyDescent="0.2">
      <c r="A14" s="121" t="s">
        <v>10</v>
      </c>
      <c r="B14" s="65" t="s">
        <v>29</v>
      </c>
      <c r="C14" s="66"/>
      <c r="D14" s="67">
        <f>+C14*D12</f>
        <v>0</v>
      </c>
    </row>
    <row r="15" spans="1:6" x14ac:dyDescent="0.2">
      <c r="A15" s="117" t="s">
        <v>12</v>
      </c>
      <c r="B15" s="190" t="s">
        <v>30</v>
      </c>
      <c r="C15" s="190"/>
      <c r="D15" s="61"/>
    </row>
    <row r="16" spans="1:6" x14ac:dyDescent="0.2">
      <c r="A16" s="117" t="s">
        <v>31</v>
      </c>
      <c r="B16" s="190" t="s">
        <v>32</v>
      </c>
      <c r="C16" s="190"/>
      <c r="D16" s="61"/>
    </row>
    <row r="17" spans="1:6" x14ac:dyDescent="0.2">
      <c r="A17" s="117" t="s">
        <v>33</v>
      </c>
      <c r="B17" s="191" t="s">
        <v>34</v>
      </c>
      <c r="C17" s="192"/>
      <c r="D17" s="61"/>
    </row>
    <row r="18" spans="1:6" x14ac:dyDescent="0.2">
      <c r="A18" s="117" t="s">
        <v>35</v>
      </c>
      <c r="B18" s="190" t="s">
        <v>36</v>
      </c>
      <c r="C18" s="190"/>
      <c r="D18" s="61"/>
    </row>
    <row r="19" spans="1:6" x14ac:dyDescent="0.2">
      <c r="A19" s="117" t="s">
        <v>37</v>
      </c>
      <c r="B19" s="191" t="s">
        <v>38</v>
      </c>
      <c r="C19" s="192"/>
      <c r="D19" s="68"/>
    </row>
    <row r="20" spans="1:6" x14ac:dyDescent="0.2">
      <c r="A20" s="117" t="s">
        <v>39</v>
      </c>
      <c r="B20" s="62" t="s">
        <v>40</v>
      </c>
      <c r="C20" s="63"/>
      <c r="D20" s="61"/>
    </row>
    <row r="21" spans="1:6" x14ac:dyDescent="0.2">
      <c r="A21" s="117" t="s">
        <v>41</v>
      </c>
      <c r="B21" s="193" t="s">
        <v>42</v>
      </c>
      <c r="C21" s="194"/>
      <c r="D21" s="69"/>
      <c r="F21" s="70"/>
    </row>
    <row r="22" spans="1:6" x14ac:dyDescent="0.2">
      <c r="A22" s="117" t="s">
        <v>43</v>
      </c>
      <c r="B22" s="190" t="s">
        <v>44</v>
      </c>
      <c r="C22" s="190"/>
      <c r="D22" s="69"/>
    </row>
    <row r="23" spans="1:6" x14ac:dyDescent="0.2">
      <c r="A23" s="195" t="s">
        <v>45</v>
      </c>
      <c r="B23" s="195"/>
      <c r="C23" s="195"/>
      <c r="D23" s="14">
        <f>SUM(D12:D22)</f>
        <v>0</v>
      </c>
    </row>
    <row r="25" spans="1:6" x14ac:dyDescent="0.2">
      <c r="A25" s="187" t="s">
        <v>46</v>
      </c>
      <c r="B25" s="188"/>
      <c r="C25" s="188"/>
      <c r="D25" s="188"/>
    </row>
    <row r="27" spans="1:6" x14ac:dyDescent="0.2">
      <c r="A27" s="187" t="s">
        <v>47</v>
      </c>
      <c r="B27" s="188"/>
      <c r="C27" s="188"/>
      <c r="D27" s="188"/>
    </row>
    <row r="28" spans="1:6" x14ac:dyDescent="0.2">
      <c r="A28" s="15" t="s">
        <v>48</v>
      </c>
      <c r="B28" s="16" t="s">
        <v>49</v>
      </c>
      <c r="C28" s="17" t="s">
        <v>25</v>
      </c>
      <c r="D28" s="18" t="s">
        <v>26</v>
      </c>
    </row>
    <row r="29" spans="1:6" x14ac:dyDescent="0.2">
      <c r="A29" s="117" t="s">
        <v>5</v>
      </c>
      <c r="B29" s="71" t="s">
        <v>50</v>
      </c>
      <c r="C29" s="72" t="e">
        <f>ROUND(+D29/$D$23,4)</f>
        <v>#DIV/0!</v>
      </c>
      <c r="D29" s="69">
        <f>ROUND(+D23/12,2)</f>
        <v>0</v>
      </c>
    </row>
    <row r="30" spans="1:6" x14ac:dyDescent="0.2">
      <c r="A30" s="19" t="s">
        <v>7</v>
      </c>
      <c r="B30" s="73" t="s">
        <v>51</v>
      </c>
      <c r="C30" s="20" t="e">
        <f>ROUND(+D30/$D$23,4)</f>
        <v>#DIV/0!</v>
      </c>
      <c r="D30" s="21">
        <f>+D31+D32</f>
        <v>0</v>
      </c>
    </row>
    <row r="31" spans="1:6" x14ac:dyDescent="0.2">
      <c r="A31" s="117" t="s">
        <v>52</v>
      </c>
      <c r="B31" s="22" t="s">
        <v>53</v>
      </c>
      <c r="C31" s="23" t="e">
        <f>ROUND(+D31/$D$23,4)</f>
        <v>#DIV/0!</v>
      </c>
      <c r="D31" s="24">
        <f>ROUND(+D23/12,2)</f>
        <v>0</v>
      </c>
    </row>
    <row r="32" spans="1:6" x14ac:dyDescent="0.2">
      <c r="A32" s="117" t="s">
        <v>54</v>
      </c>
      <c r="B32" s="22" t="s">
        <v>55</v>
      </c>
      <c r="C32" s="23" t="e">
        <f>ROUND(+D32/$D$23,4)</f>
        <v>#DIV/0!</v>
      </c>
      <c r="D32" s="24">
        <f>ROUND(+(D23*1/3)/12,2)</f>
        <v>0</v>
      </c>
    </row>
    <row r="33" spans="1:4" x14ac:dyDescent="0.2">
      <c r="A33" s="195" t="s">
        <v>45</v>
      </c>
      <c r="B33" s="195"/>
      <c r="C33" s="195"/>
      <c r="D33" s="14">
        <f>+D30+D29</f>
        <v>0</v>
      </c>
    </row>
    <row r="35" spans="1:4" ht="29.25" customHeight="1" x14ac:dyDescent="0.2">
      <c r="A35" s="197" t="s">
        <v>56</v>
      </c>
      <c r="B35" s="198"/>
      <c r="C35" s="198"/>
      <c r="D35" s="198"/>
    </row>
    <row r="36" spans="1:4" x14ac:dyDescent="0.2">
      <c r="A36" s="15" t="s">
        <v>57</v>
      </c>
      <c r="B36" s="25" t="s">
        <v>58</v>
      </c>
      <c r="C36" s="17" t="s">
        <v>25</v>
      </c>
      <c r="D36" s="18" t="s">
        <v>26</v>
      </c>
    </row>
    <row r="37" spans="1:4" x14ac:dyDescent="0.2">
      <c r="A37" s="117" t="s">
        <v>5</v>
      </c>
      <c r="B37" s="71" t="s">
        <v>59</v>
      </c>
      <c r="C37" s="74">
        <v>0.2</v>
      </c>
      <c r="D37" s="75">
        <f t="shared" ref="D37:D44" si="0">ROUND(C37*($D$23+$D$33),2)</f>
        <v>0</v>
      </c>
    </row>
    <row r="38" spans="1:4" x14ac:dyDescent="0.2">
      <c r="A38" s="117" t="s">
        <v>7</v>
      </c>
      <c r="B38" s="71" t="s">
        <v>60</v>
      </c>
      <c r="C38" s="74">
        <v>2.5000000000000001E-2</v>
      </c>
      <c r="D38" s="75">
        <f t="shared" si="0"/>
        <v>0</v>
      </c>
    </row>
    <row r="39" spans="1:4" x14ac:dyDescent="0.2">
      <c r="A39" s="117" t="s">
        <v>10</v>
      </c>
      <c r="B39" s="71" t="s">
        <v>61</v>
      </c>
      <c r="C39" s="74">
        <f>3%</f>
        <v>0.03</v>
      </c>
      <c r="D39" s="75">
        <f t="shared" si="0"/>
        <v>0</v>
      </c>
    </row>
    <row r="40" spans="1:4" x14ac:dyDescent="0.2">
      <c r="A40" s="117" t="s">
        <v>12</v>
      </c>
      <c r="B40" s="71" t="s">
        <v>62</v>
      </c>
      <c r="C40" s="74">
        <v>1.4999999999999999E-2</v>
      </c>
      <c r="D40" s="75">
        <f t="shared" si="0"/>
        <v>0</v>
      </c>
    </row>
    <row r="41" spans="1:4" x14ac:dyDescent="0.2">
      <c r="A41" s="117" t="s">
        <v>31</v>
      </c>
      <c r="B41" s="71" t="s">
        <v>63</v>
      </c>
      <c r="C41" s="74">
        <v>0.01</v>
      </c>
      <c r="D41" s="75">
        <f t="shared" si="0"/>
        <v>0</v>
      </c>
    </row>
    <row r="42" spans="1:4" x14ac:dyDescent="0.2">
      <c r="A42" s="117" t="s">
        <v>33</v>
      </c>
      <c r="B42" s="71" t="s">
        <v>64</v>
      </c>
      <c r="C42" s="74">
        <v>6.0000000000000001E-3</v>
      </c>
      <c r="D42" s="75">
        <f t="shared" si="0"/>
        <v>0</v>
      </c>
    </row>
    <row r="43" spans="1:4" x14ac:dyDescent="0.2">
      <c r="A43" s="117" t="s">
        <v>35</v>
      </c>
      <c r="B43" s="71" t="s">
        <v>65</v>
      </c>
      <c r="C43" s="74">
        <v>2E-3</v>
      </c>
      <c r="D43" s="75">
        <f t="shared" si="0"/>
        <v>0</v>
      </c>
    </row>
    <row r="44" spans="1:4" x14ac:dyDescent="0.2">
      <c r="A44" s="117" t="s">
        <v>37</v>
      </c>
      <c r="B44" s="71" t="s">
        <v>66</v>
      </c>
      <c r="C44" s="74">
        <v>0.08</v>
      </c>
      <c r="D44" s="75">
        <f t="shared" si="0"/>
        <v>0</v>
      </c>
    </row>
    <row r="45" spans="1:4" x14ac:dyDescent="0.2">
      <c r="A45" s="116" t="s">
        <v>45</v>
      </c>
      <c r="B45" s="119"/>
      <c r="C45" s="26">
        <f>SUM(C37:C44)</f>
        <v>0.36800000000000005</v>
      </c>
      <c r="D45" s="27">
        <f>SUM(D37:D44)</f>
        <v>0</v>
      </c>
    </row>
    <row r="46" spans="1:4" x14ac:dyDescent="0.2">
      <c r="A46" s="76"/>
      <c r="B46" s="76"/>
      <c r="C46" s="76"/>
      <c r="D46" s="76"/>
    </row>
    <row r="47" spans="1:4" x14ac:dyDescent="0.2">
      <c r="A47" s="197" t="s">
        <v>67</v>
      </c>
      <c r="B47" s="198"/>
      <c r="C47" s="198"/>
      <c r="D47" s="198"/>
    </row>
    <row r="48" spans="1:4" x14ac:dyDescent="0.2">
      <c r="A48" s="15" t="s">
        <v>68</v>
      </c>
      <c r="B48" s="25" t="s">
        <v>69</v>
      </c>
      <c r="C48" s="17"/>
      <c r="D48" s="18" t="s">
        <v>26</v>
      </c>
    </row>
    <row r="49" spans="1:6" x14ac:dyDescent="0.2">
      <c r="A49" s="77" t="s">
        <v>5</v>
      </c>
      <c r="B49" s="71" t="s">
        <v>70</v>
      </c>
      <c r="C49" s="78"/>
      <c r="D49" s="75">
        <f>+'Men Cal Recep Rio 44'!C16</f>
        <v>0</v>
      </c>
    </row>
    <row r="50" spans="1:6" x14ac:dyDescent="0.2">
      <c r="A50" s="77" t="s">
        <v>7</v>
      </c>
      <c r="B50" s="71" t="s">
        <v>71</v>
      </c>
      <c r="C50" s="78"/>
      <c r="D50" s="75">
        <f>+'Men Cal Recep Rio 44'!C25</f>
        <v>0</v>
      </c>
      <c r="F50" s="81"/>
    </row>
    <row r="51" spans="1:6" x14ac:dyDescent="0.2">
      <c r="A51" s="83" t="s">
        <v>10</v>
      </c>
      <c r="B51" s="83" t="s">
        <v>253</v>
      </c>
      <c r="C51" s="78"/>
      <c r="D51" s="138"/>
      <c r="F51" s="81"/>
    </row>
    <row r="52" spans="1:6" x14ac:dyDescent="0.2">
      <c r="A52" s="83" t="s">
        <v>12</v>
      </c>
      <c r="B52" s="83" t="s">
        <v>254</v>
      </c>
      <c r="C52" s="78"/>
      <c r="D52" s="138"/>
      <c r="F52" s="81"/>
    </row>
    <row r="53" spans="1:6" ht="25.5" x14ac:dyDescent="0.2">
      <c r="A53" s="83" t="s">
        <v>31</v>
      </c>
      <c r="B53" s="85" t="s">
        <v>255</v>
      </c>
      <c r="C53" s="78"/>
      <c r="D53" s="139"/>
      <c r="F53" s="86"/>
    </row>
    <row r="54" spans="1:6" x14ac:dyDescent="0.2">
      <c r="A54" s="83" t="s">
        <v>33</v>
      </c>
      <c r="B54" s="137" t="s">
        <v>73</v>
      </c>
      <c r="C54" s="78"/>
      <c r="D54" s="84"/>
    </row>
    <row r="55" spans="1:6" x14ac:dyDescent="0.2">
      <c r="A55" s="179" t="s">
        <v>45</v>
      </c>
      <c r="B55" s="181"/>
      <c r="C55" s="28"/>
      <c r="D55" s="29">
        <f>SUM(D49:D54)</f>
        <v>0</v>
      </c>
    </row>
    <row r="57" spans="1:6" x14ac:dyDescent="0.2">
      <c r="A57" s="187" t="s">
        <v>74</v>
      </c>
      <c r="B57" s="188"/>
      <c r="C57" s="188"/>
      <c r="D57" s="188"/>
    </row>
    <row r="58" spans="1:6" x14ac:dyDescent="0.2">
      <c r="A58" s="30">
        <v>2</v>
      </c>
      <c r="B58" s="196" t="s">
        <v>75</v>
      </c>
      <c r="C58" s="196"/>
      <c r="D58" s="31" t="s">
        <v>26</v>
      </c>
    </row>
    <row r="59" spans="1:6" x14ac:dyDescent="0.2">
      <c r="A59" s="79" t="s">
        <v>48</v>
      </c>
      <c r="B59" s="199" t="s">
        <v>49</v>
      </c>
      <c r="C59" s="199"/>
      <c r="D59" s="75">
        <f>+D33</f>
        <v>0</v>
      </c>
    </row>
    <row r="60" spans="1:6" x14ac:dyDescent="0.2">
      <c r="A60" s="79" t="s">
        <v>57</v>
      </c>
      <c r="B60" s="199" t="s">
        <v>58</v>
      </c>
      <c r="C60" s="199"/>
      <c r="D60" s="75">
        <f>+D45</f>
        <v>0</v>
      </c>
    </row>
    <row r="61" spans="1:6" x14ac:dyDescent="0.2">
      <c r="A61" s="79" t="s">
        <v>68</v>
      </c>
      <c r="B61" s="199" t="s">
        <v>69</v>
      </c>
      <c r="C61" s="199"/>
      <c r="D61" s="87">
        <f>+D55</f>
        <v>0</v>
      </c>
    </row>
    <row r="62" spans="1:6" x14ac:dyDescent="0.2">
      <c r="A62" s="196" t="s">
        <v>45</v>
      </c>
      <c r="B62" s="196"/>
      <c r="C62" s="196"/>
      <c r="D62" s="32">
        <f>SUM(D59:D61)</f>
        <v>0</v>
      </c>
    </row>
    <row r="64" spans="1:6" x14ac:dyDescent="0.2">
      <c r="A64" s="187" t="s">
        <v>76</v>
      </c>
      <c r="B64" s="188"/>
      <c r="C64" s="188"/>
      <c r="D64" s="188"/>
    </row>
    <row r="66" spans="1:4" x14ac:dyDescent="0.2">
      <c r="A66" s="33">
        <v>3</v>
      </c>
      <c r="B66" s="16" t="s">
        <v>77</v>
      </c>
      <c r="C66" s="13" t="s">
        <v>25</v>
      </c>
      <c r="D66" s="13" t="s">
        <v>26</v>
      </c>
    </row>
    <row r="67" spans="1:4" x14ac:dyDescent="0.2">
      <c r="A67" s="117" t="s">
        <v>5</v>
      </c>
      <c r="B67" s="79" t="s">
        <v>78</v>
      </c>
      <c r="C67" s="72" t="e">
        <f>+D67/$D$23</f>
        <v>#DIV/0!</v>
      </c>
      <c r="D67" s="82">
        <f>+'Men Cal Recep Rio 44'!C31</f>
        <v>0</v>
      </c>
    </row>
    <row r="68" spans="1:4" x14ac:dyDescent="0.2">
      <c r="A68" s="117" t="s">
        <v>7</v>
      </c>
      <c r="B68" s="71" t="s">
        <v>79</v>
      </c>
      <c r="C68" s="88"/>
      <c r="D68" s="69">
        <f>ROUND(+D67*$C$44,2)</f>
        <v>0</v>
      </c>
    </row>
    <row r="69" spans="1:4" ht="25.5" x14ac:dyDescent="0.2">
      <c r="A69" s="117" t="s">
        <v>10</v>
      </c>
      <c r="B69" s="89" t="s">
        <v>80</v>
      </c>
      <c r="C69" s="74" t="e">
        <f>+D69/$D$23</f>
        <v>#DIV/0!</v>
      </c>
      <c r="D69" s="69">
        <f>+'Men Cal Recep Rio 44'!C43</f>
        <v>0</v>
      </c>
    </row>
    <row r="70" spans="1:4" x14ac:dyDescent="0.2">
      <c r="A70" s="120" t="s">
        <v>12</v>
      </c>
      <c r="B70" s="71" t="s">
        <v>81</v>
      </c>
      <c r="C70" s="74" t="e">
        <f>+D70/$D$23</f>
        <v>#DIV/0!</v>
      </c>
      <c r="D70" s="69">
        <f>+'Men Cal Recep Rio 44'!C51</f>
        <v>0</v>
      </c>
    </row>
    <row r="71" spans="1:4" ht="25.5" x14ac:dyDescent="0.2">
      <c r="A71" s="120" t="s">
        <v>31</v>
      </c>
      <c r="B71" s="89" t="s">
        <v>82</v>
      </c>
      <c r="C71" s="88"/>
      <c r="D71" s="90"/>
    </row>
    <row r="72" spans="1:4" ht="25.5" x14ac:dyDescent="0.2">
      <c r="A72" s="120" t="s">
        <v>33</v>
      </c>
      <c r="B72" s="89" t="s">
        <v>83</v>
      </c>
      <c r="C72" s="74" t="e">
        <f>+D72/$D$23</f>
        <v>#DIV/0!</v>
      </c>
      <c r="D72" s="75">
        <f>+'Men Cal Recep Rio 44'!C63</f>
        <v>0</v>
      </c>
    </row>
    <row r="73" spans="1:4" x14ac:dyDescent="0.2">
      <c r="A73" s="179" t="s">
        <v>45</v>
      </c>
      <c r="B73" s="180"/>
      <c r="C73" s="181"/>
      <c r="D73" s="34">
        <f>SUM(D67:D72)</f>
        <v>0</v>
      </c>
    </row>
    <row r="75" spans="1:4" x14ac:dyDescent="0.2">
      <c r="A75" s="187" t="s">
        <v>84</v>
      </c>
      <c r="B75" s="188"/>
      <c r="C75" s="188"/>
      <c r="D75" s="188"/>
    </row>
    <row r="77" spans="1:4" x14ac:dyDescent="0.2">
      <c r="A77" s="202" t="s">
        <v>85</v>
      </c>
      <c r="B77" s="202"/>
      <c r="C77" s="202"/>
      <c r="D77" s="202"/>
    </row>
    <row r="78" spans="1:4" x14ac:dyDescent="0.2">
      <c r="A78" s="33" t="s">
        <v>86</v>
      </c>
      <c r="B78" s="179" t="s">
        <v>87</v>
      </c>
      <c r="C78" s="181"/>
      <c r="D78" s="13" t="s">
        <v>26</v>
      </c>
    </row>
    <row r="79" spans="1:4" x14ac:dyDescent="0.2">
      <c r="A79" s="71" t="s">
        <v>5</v>
      </c>
      <c r="B79" s="200" t="s">
        <v>88</v>
      </c>
      <c r="C79" s="201"/>
      <c r="D79" s="69"/>
    </row>
    <row r="80" spans="1:4" x14ac:dyDescent="0.2">
      <c r="A80" s="79" t="s">
        <v>7</v>
      </c>
      <c r="B80" s="203" t="s">
        <v>87</v>
      </c>
      <c r="C80" s="204"/>
      <c r="D80" s="91">
        <f>+'Men Cal Recep Rio 44'!C76</f>
        <v>0</v>
      </c>
    </row>
    <row r="81" spans="1:4" s="80" customFormat="1" x14ac:dyDescent="0.2">
      <c r="A81" s="79" t="s">
        <v>10</v>
      </c>
      <c r="B81" s="203" t="s">
        <v>89</v>
      </c>
      <c r="C81" s="204"/>
      <c r="D81" s="91">
        <f>+'Men Cal Recep Rio 44'!C85</f>
        <v>0</v>
      </c>
    </row>
    <row r="82" spans="1:4" s="80" customFormat="1" x14ac:dyDescent="0.2">
      <c r="A82" s="79" t="s">
        <v>12</v>
      </c>
      <c r="B82" s="203" t="s">
        <v>90</v>
      </c>
      <c r="C82" s="204"/>
      <c r="D82" s="91">
        <f>+'Men Cal Recep Rio 44'!C93</f>
        <v>0</v>
      </c>
    </row>
    <row r="83" spans="1:4" s="80" customFormat="1" ht="14.25" x14ac:dyDescent="0.2">
      <c r="A83" s="79" t="s">
        <v>31</v>
      </c>
      <c r="B83" s="203" t="s">
        <v>231</v>
      </c>
      <c r="C83" s="204"/>
      <c r="D83" s="91"/>
    </row>
    <row r="84" spans="1:4" s="80" customFormat="1" x14ac:dyDescent="0.2">
      <c r="A84" s="79" t="s">
        <v>33</v>
      </c>
      <c r="B84" s="203" t="s">
        <v>91</v>
      </c>
      <c r="C84" s="204"/>
      <c r="D84" s="91">
        <f>+'Men Cal Recep Rio 44'!C101</f>
        <v>0</v>
      </c>
    </row>
    <row r="85" spans="1:4" x14ac:dyDescent="0.2">
      <c r="A85" s="71" t="s">
        <v>35</v>
      </c>
      <c r="B85" s="200" t="s">
        <v>44</v>
      </c>
      <c r="C85" s="201"/>
      <c r="D85" s="69"/>
    </row>
    <row r="86" spans="1:4" x14ac:dyDescent="0.2">
      <c r="A86" s="71" t="s">
        <v>37</v>
      </c>
      <c r="B86" s="200" t="s">
        <v>92</v>
      </c>
      <c r="C86" s="201"/>
      <c r="D86" s="90"/>
    </row>
    <row r="87" spans="1:4" x14ac:dyDescent="0.2">
      <c r="A87" s="195" t="s">
        <v>45</v>
      </c>
      <c r="B87" s="195"/>
      <c r="C87" s="195"/>
      <c r="D87" s="14">
        <f>SUM(D79:D86)</f>
        <v>0</v>
      </c>
    </row>
    <row r="88" spans="1:4" x14ac:dyDescent="0.2">
      <c r="D88" s="92"/>
    </row>
    <row r="89" spans="1:4" x14ac:dyDescent="0.2">
      <c r="A89" s="33" t="s">
        <v>93</v>
      </c>
      <c r="B89" s="179" t="s">
        <v>94</v>
      </c>
      <c r="C89" s="181"/>
      <c r="D89" s="13" t="s">
        <v>26</v>
      </c>
    </row>
    <row r="90" spans="1:4" s="80" customFormat="1" x14ac:dyDescent="0.2">
      <c r="A90" s="79" t="s">
        <v>5</v>
      </c>
      <c r="B90" s="205" t="s">
        <v>95</v>
      </c>
      <c r="C90" s="206"/>
      <c r="D90" s="91">
        <f>+'Men Cal Recep Rio 44'!C112</f>
        <v>0</v>
      </c>
    </row>
    <row r="91" spans="1:4" s="80" customFormat="1" x14ac:dyDescent="0.2">
      <c r="A91" s="79" t="s">
        <v>7</v>
      </c>
      <c r="B91" s="207" t="s">
        <v>96</v>
      </c>
      <c r="C91" s="208"/>
      <c r="D91" s="90"/>
    </row>
    <row r="92" spans="1:4" s="80" customFormat="1" x14ac:dyDescent="0.2">
      <c r="A92" s="79" t="s">
        <v>10</v>
      </c>
      <c r="B92" s="207" t="s">
        <v>97</v>
      </c>
      <c r="C92" s="208"/>
      <c r="D92" s="90"/>
    </row>
    <row r="93" spans="1:4" x14ac:dyDescent="0.2">
      <c r="A93" s="71" t="s">
        <v>12</v>
      </c>
      <c r="B93" s="200" t="s">
        <v>44</v>
      </c>
      <c r="C93" s="201"/>
      <c r="D93" s="69"/>
    </row>
    <row r="94" spans="1:4" x14ac:dyDescent="0.2">
      <c r="A94" s="195" t="s">
        <v>45</v>
      </c>
      <c r="B94" s="195"/>
      <c r="C94" s="195"/>
      <c r="D94" s="14">
        <f>SUM(D90:D93)</f>
        <v>0</v>
      </c>
    </row>
    <row r="95" spans="1:4" x14ac:dyDescent="0.2">
      <c r="D95" s="92"/>
    </row>
    <row r="96" spans="1:4" x14ac:dyDescent="0.2">
      <c r="A96" s="33" t="s">
        <v>98</v>
      </c>
      <c r="B96" s="195" t="s">
        <v>99</v>
      </c>
      <c r="C96" s="195"/>
      <c r="D96" s="13" t="s">
        <v>26</v>
      </c>
    </row>
    <row r="97" spans="1:4" s="94" customFormat="1" ht="34.5" customHeight="1" x14ac:dyDescent="0.25">
      <c r="A97" s="120" t="s">
        <v>5</v>
      </c>
      <c r="B97" s="209" t="s">
        <v>100</v>
      </c>
      <c r="C97" s="209"/>
      <c r="D97" s="93"/>
    </row>
    <row r="98" spans="1:4" x14ac:dyDescent="0.2">
      <c r="A98" s="195" t="s">
        <v>45</v>
      </c>
      <c r="B98" s="195"/>
      <c r="C98" s="195"/>
      <c r="D98" s="14">
        <f>SUM(D97:D97)</f>
        <v>0</v>
      </c>
    </row>
    <row r="100" spans="1:4" x14ac:dyDescent="0.2">
      <c r="A100" s="118" t="s">
        <v>101</v>
      </c>
      <c r="B100" s="118"/>
      <c r="C100" s="118"/>
      <c r="D100" s="118"/>
    </row>
    <row r="101" spans="1:4" x14ac:dyDescent="0.2">
      <c r="A101" s="71" t="s">
        <v>86</v>
      </c>
      <c r="B101" s="200" t="s">
        <v>87</v>
      </c>
      <c r="C101" s="201"/>
      <c r="D101" s="75">
        <f>+D87</f>
        <v>0</v>
      </c>
    </row>
    <row r="102" spans="1:4" x14ac:dyDescent="0.2">
      <c r="A102" s="71" t="s">
        <v>93</v>
      </c>
      <c r="B102" s="200" t="s">
        <v>94</v>
      </c>
      <c r="C102" s="201"/>
      <c r="D102" s="75">
        <f>+D94</f>
        <v>0</v>
      </c>
    </row>
    <row r="103" spans="1:4" x14ac:dyDescent="0.2">
      <c r="A103" s="95"/>
      <c r="B103" s="210" t="s">
        <v>102</v>
      </c>
      <c r="C103" s="211"/>
      <c r="D103" s="35">
        <f>+D102+D101</f>
        <v>0</v>
      </c>
    </row>
    <row r="104" spans="1:4" x14ac:dyDescent="0.2">
      <c r="A104" s="71" t="s">
        <v>98</v>
      </c>
      <c r="B104" s="200" t="s">
        <v>99</v>
      </c>
      <c r="C104" s="201"/>
      <c r="D104" s="75">
        <f>+D98</f>
        <v>0</v>
      </c>
    </row>
    <row r="105" spans="1:4" x14ac:dyDescent="0.2">
      <c r="A105" s="212" t="s">
        <v>45</v>
      </c>
      <c r="B105" s="212"/>
      <c r="C105" s="212"/>
      <c r="D105" s="36">
        <f>+D104+D103</f>
        <v>0</v>
      </c>
    </row>
    <row r="107" spans="1:4" x14ac:dyDescent="0.2">
      <c r="A107" s="187" t="s">
        <v>103</v>
      </c>
      <c r="B107" s="188"/>
      <c r="C107" s="188"/>
      <c r="D107" s="188"/>
    </row>
    <row r="109" spans="1:4" x14ac:dyDescent="0.2">
      <c r="A109" s="33">
        <v>5</v>
      </c>
      <c r="B109" s="179" t="s">
        <v>104</v>
      </c>
      <c r="C109" s="181"/>
      <c r="D109" s="13" t="s">
        <v>26</v>
      </c>
    </row>
    <row r="110" spans="1:4" x14ac:dyDescent="0.2">
      <c r="A110" s="71" t="s">
        <v>5</v>
      </c>
      <c r="B110" s="190" t="s">
        <v>105</v>
      </c>
      <c r="C110" s="190"/>
      <c r="D110" s="69">
        <f>+Uniforme!F9</f>
        <v>0</v>
      </c>
    </row>
    <row r="111" spans="1:4" x14ac:dyDescent="0.2">
      <c r="A111" s="71" t="s">
        <v>7</v>
      </c>
      <c r="B111" s="190" t="s">
        <v>106</v>
      </c>
      <c r="C111" s="190"/>
      <c r="D111" s="69"/>
    </row>
    <row r="112" spans="1:4" x14ac:dyDescent="0.2">
      <c r="A112" s="71" t="s">
        <v>10</v>
      </c>
      <c r="B112" s="190" t="s">
        <v>107</v>
      </c>
      <c r="C112" s="190"/>
      <c r="D112" s="69"/>
    </row>
    <row r="113" spans="1:7" x14ac:dyDescent="0.2">
      <c r="A113" s="71" t="s">
        <v>12</v>
      </c>
      <c r="B113" s="190" t="s">
        <v>44</v>
      </c>
      <c r="C113" s="190"/>
      <c r="D113" s="69"/>
    </row>
    <row r="114" spans="1:7" x14ac:dyDescent="0.2">
      <c r="A114" s="195" t="s">
        <v>45</v>
      </c>
      <c r="B114" s="195"/>
      <c r="C114" s="195"/>
      <c r="D114" s="14">
        <f>SUM(D110:D113)</f>
        <v>0</v>
      </c>
    </row>
    <row r="116" spans="1:7" x14ac:dyDescent="0.2">
      <c r="A116" s="187" t="s">
        <v>108</v>
      </c>
      <c r="B116" s="188"/>
      <c r="C116" s="188"/>
      <c r="D116" s="188"/>
    </row>
    <row r="118" spans="1:7" x14ac:dyDescent="0.2">
      <c r="A118" s="33">
        <v>6</v>
      </c>
      <c r="B118" s="16" t="s">
        <v>109</v>
      </c>
      <c r="C118" s="122" t="s">
        <v>25</v>
      </c>
      <c r="D118" s="13" t="s">
        <v>26</v>
      </c>
    </row>
    <row r="119" spans="1:7" x14ac:dyDescent="0.2">
      <c r="A119" s="83" t="s">
        <v>5</v>
      </c>
      <c r="B119" s="83" t="s">
        <v>110</v>
      </c>
      <c r="C119" s="96">
        <v>0.03</v>
      </c>
      <c r="D119" s="84">
        <f>($D$114+$D$105+$D$73+$D$62+$D$23)*C119</f>
        <v>0</v>
      </c>
    </row>
    <row r="120" spans="1:7" x14ac:dyDescent="0.2">
      <c r="A120" s="83" t="s">
        <v>7</v>
      </c>
      <c r="B120" s="83" t="s">
        <v>111</v>
      </c>
      <c r="C120" s="96">
        <v>0.03</v>
      </c>
      <c r="D120" s="84">
        <f>($D$114+$D$105+$D$73+$D$62+$D$23+D119)*C120</f>
        <v>0</v>
      </c>
    </row>
    <row r="121" spans="1:7" s="38" customFormat="1" x14ac:dyDescent="0.25">
      <c r="A121" s="214" t="s">
        <v>112</v>
      </c>
      <c r="B121" s="215"/>
      <c r="C121" s="216"/>
      <c r="D121" s="37">
        <f>++D120+D119+D114+D105+D73+D62+D23</f>
        <v>0</v>
      </c>
    </row>
    <row r="122" spans="1:7" s="38" customFormat="1" ht="33" customHeight="1" x14ac:dyDescent="0.25">
      <c r="A122" s="217" t="s">
        <v>113</v>
      </c>
      <c r="B122" s="218"/>
      <c r="C122" s="219"/>
      <c r="D122" s="37">
        <f>ROUND(D121/(1-(C125+C126+C128+C130+C131)),2)</f>
        <v>0</v>
      </c>
    </row>
    <row r="123" spans="1:7" x14ac:dyDescent="0.2">
      <c r="A123" s="71" t="s">
        <v>10</v>
      </c>
      <c r="B123" s="71" t="s">
        <v>114</v>
      </c>
      <c r="C123" s="74"/>
      <c r="D123" s="71"/>
    </row>
    <row r="124" spans="1:7" x14ac:dyDescent="0.2">
      <c r="A124" s="71" t="s">
        <v>72</v>
      </c>
      <c r="B124" s="71" t="s">
        <v>115</v>
      </c>
      <c r="C124" s="74"/>
      <c r="D124" s="71"/>
    </row>
    <row r="125" spans="1:7" x14ac:dyDescent="0.2">
      <c r="A125" s="83" t="s">
        <v>116</v>
      </c>
      <c r="B125" s="83" t="s">
        <v>117</v>
      </c>
      <c r="C125" s="96">
        <v>1.6500000000000001E-2</v>
      </c>
      <c r="D125" s="84">
        <f>ROUND(C125*$D$122,2)</f>
        <v>0</v>
      </c>
      <c r="G125" s="97"/>
    </row>
    <row r="126" spans="1:7" x14ac:dyDescent="0.2">
      <c r="A126" s="83" t="s">
        <v>118</v>
      </c>
      <c r="B126" s="83" t="s">
        <v>119</v>
      </c>
      <c r="C126" s="96">
        <v>7.5999999999999998E-2</v>
      </c>
      <c r="D126" s="84">
        <f>ROUND(C126*$D$122,2)</f>
        <v>0</v>
      </c>
      <c r="G126" s="97"/>
    </row>
    <row r="127" spans="1:7" x14ac:dyDescent="0.2">
      <c r="A127" s="71" t="s">
        <v>120</v>
      </c>
      <c r="B127" s="71" t="s">
        <v>121</v>
      </c>
      <c r="C127" s="74"/>
      <c r="D127" s="75"/>
      <c r="G127" s="97"/>
    </row>
    <row r="128" spans="1:7" x14ac:dyDescent="0.2">
      <c r="A128" s="71" t="s">
        <v>122</v>
      </c>
      <c r="B128" s="71" t="s">
        <v>123</v>
      </c>
      <c r="C128" s="74"/>
      <c r="D128" s="71"/>
      <c r="G128" s="97"/>
    </row>
    <row r="129" spans="1:4" x14ac:dyDescent="0.2">
      <c r="A129" s="71" t="s">
        <v>124</v>
      </c>
      <c r="B129" s="71" t="s">
        <v>125</v>
      </c>
      <c r="C129" s="74"/>
      <c r="D129" s="71"/>
    </row>
    <row r="130" spans="1:4" x14ac:dyDescent="0.2">
      <c r="A130" s="83" t="s">
        <v>126</v>
      </c>
      <c r="B130" s="83" t="s">
        <v>127</v>
      </c>
      <c r="C130" s="96">
        <v>0.05</v>
      </c>
      <c r="D130" s="84">
        <f>ROUND(C130*$D$122,2)</f>
        <v>0</v>
      </c>
    </row>
    <row r="131" spans="1:4" x14ac:dyDescent="0.2">
      <c r="A131" s="71" t="s">
        <v>128</v>
      </c>
      <c r="B131" s="71" t="s">
        <v>129</v>
      </c>
      <c r="C131" s="74"/>
      <c r="D131" s="71"/>
    </row>
    <row r="132" spans="1:4" x14ac:dyDescent="0.2">
      <c r="A132" s="71" t="s">
        <v>12</v>
      </c>
      <c r="B132" s="71" t="s">
        <v>256</v>
      </c>
      <c r="C132" s="140"/>
      <c r="D132" s="71"/>
    </row>
    <row r="133" spans="1:4" ht="14.25" x14ac:dyDescent="0.2">
      <c r="A133" s="71" t="s">
        <v>257</v>
      </c>
      <c r="B133" s="71" t="s">
        <v>258</v>
      </c>
      <c r="C133" s="140"/>
      <c r="D133" s="146">
        <f>+D151</f>
        <v>47.08</v>
      </c>
    </row>
    <row r="134" spans="1:4" x14ac:dyDescent="0.2">
      <c r="A134" s="71" t="s">
        <v>259</v>
      </c>
      <c r="B134" s="71" t="s">
        <v>260</v>
      </c>
      <c r="C134" s="140"/>
      <c r="D134" s="146">
        <f>+D152</f>
        <v>126</v>
      </c>
    </row>
    <row r="135" spans="1:4" x14ac:dyDescent="0.2">
      <c r="A135" s="179" t="s">
        <v>45</v>
      </c>
      <c r="B135" s="180"/>
      <c r="C135" s="39">
        <f>+C131+C130+C128+C126+C125+C120+C119</f>
        <v>0.20250000000000001</v>
      </c>
      <c r="D135" s="14">
        <f>+D130+D128+D126+D125+D120+D119+D133+D134</f>
        <v>173.07999999999998</v>
      </c>
    </row>
    <row r="137" spans="1:4" x14ac:dyDescent="0.2">
      <c r="A137" s="220" t="s">
        <v>130</v>
      </c>
      <c r="B137" s="220"/>
      <c r="C137" s="220"/>
      <c r="D137" s="220"/>
    </row>
    <row r="138" spans="1:4" x14ac:dyDescent="0.2">
      <c r="A138" s="71" t="s">
        <v>5</v>
      </c>
      <c r="B138" s="221" t="s">
        <v>131</v>
      </c>
      <c r="C138" s="221"/>
      <c r="D138" s="69">
        <f>+D23</f>
        <v>0</v>
      </c>
    </row>
    <row r="139" spans="1:4" x14ac:dyDescent="0.2">
      <c r="A139" s="71" t="s">
        <v>132</v>
      </c>
      <c r="B139" s="221" t="s">
        <v>133</v>
      </c>
      <c r="C139" s="221"/>
      <c r="D139" s="69">
        <f>+D62</f>
        <v>0</v>
      </c>
    </row>
    <row r="140" spans="1:4" x14ac:dyDescent="0.2">
      <c r="A140" s="71" t="s">
        <v>10</v>
      </c>
      <c r="B140" s="221" t="s">
        <v>134</v>
      </c>
      <c r="C140" s="221"/>
      <c r="D140" s="69">
        <f>+D73</f>
        <v>0</v>
      </c>
    </row>
    <row r="141" spans="1:4" x14ac:dyDescent="0.2">
      <c r="A141" s="71" t="s">
        <v>12</v>
      </c>
      <c r="B141" s="221" t="s">
        <v>135</v>
      </c>
      <c r="C141" s="221"/>
      <c r="D141" s="69">
        <f>+D105</f>
        <v>0</v>
      </c>
    </row>
    <row r="142" spans="1:4" x14ac:dyDescent="0.2">
      <c r="A142" s="71" t="s">
        <v>31</v>
      </c>
      <c r="B142" s="221" t="s">
        <v>136</v>
      </c>
      <c r="C142" s="221"/>
      <c r="D142" s="69">
        <f>+D114</f>
        <v>0</v>
      </c>
    </row>
    <row r="143" spans="1:4" x14ac:dyDescent="0.2">
      <c r="B143" s="222" t="s">
        <v>137</v>
      </c>
      <c r="C143" s="222"/>
      <c r="D143" s="40">
        <f>SUM(D138:D142)</f>
        <v>0</v>
      </c>
    </row>
    <row r="144" spans="1:4" x14ac:dyDescent="0.2">
      <c r="A144" s="71" t="s">
        <v>33</v>
      </c>
      <c r="B144" s="221" t="s">
        <v>138</v>
      </c>
      <c r="C144" s="221"/>
      <c r="D144" s="69">
        <f>+D135</f>
        <v>173.07999999999998</v>
      </c>
    </row>
    <row r="146" spans="1:6" x14ac:dyDescent="0.2">
      <c r="A146" s="213" t="s">
        <v>139</v>
      </c>
      <c r="B146" s="213"/>
      <c r="C146" s="213"/>
      <c r="D146" s="41">
        <f>ROUND(+D144+D143,2)</f>
        <v>173.08</v>
      </c>
    </row>
    <row r="147" spans="1:6" ht="41.25" customHeight="1" x14ac:dyDescent="0.2">
      <c r="A147" s="173" t="s">
        <v>262</v>
      </c>
      <c r="B147" s="173"/>
      <c r="C147" s="173"/>
      <c r="D147" s="173"/>
    </row>
    <row r="148" spans="1:6" ht="14.25" x14ac:dyDescent="0.2">
      <c r="A148" s="172" t="s">
        <v>261</v>
      </c>
      <c r="B148" s="172"/>
      <c r="C148" s="172"/>
      <c r="D148" s="172"/>
    </row>
    <row r="149" spans="1:6" ht="12.75" customHeight="1" x14ac:dyDescent="0.2">
      <c r="A149" s="98"/>
      <c r="B149" s="98"/>
      <c r="C149" s="98"/>
      <c r="D149" s="98"/>
      <c r="E149" s="98"/>
    </row>
    <row r="150" spans="1:6" ht="22.5" x14ac:dyDescent="0.25">
      <c r="A150" s="2"/>
      <c r="B150" s="141"/>
      <c r="C150" s="147" t="s">
        <v>263</v>
      </c>
      <c r="D150" s="148" t="s">
        <v>264</v>
      </c>
      <c r="E150" s="143"/>
      <c r="F150" s="144"/>
    </row>
    <row r="151" spans="1:6" x14ac:dyDescent="0.2">
      <c r="A151" s="142" t="s">
        <v>265</v>
      </c>
      <c r="B151" s="142"/>
      <c r="C151" s="149">
        <f>ROUND((565/12),2)</f>
        <v>47.08</v>
      </c>
      <c r="D151" s="149">
        <f>ROUND(+C151/Apresentacao!E26,2)</f>
        <v>47.08</v>
      </c>
      <c r="E151" s="145"/>
      <c r="F151" s="145"/>
    </row>
    <row r="152" spans="1:6" x14ac:dyDescent="0.2">
      <c r="A152" s="142" t="s">
        <v>266</v>
      </c>
      <c r="B152" s="142"/>
      <c r="C152" s="149">
        <v>126</v>
      </c>
      <c r="D152" s="149">
        <f>ROUND(+C152/Apresentacao!E26,2)</f>
        <v>126</v>
      </c>
      <c r="E152" s="145"/>
      <c r="F152" s="145"/>
    </row>
    <row r="153" spans="1:6" x14ac:dyDescent="0.2">
      <c r="A153" s="98"/>
      <c r="B153" s="98"/>
      <c r="C153" s="98"/>
      <c r="D153" s="98"/>
      <c r="E153" s="98"/>
    </row>
    <row r="154" spans="1:6" x14ac:dyDescent="0.2">
      <c r="A154" s="98"/>
      <c r="B154" s="98"/>
      <c r="C154" s="98"/>
      <c r="D154" s="98"/>
      <c r="E154" s="98"/>
    </row>
    <row r="155" spans="1:6" x14ac:dyDescent="0.2">
      <c r="A155" s="98"/>
      <c r="B155" s="98"/>
      <c r="C155" s="98"/>
      <c r="D155" s="98"/>
      <c r="E155" s="98"/>
    </row>
    <row r="156" spans="1:6" x14ac:dyDescent="0.2">
      <c r="A156" s="98"/>
      <c r="B156" s="98"/>
      <c r="C156" s="98"/>
      <c r="D156" s="98"/>
      <c r="E156" s="98"/>
    </row>
    <row r="157" spans="1:6" x14ac:dyDescent="0.2">
      <c r="A157" s="98"/>
      <c r="B157" s="98"/>
      <c r="C157" s="98"/>
      <c r="D157" s="98"/>
      <c r="E157" s="98"/>
    </row>
    <row r="158" spans="1:6" x14ac:dyDescent="0.2">
      <c r="A158" s="98"/>
      <c r="B158" s="98"/>
      <c r="C158" s="98"/>
      <c r="D158" s="98"/>
      <c r="E158" s="98"/>
    </row>
    <row r="159" spans="1:6" x14ac:dyDescent="0.2">
      <c r="A159" s="98"/>
      <c r="B159" s="98"/>
      <c r="C159" s="98"/>
      <c r="D159" s="98"/>
      <c r="E159" s="98"/>
    </row>
    <row r="160" spans="1:6" x14ac:dyDescent="0.2">
      <c r="A160" s="98"/>
      <c r="B160" s="98"/>
      <c r="C160" s="98"/>
      <c r="D160" s="98"/>
      <c r="E160" s="98"/>
    </row>
    <row r="161" spans="1:5" x14ac:dyDescent="0.2">
      <c r="A161" s="98"/>
      <c r="B161" s="98"/>
      <c r="C161" s="98"/>
      <c r="D161" s="98"/>
      <c r="E161" s="98"/>
    </row>
  </sheetData>
  <mergeCells count="79">
    <mergeCell ref="A146:C146"/>
    <mergeCell ref="A121:C121"/>
    <mergeCell ref="A122:C122"/>
    <mergeCell ref="A135:B135"/>
    <mergeCell ref="A137:D137"/>
    <mergeCell ref="B138:C138"/>
    <mergeCell ref="B139:C139"/>
    <mergeCell ref="B140:C140"/>
    <mergeCell ref="B141:C141"/>
    <mergeCell ref="B142:C142"/>
    <mergeCell ref="B143:C143"/>
    <mergeCell ref="B144:C144"/>
    <mergeCell ref="A116:D116"/>
    <mergeCell ref="B102:C102"/>
    <mergeCell ref="B103:C103"/>
    <mergeCell ref="B104:C104"/>
    <mergeCell ref="A105:C105"/>
    <mergeCell ref="A107:D107"/>
    <mergeCell ref="B109:C109"/>
    <mergeCell ref="B110:C110"/>
    <mergeCell ref="B111:C111"/>
    <mergeCell ref="B112:C112"/>
    <mergeCell ref="B113:C113"/>
    <mergeCell ref="A114:C114"/>
    <mergeCell ref="B101:C101"/>
    <mergeCell ref="B86:C86"/>
    <mergeCell ref="A87:C87"/>
    <mergeCell ref="B89:C89"/>
    <mergeCell ref="B90:C90"/>
    <mergeCell ref="B91:C91"/>
    <mergeCell ref="B92:C92"/>
    <mergeCell ref="B93:C93"/>
    <mergeCell ref="A94:C94"/>
    <mergeCell ref="B96:C96"/>
    <mergeCell ref="B97:C97"/>
    <mergeCell ref="A98:C98"/>
    <mergeCell ref="B85:C85"/>
    <mergeCell ref="A64:D64"/>
    <mergeCell ref="A73:C73"/>
    <mergeCell ref="A75:D75"/>
    <mergeCell ref="A77:D77"/>
    <mergeCell ref="B78:C78"/>
    <mergeCell ref="B79:C79"/>
    <mergeCell ref="B80:C80"/>
    <mergeCell ref="B81:C81"/>
    <mergeCell ref="B82:C82"/>
    <mergeCell ref="B83:C83"/>
    <mergeCell ref="B84:C84"/>
    <mergeCell ref="B19:C19"/>
    <mergeCell ref="B21:C21"/>
    <mergeCell ref="B22:C22"/>
    <mergeCell ref="A23:C23"/>
    <mergeCell ref="A62:C62"/>
    <mergeCell ref="A27:D27"/>
    <mergeCell ref="A33:C33"/>
    <mergeCell ref="A35:D35"/>
    <mergeCell ref="A47:D47"/>
    <mergeCell ref="A55:B55"/>
    <mergeCell ref="A57:D57"/>
    <mergeCell ref="B58:C58"/>
    <mergeCell ref="B59:C59"/>
    <mergeCell ref="B60:C60"/>
    <mergeCell ref="B61:C61"/>
    <mergeCell ref="A148:D148"/>
    <mergeCell ref="A147:D147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</mergeCells>
  <pageMargins left="1.54" right="0.51181102362204722" top="0.36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G160"/>
  <sheetViews>
    <sheetView workbookViewId="0">
      <selection activeCell="B30" sqref="B30"/>
    </sheetView>
  </sheetViews>
  <sheetFormatPr defaultRowHeight="12.75" x14ac:dyDescent="0.2"/>
  <cols>
    <col min="1" max="1" width="73.7109375" style="56" customWidth="1"/>
    <col min="2" max="2" width="16.42578125" style="56" bestFit="1" customWidth="1"/>
    <col min="3" max="3" width="16.85546875" style="56" customWidth="1"/>
    <col min="4" max="4" width="10.7109375" style="56" bestFit="1" customWidth="1"/>
    <col min="5" max="5" width="79" style="56" customWidth="1"/>
    <col min="6" max="16384" width="9.140625" style="56"/>
  </cols>
  <sheetData>
    <row r="1" spans="1:3" ht="36.75" customHeight="1" x14ac:dyDescent="0.2">
      <c r="A1" s="226" t="s">
        <v>241</v>
      </c>
      <c r="B1" s="226"/>
      <c r="C1" s="226"/>
    </row>
    <row r="3" spans="1:3" x14ac:dyDescent="0.2">
      <c r="A3" s="71" t="s">
        <v>140</v>
      </c>
      <c r="B3" s="71">
        <v>220</v>
      </c>
    </row>
    <row r="4" spans="1:3" x14ac:dyDescent="0.2">
      <c r="A4" s="71" t="s">
        <v>141</v>
      </c>
      <c r="B4" s="71">
        <v>365.25</v>
      </c>
    </row>
    <row r="5" spans="1:3" x14ac:dyDescent="0.2">
      <c r="A5" s="71" t="s">
        <v>142</v>
      </c>
      <c r="B5" s="43">
        <f>ROUND((365.25/12)/(5/7)/2,2)</f>
        <v>21.31</v>
      </c>
    </row>
    <row r="6" spans="1:3" x14ac:dyDescent="0.2">
      <c r="A6" s="79" t="s">
        <v>27</v>
      </c>
      <c r="B6" s="75">
        <f>+'Recepcionista Rio 44h'!D12</f>
        <v>0</v>
      </c>
    </row>
    <row r="7" spans="1:3" x14ac:dyDescent="0.2">
      <c r="A7" s="79" t="s">
        <v>143</v>
      </c>
      <c r="B7" s="75">
        <f>+'Recepcionista Rio 44h'!D23</f>
        <v>0</v>
      </c>
    </row>
    <row r="9" spans="1:3" x14ac:dyDescent="0.2">
      <c r="A9" s="223" t="s">
        <v>144</v>
      </c>
      <c r="B9" s="224"/>
      <c r="C9" s="225"/>
    </row>
    <row r="10" spans="1:3" x14ac:dyDescent="0.2">
      <c r="A10" s="71" t="s">
        <v>145</v>
      </c>
      <c r="B10" s="71">
        <f>+$B$4</f>
        <v>365.25</v>
      </c>
      <c r="C10" s="88"/>
    </row>
    <row r="11" spans="1:3" x14ac:dyDescent="0.2">
      <c r="A11" s="71" t="s">
        <v>146</v>
      </c>
      <c r="B11" s="79">
        <v>12</v>
      </c>
      <c r="C11" s="88"/>
    </row>
    <row r="12" spans="1:3" x14ac:dyDescent="0.2">
      <c r="A12" s="71" t="s">
        <v>147</v>
      </c>
      <c r="B12" s="74">
        <v>1</v>
      </c>
      <c r="C12" s="88"/>
    </row>
    <row r="13" spans="1:3" x14ac:dyDescent="0.2">
      <c r="A13" s="79" t="s">
        <v>148</v>
      </c>
      <c r="B13" s="99">
        <f>+B5</f>
        <v>21.31</v>
      </c>
      <c r="C13" s="88"/>
    </row>
    <row r="14" spans="1:3" x14ac:dyDescent="0.2">
      <c r="A14" s="83" t="s">
        <v>149</v>
      </c>
      <c r="B14" s="100"/>
      <c r="C14" s="88"/>
    </row>
    <row r="15" spans="1:3" x14ac:dyDescent="0.2">
      <c r="A15" s="71" t="s">
        <v>150</v>
      </c>
      <c r="B15" s="74">
        <v>0.06</v>
      </c>
      <c r="C15" s="88"/>
    </row>
    <row r="16" spans="1:3" x14ac:dyDescent="0.2">
      <c r="A16" s="227" t="s">
        <v>151</v>
      </c>
      <c r="B16" s="228"/>
      <c r="C16" s="42">
        <f>ROUND((B13*(B14*2)-($B$6*B15)),2)</f>
        <v>0</v>
      </c>
    </row>
    <row r="18" spans="1:3" x14ac:dyDescent="0.2">
      <c r="A18" s="223" t="s">
        <v>152</v>
      </c>
      <c r="B18" s="224"/>
      <c r="C18" s="225"/>
    </row>
    <row r="19" spans="1:3" x14ac:dyDescent="0.2">
      <c r="A19" s="71" t="s">
        <v>145</v>
      </c>
      <c r="B19" s="71">
        <f>+$B$4</f>
        <v>365.25</v>
      </c>
      <c r="C19" s="88"/>
    </row>
    <row r="20" spans="1:3" x14ac:dyDescent="0.2">
      <c r="A20" s="71" t="s">
        <v>146</v>
      </c>
      <c r="B20" s="79">
        <v>12</v>
      </c>
      <c r="C20" s="88"/>
    </row>
    <row r="21" spans="1:3" x14ac:dyDescent="0.2">
      <c r="A21" s="71" t="s">
        <v>147</v>
      </c>
      <c r="B21" s="74">
        <v>1</v>
      </c>
      <c r="C21" s="88"/>
    </row>
    <row r="22" spans="1:3" x14ac:dyDescent="0.2">
      <c r="A22" s="79" t="s">
        <v>148</v>
      </c>
      <c r="B22" s="99">
        <f>+B5</f>
        <v>21.31</v>
      </c>
      <c r="C22" s="88"/>
    </row>
    <row r="23" spans="1:3" x14ac:dyDescent="0.2">
      <c r="A23" s="83" t="s">
        <v>153</v>
      </c>
      <c r="B23" s="100"/>
      <c r="C23" s="88"/>
    </row>
    <row r="24" spans="1:3" x14ac:dyDescent="0.2">
      <c r="A24" s="71" t="s">
        <v>154</v>
      </c>
      <c r="B24" s="74">
        <v>0.1</v>
      </c>
      <c r="C24" s="88"/>
    </row>
    <row r="25" spans="1:3" x14ac:dyDescent="0.2">
      <c r="A25" s="227" t="s">
        <v>153</v>
      </c>
      <c r="B25" s="228"/>
      <c r="C25" s="42">
        <f>ROUND((B22*(B23)-((B22*B23)*B24)),2)</f>
        <v>0</v>
      </c>
    </row>
    <row r="27" spans="1:3" x14ac:dyDescent="0.2">
      <c r="A27" s="223" t="s">
        <v>155</v>
      </c>
      <c r="B27" s="224"/>
      <c r="C27" s="225"/>
    </row>
    <row r="28" spans="1:3" x14ac:dyDescent="0.2">
      <c r="A28" s="71" t="s">
        <v>156</v>
      </c>
      <c r="B28" s="75">
        <f>+B7</f>
        <v>0</v>
      </c>
      <c r="C28" s="88"/>
    </row>
    <row r="29" spans="1:3" x14ac:dyDescent="0.2">
      <c r="A29" s="71" t="s">
        <v>157</v>
      </c>
      <c r="B29" s="71">
        <v>12</v>
      </c>
      <c r="C29" s="88"/>
    </row>
    <row r="30" spans="1:3" x14ac:dyDescent="0.2">
      <c r="A30" s="83" t="s">
        <v>158</v>
      </c>
      <c r="B30" s="96"/>
      <c r="C30" s="88"/>
    </row>
    <row r="31" spans="1:3" x14ac:dyDescent="0.2">
      <c r="A31" s="227" t="s">
        <v>159</v>
      </c>
      <c r="B31" s="228"/>
      <c r="C31" s="42">
        <f>ROUND(+(B28/B29)*B30,2)</f>
        <v>0</v>
      </c>
    </row>
    <row r="33" spans="1:3" x14ac:dyDescent="0.2">
      <c r="A33" s="229" t="s">
        <v>160</v>
      </c>
      <c r="B33" s="230"/>
      <c r="C33" s="231"/>
    </row>
    <row r="34" spans="1:3" s="80" customFormat="1" x14ac:dyDescent="0.2">
      <c r="A34" s="101" t="s">
        <v>161</v>
      </c>
      <c r="B34" s="96">
        <f>+B30</f>
        <v>0</v>
      </c>
      <c r="C34" s="88"/>
    </row>
    <row r="35" spans="1:3" x14ac:dyDescent="0.2">
      <c r="A35" s="71" t="s">
        <v>162</v>
      </c>
      <c r="B35" s="75">
        <f>+'Recepcionista Rio 44h'!$D$23</f>
        <v>0</v>
      </c>
      <c r="C35" s="88"/>
    </row>
    <row r="36" spans="1:3" x14ac:dyDescent="0.2">
      <c r="A36" s="71" t="s">
        <v>50</v>
      </c>
      <c r="B36" s="75">
        <f>+'Recepcionista Rio 44h'!$D$29</f>
        <v>0</v>
      </c>
      <c r="C36" s="88"/>
    </row>
    <row r="37" spans="1:3" x14ac:dyDescent="0.2">
      <c r="A37" s="71" t="s">
        <v>53</v>
      </c>
      <c r="B37" s="75">
        <f>+'Recepcionista Rio 44h'!$D$31</f>
        <v>0</v>
      </c>
      <c r="C37" s="88"/>
    </row>
    <row r="38" spans="1:3" x14ac:dyDescent="0.2">
      <c r="A38" s="71" t="s">
        <v>55</v>
      </c>
      <c r="B38" s="75">
        <f>+'Recepcionista Rio 44h'!$D$32</f>
        <v>0</v>
      </c>
      <c r="C38" s="88"/>
    </row>
    <row r="39" spans="1:3" x14ac:dyDescent="0.2">
      <c r="A39" s="44" t="s">
        <v>163</v>
      </c>
      <c r="B39" s="45">
        <f>SUM(B35:B38)</f>
        <v>0</v>
      </c>
      <c r="C39" s="88"/>
    </row>
    <row r="40" spans="1:3" x14ac:dyDescent="0.2">
      <c r="A40" s="79" t="s">
        <v>164</v>
      </c>
      <c r="B40" s="74">
        <v>0.4</v>
      </c>
      <c r="C40" s="88"/>
    </row>
    <row r="41" spans="1:3" x14ac:dyDescent="0.2">
      <c r="A41" s="79" t="s">
        <v>165</v>
      </c>
      <c r="B41" s="74">
        <f>+'Recepcionista Rio 44h'!$C$44</f>
        <v>0.08</v>
      </c>
      <c r="C41" s="88"/>
    </row>
    <row r="42" spans="1:3" x14ac:dyDescent="0.2">
      <c r="A42" s="210" t="s">
        <v>166</v>
      </c>
      <c r="B42" s="211"/>
      <c r="C42" s="35">
        <f>ROUND(+B39*B40*B41*B34,2)</f>
        <v>0</v>
      </c>
    </row>
    <row r="43" spans="1:3" x14ac:dyDescent="0.2">
      <c r="A43" s="227" t="s">
        <v>167</v>
      </c>
      <c r="B43" s="228"/>
      <c r="C43" s="36">
        <f>+C42</f>
        <v>0</v>
      </c>
    </row>
    <row r="45" spans="1:3" x14ac:dyDescent="0.2">
      <c r="A45" s="223" t="s">
        <v>168</v>
      </c>
      <c r="B45" s="224"/>
      <c r="C45" s="225"/>
    </row>
    <row r="46" spans="1:3" x14ac:dyDescent="0.2">
      <c r="A46" s="71" t="s">
        <v>156</v>
      </c>
      <c r="B46" s="75">
        <f>+B7</f>
        <v>0</v>
      </c>
      <c r="C46" s="88"/>
    </row>
    <row r="47" spans="1:3" x14ac:dyDescent="0.2">
      <c r="A47" s="71" t="s">
        <v>169</v>
      </c>
      <c r="B47" s="102">
        <v>30</v>
      </c>
      <c r="C47" s="88"/>
    </row>
    <row r="48" spans="1:3" x14ac:dyDescent="0.2">
      <c r="A48" s="71" t="s">
        <v>157</v>
      </c>
      <c r="B48" s="71">
        <v>12</v>
      </c>
      <c r="C48" s="88"/>
    </row>
    <row r="49" spans="1:3" x14ac:dyDescent="0.2">
      <c r="A49" s="71" t="s">
        <v>170</v>
      </c>
      <c r="B49" s="71">
        <v>7</v>
      </c>
      <c r="C49" s="88"/>
    </row>
    <row r="50" spans="1:3" x14ac:dyDescent="0.2">
      <c r="A50" s="83" t="s">
        <v>171</v>
      </c>
      <c r="B50" s="96"/>
      <c r="C50" s="88"/>
    </row>
    <row r="51" spans="1:3" x14ac:dyDescent="0.2">
      <c r="A51" s="227" t="s">
        <v>172</v>
      </c>
      <c r="B51" s="228"/>
      <c r="C51" s="42">
        <f>+ROUND(((B46/B47/B48)*B49)*B50,2)</f>
        <v>0</v>
      </c>
    </row>
    <row r="53" spans="1:3" x14ac:dyDescent="0.2">
      <c r="A53" s="229" t="s">
        <v>173</v>
      </c>
      <c r="B53" s="230"/>
      <c r="C53" s="231"/>
    </row>
    <row r="54" spans="1:3" x14ac:dyDescent="0.2">
      <c r="A54" s="101" t="s">
        <v>174</v>
      </c>
      <c r="B54" s="96">
        <f>+B50</f>
        <v>0</v>
      </c>
      <c r="C54" s="88"/>
    </row>
    <row r="55" spans="1:3" x14ac:dyDescent="0.2">
      <c r="A55" s="71" t="s">
        <v>162</v>
      </c>
      <c r="B55" s="75">
        <f>+'Recepcionista Rio 44h'!$D$23</f>
        <v>0</v>
      </c>
      <c r="C55" s="88"/>
    </row>
    <row r="56" spans="1:3" x14ac:dyDescent="0.2">
      <c r="A56" s="71" t="s">
        <v>50</v>
      </c>
      <c r="B56" s="75">
        <f>+'Recepcionista Rio 44h'!$D$29</f>
        <v>0</v>
      </c>
      <c r="C56" s="88"/>
    </row>
    <row r="57" spans="1:3" x14ac:dyDescent="0.2">
      <c r="A57" s="71" t="s">
        <v>53</v>
      </c>
      <c r="B57" s="75">
        <f>+'Recepcionista Rio 44h'!$D$31</f>
        <v>0</v>
      </c>
      <c r="C57" s="88"/>
    </row>
    <row r="58" spans="1:3" x14ac:dyDescent="0.2">
      <c r="A58" s="71" t="s">
        <v>55</v>
      </c>
      <c r="B58" s="75">
        <f>+'Recepcionista Rio 44h'!$D$32</f>
        <v>0</v>
      </c>
      <c r="C58" s="88"/>
    </row>
    <row r="59" spans="1:3" x14ac:dyDescent="0.2">
      <c r="A59" s="44" t="s">
        <v>163</v>
      </c>
      <c r="B59" s="45">
        <f>SUM(B55:B58)</f>
        <v>0</v>
      </c>
      <c r="C59" s="88"/>
    </row>
    <row r="60" spans="1:3" x14ac:dyDescent="0.2">
      <c r="A60" s="79" t="s">
        <v>164</v>
      </c>
      <c r="B60" s="74">
        <v>0.4</v>
      </c>
      <c r="C60" s="88"/>
    </row>
    <row r="61" spans="1:3" x14ac:dyDescent="0.2">
      <c r="A61" s="79" t="s">
        <v>165</v>
      </c>
      <c r="B61" s="74">
        <f>+'Recepcionista Rio 44h'!$C$44</f>
        <v>0.08</v>
      </c>
      <c r="C61" s="88"/>
    </row>
    <row r="62" spans="1:3" x14ac:dyDescent="0.2">
      <c r="A62" s="210" t="s">
        <v>166</v>
      </c>
      <c r="B62" s="211"/>
      <c r="C62" s="35">
        <f>ROUND(+B59*B60*B61*B54,2)</f>
        <v>0</v>
      </c>
    </row>
    <row r="63" spans="1:3" x14ac:dyDescent="0.2">
      <c r="A63" s="227" t="s">
        <v>175</v>
      </c>
      <c r="B63" s="228"/>
      <c r="C63" s="36">
        <f>+C62</f>
        <v>0</v>
      </c>
    </row>
    <row r="65" spans="1:3" x14ac:dyDescent="0.2">
      <c r="A65" s="229" t="s">
        <v>176</v>
      </c>
      <c r="B65" s="230"/>
      <c r="C65" s="231"/>
    </row>
    <row r="66" spans="1:3" x14ac:dyDescent="0.2">
      <c r="A66" s="232" t="s">
        <v>177</v>
      </c>
      <c r="B66" s="233"/>
      <c r="C66" s="234"/>
    </row>
    <row r="67" spans="1:3" x14ac:dyDescent="0.2">
      <c r="A67" s="235"/>
      <c r="B67" s="236"/>
      <c r="C67" s="237"/>
    </row>
    <row r="68" spans="1:3" x14ac:dyDescent="0.2">
      <c r="A68" s="235"/>
      <c r="B68" s="236"/>
      <c r="C68" s="237"/>
    </row>
    <row r="69" spans="1:3" x14ac:dyDescent="0.2">
      <c r="A69" s="238"/>
      <c r="B69" s="239"/>
      <c r="C69" s="240"/>
    </row>
    <row r="70" spans="1:3" x14ac:dyDescent="0.2">
      <c r="A70" s="103"/>
      <c r="B70" s="103"/>
      <c r="C70" s="103"/>
    </row>
    <row r="71" spans="1:3" x14ac:dyDescent="0.2">
      <c r="A71" s="229" t="s">
        <v>178</v>
      </c>
      <c r="B71" s="230"/>
      <c r="C71" s="231"/>
    </row>
    <row r="72" spans="1:3" x14ac:dyDescent="0.2">
      <c r="A72" s="71" t="s">
        <v>179</v>
      </c>
      <c r="B72" s="75">
        <f>+$B$7</f>
        <v>0</v>
      </c>
      <c r="C72" s="88"/>
    </row>
    <row r="73" spans="1:3" x14ac:dyDescent="0.2">
      <c r="A73" s="71" t="s">
        <v>146</v>
      </c>
      <c r="B73" s="71">
        <v>30</v>
      </c>
      <c r="C73" s="88"/>
    </row>
    <row r="74" spans="1:3" x14ac:dyDescent="0.2">
      <c r="A74" s="71" t="s">
        <v>180</v>
      </c>
      <c r="B74" s="71">
        <v>12</v>
      </c>
      <c r="C74" s="88"/>
    </row>
    <row r="75" spans="1:3" x14ac:dyDescent="0.2">
      <c r="A75" s="83" t="s">
        <v>181</v>
      </c>
      <c r="B75" s="83"/>
      <c r="C75" s="88"/>
    </row>
    <row r="76" spans="1:3" x14ac:dyDescent="0.2">
      <c r="A76" s="227" t="s">
        <v>182</v>
      </c>
      <c r="B76" s="228"/>
      <c r="C76" s="30">
        <f>+ROUND((B72/B73/B74)*B75,2)</f>
        <v>0</v>
      </c>
    </row>
    <row r="78" spans="1:3" x14ac:dyDescent="0.2">
      <c r="A78" s="229" t="s">
        <v>183</v>
      </c>
      <c r="B78" s="230"/>
      <c r="C78" s="231"/>
    </row>
    <row r="79" spans="1:3" x14ac:dyDescent="0.2">
      <c r="A79" s="71" t="s">
        <v>179</v>
      </c>
      <c r="B79" s="75">
        <f>+$B$7</f>
        <v>0</v>
      </c>
      <c r="C79" s="88"/>
    </row>
    <row r="80" spans="1:3" x14ac:dyDescent="0.2">
      <c r="A80" s="71" t="s">
        <v>146</v>
      </c>
      <c r="B80" s="71">
        <v>30</v>
      </c>
      <c r="C80" s="88"/>
    </row>
    <row r="81" spans="1:3" x14ac:dyDescent="0.2">
      <c r="A81" s="71" t="s">
        <v>180</v>
      </c>
      <c r="B81" s="71">
        <v>12</v>
      </c>
      <c r="C81" s="88"/>
    </row>
    <row r="82" spans="1:3" x14ac:dyDescent="0.2">
      <c r="A82" s="79" t="s">
        <v>184</v>
      </c>
      <c r="B82" s="71">
        <v>5</v>
      </c>
      <c r="C82" s="88"/>
    </row>
    <row r="83" spans="1:3" x14ac:dyDescent="0.2">
      <c r="A83" s="83" t="s">
        <v>185</v>
      </c>
      <c r="B83" s="96"/>
      <c r="C83" s="88"/>
    </row>
    <row r="84" spans="1:3" x14ac:dyDescent="0.2">
      <c r="A84" s="83" t="s">
        <v>186</v>
      </c>
      <c r="B84" s="96"/>
      <c r="C84" s="88"/>
    </row>
    <row r="85" spans="1:3" x14ac:dyDescent="0.2">
      <c r="A85" s="227" t="s">
        <v>187</v>
      </c>
      <c r="B85" s="228"/>
      <c r="C85" s="42">
        <f>ROUND(+B79/B80/B81*B82*B83*B84,2)</f>
        <v>0</v>
      </c>
    </row>
    <row r="87" spans="1:3" x14ac:dyDescent="0.2">
      <c r="A87" s="229" t="s">
        <v>188</v>
      </c>
      <c r="B87" s="230"/>
      <c r="C87" s="231"/>
    </row>
    <row r="88" spans="1:3" x14ac:dyDescent="0.2">
      <c r="A88" s="71" t="s">
        <v>179</v>
      </c>
      <c r="B88" s="75">
        <f>+$B$7</f>
        <v>0</v>
      </c>
      <c r="C88" s="88"/>
    </row>
    <row r="89" spans="1:3" x14ac:dyDescent="0.2">
      <c r="A89" s="71" t="s">
        <v>146</v>
      </c>
      <c r="B89" s="71">
        <v>30</v>
      </c>
      <c r="C89" s="88"/>
    </row>
    <row r="90" spans="1:3" x14ac:dyDescent="0.2">
      <c r="A90" s="71" t="s">
        <v>180</v>
      </c>
      <c r="B90" s="71">
        <v>12</v>
      </c>
      <c r="C90" s="88"/>
    </row>
    <row r="91" spans="1:3" x14ac:dyDescent="0.2">
      <c r="A91" s="79" t="s">
        <v>189</v>
      </c>
      <c r="B91" s="71">
        <v>15</v>
      </c>
      <c r="C91" s="88"/>
    </row>
    <row r="92" spans="1:3" x14ac:dyDescent="0.2">
      <c r="A92" s="83" t="s">
        <v>190</v>
      </c>
      <c r="B92" s="96"/>
      <c r="C92" s="88"/>
    </row>
    <row r="93" spans="1:3" x14ac:dyDescent="0.2">
      <c r="A93" s="227" t="s">
        <v>191</v>
      </c>
      <c r="B93" s="228"/>
      <c r="C93" s="42">
        <f>ROUND(+B88/B89/B90*B91*B92,2)</f>
        <v>0</v>
      </c>
    </row>
    <row r="95" spans="1:3" x14ac:dyDescent="0.2">
      <c r="A95" s="229" t="s">
        <v>192</v>
      </c>
      <c r="B95" s="230"/>
      <c r="C95" s="231"/>
    </row>
    <row r="96" spans="1:3" x14ac:dyDescent="0.2">
      <c r="A96" s="71" t="s">
        <v>179</v>
      </c>
      <c r="B96" s="75">
        <f>+$B$7</f>
        <v>0</v>
      </c>
      <c r="C96" s="88"/>
    </row>
    <row r="97" spans="1:3" x14ac:dyDescent="0.2">
      <c r="A97" s="71" t="s">
        <v>146</v>
      </c>
      <c r="B97" s="71">
        <v>30</v>
      </c>
      <c r="C97" s="88"/>
    </row>
    <row r="98" spans="1:3" x14ac:dyDescent="0.2">
      <c r="A98" s="71" t="s">
        <v>180</v>
      </c>
      <c r="B98" s="71">
        <v>12</v>
      </c>
      <c r="C98" s="88"/>
    </row>
    <row r="99" spans="1:3" x14ac:dyDescent="0.2">
      <c r="A99" s="79" t="s">
        <v>189</v>
      </c>
      <c r="B99" s="71">
        <v>5</v>
      </c>
      <c r="C99" s="88"/>
    </row>
    <row r="100" spans="1:3" x14ac:dyDescent="0.2">
      <c r="A100" s="83" t="s">
        <v>193</v>
      </c>
      <c r="B100" s="96"/>
      <c r="C100" s="88"/>
    </row>
    <row r="101" spans="1:3" x14ac:dyDescent="0.2">
      <c r="A101" s="227" t="s">
        <v>194</v>
      </c>
      <c r="B101" s="228"/>
      <c r="C101" s="42">
        <f>ROUND(+B96/B97/B98*B99*B100,2)</f>
        <v>0</v>
      </c>
    </row>
    <row r="103" spans="1:3" x14ac:dyDescent="0.2">
      <c r="A103" s="229" t="s">
        <v>195</v>
      </c>
      <c r="B103" s="230"/>
      <c r="C103" s="231"/>
    </row>
    <row r="104" spans="1:3" x14ac:dyDescent="0.2">
      <c r="A104" s="241" t="s">
        <v>196</v>
      </c>
      <c r="B104" s="242"/>
      <c r="C104" s="243"/>
    </row>
    <row r="105" spans="1:3" x14ac:dyDescent="0.2">
      <c r="A105" s="71" t="s">
        <v>179</v>
      </c>
      <c r="B105" s="75">
        <f>+$B$7</f>
        <v>0</v>
      </c>
      <c r="C105" s="88"/>
    </row>
    <row r="106" spans="1:3" x14ac:dyDescent="0.2">
      <c r="A106" s="71" t="s">
        <v>197</v>
      </c>
      <c r="B106" s="75">
        <f>+B105*(1/3)</f>
        <v>0</v>
      </c>
      <c r="C106" s="88"/>
    </row>
    <row r="107" spans="1:3" x14ac:dyDescent="0.2">
      <c r="A107" s="44" t="s">
        <v>163</v>
      </c>
      <c r="B107" s="45">
        <f>SUM(B105:B106)</f>
        <v>0</v>
      </c>
      <c r="C107" s="88"/>
    </row>
    <row r="108" spans="1:3" x14ac:dyDescent="0.2">
      <c r="A108" s="71" t="s">
        <v>198</v>
      </c>
      <c r="B108" s="71">
        <v>4</v>
      </c>
      <c r="C108" s="88"/>
    </row>
    <row r="109" spans="1:3" x14ac:dyDescent="0.2">
      <c r="A109" s="71" t="s">
        <v>180</v>
      </c>
      <c r="B109" s="71">
        <v>12</v>
      </c>
      <c r="C109" s="88"/>
    </row>
    <row r="110" spans="1:3" x14ac:dyDescent="0.2">
      <c r="A110" s="83" t="s">
        <v>199</v>
      </c>
      <c r="B110" s="96"/>
      <c r="C110" s="88"/>
    </row>
    <row r="111" spans="1:3" x14ac:dyDescent="0.2">
      <c r="A111" s="83" t="s">
        <v>200</v>
      </c>
      <c r="B111" s="96"/>
      <c r="C111" s="88"/>
    </row>
    <row r="112" spans="1:3" x14ac:dyDescent="0.2">
      <c r="A112" s="227" t="s">
        <v>201</v>
      </c>
      <c r="B112" s="228"/>
      <c r="C112" s="42">
        <f>ROUND((((+B107*(B108/B109)/B109)*B110)*B111),2)</f>
        <v>0</v>
      </c>
    </row>
    <row r="113" spans="1:7" x14ac:dyDescent="0.2">
      <c r="A113" s="227" t="s">
        <v>202</v>
      </c>
      <c r="B113" s="244"/>
      <c r="C113" s="228"/>
    </row>
    <row r="114" spans="1:7" x14ac:dyDescent="0.2">
      <c r="A114" s="71" t="s">
        <v>179</v>
      </c>
      <c r="B114" s="75">
        <f>+'Recepcionista Rio 44h'!D23</f>
        <v>0</v>
      </c>
      <c r="C114" s="88"/>
    </row>
    <row r="115" spans="1:7" x14ac:dyDescent="0.2">
      <c r="A115" s="71" t="s">
        <v>50</v>
      </c>
      <c r="B115" s="75">
        <f>+'Recepcionista Rio 44h'!D29</f>
        <v>0</v>
      </c>
      <c r="C115" s="88"/>
    </row>
    <row r="116" spans="1:7" x14ac:dyDescent="0.2">
      <c r="A116" s="44" t="s">
        <v>163</v>
      </c>
      <c r="B116" s="45">
        <f>SUM(B114:B115)</f>
        <v>0</v>
      </c>
      <c r="C116" s="88"/>
    </row>
    <row r="117" spans="1:7" x14ac:dyDescent="0.2">
      <c r="A117" s="71" t="s">
        <v>198</v>
      </c>
      <c r="B117" s="71">
        <v>4</v>
      </c>
      <c r="C117" s="88"/>
    </row>
    <row r="118" spans="1:7" x14ac:dyDescent="0.2">
      <c r="A118" s="71" t="s">
        <v>180</v>
      </c>
      <c r="B118" s="71">
        <v>12</v>
      </c>
      <c r="C118" s="88"/>
    </row>
    <row r="119" spans="1:7" x14ac:dyDescent="0.2">
      <c r="A119" s="83" t="s">
        <v>199</v>
      </c>
      <c r="B119" s="96">
        <f>+B110</f>
        <v>0</v>
      </c>
      <c r="C119" s="88"/>
    </row>
    <row r="120" spans="1:7" x14ac:dyDescent="0.2">
      <c r="A120" s="83" t="s">
        <v>200</v>
      </c>
      <c r="B120" s="96">
        <f>+B111</f>
        <v>0</v>
      </c>
      <c r="C120" s="88"/>
    </row>
    <row r="121" spans="1:7" x14ac:dyDescent="0.2">
      <c r="A121" s="79" t="s">
        <v>203</v>
      </c>
      <c r="B121" s="74">
        <f>+'Recepcionista Rio 44h'!C45</f>
        <v>0.36800000000000005</v>
      </c>
      <c r="C121" s="88"/>
    </row>
    <row r="122" spans="1:7" x14ac:dyDescent="0.2">
      <c r="A122" s="227" t="s">
        <v>204</v>
      </c>
      <c r="B122" s="228"/>
      <c r="C122" s="36">
        <f>ROUND((((B116*(B117/B118)*B119)*B120)*B121),2)</f>
        <v>0</v>
      </c>
    </row>
    <row r="123" spans="1:7" x14ac:dyDescent="0.2">
      <c r="G123" s="108"/>
    </row>
    <row r="124" spans="1:7" ht="30.75" customHeight="1" x14ac:dyDescent="0.2">
      <c r="A124" s="245" t="s">
        <v>240</v>
      </c>
      <c r="B124" s="245"/>
      <c r="C124" s="245"/>
      <c r="G124" s="92"/>
    </row>
    <row r="125" spans="1:7" x14ac:dyDescent="0.2">
      <c r="G125" s="92"/>
    </row>
    <row r="126" spans="1:7" x14ac:dyDescent="0.2">
      <c r="A126" s="246" t="s">
        <v>210</v>
      </c>
      <c r="B126" s="246"/>
      <c r="C126" s="246"/>
    </row>
    <row r="127" spans="1:7" x14ac:dyDescent="0.2">
      <c r="A127" s="71" t="s">
        <v>145</v>
      </c>
      <c r="B127" s="71">
        <v>365.25</v>
      </c>
      <c r="C127" s="88"/>
    </row>
    <row r="128" spans="1:7" x14ac:dyDescent="0.2">
      <c r="A128" s="71" t="s">
        <v>146</v>
      </c>
      <c r="B128" s="79">
        <v>12</v>
      </c>
      <c r="C128" s="88"/>
    </row>
    <row r="129" spans="1:3" x14ac:dyDescent="0.2">
      <c r="A129" s="71" t="s">
        <v>147</v>
      </c>
      <c r="B129" s="74">
        <v>0.5</v>
      </c>
      <c r="C129" s="88"/>
    </row>
    <row r="130" spans="1:3" x14ac:dyDescent="0.2">
      <c r="A130" s="104" t="s">
        <v>211</v>
      </c>
      <c r="B130" s="79">
        <v>7</v>
      </c>
      <c r="C130" s="88"/>
    </row>
    <row r="131" spans="1:3" x14ac:dyDescent="0.2">
      <c r="A131" s="79" t="s">
        <v>212</v>
      </c>
      <c r="B131" s="88"/>
      <c r="C131" s="75">
        <f>+'Recepcionista Rio 44h'!$D$12</f>
        <v>0</v>
      </c>
    </row>
    <row r="132" spans="1:3" x14ac:dyDescent="0.2">
      <c r="A132" s="79" t="s">
        <v>28</v>
      </c>
      <c r="B132" s="88"/>
      <c r="C132" s="75">
        <f>+'Recepcionista Rio 44h'!$D$13</f>
        <v>0</v>
      </c>
    </row>
    <row r="133" spans="1:3" x14ac:dyDescent="0.2">
      <c r="A133" s="79" t="s">
        <v>29</v>
      </c>
      <c r="B133" s="88"/>
      <c r="C133" s="75">
        <f>+'Recepcionista Rio 44h'!$D$14</f>
        <v>0</v>
      </c>
    </row>
    <row r="134" spans="1:3" x14ac:dyDescent="0.2">
      <c r="A134" s="44" t="s">
        <v>213</v>
      </c>
      <c r="B134" s="88"/>
      <c r="C134" s="45">
        <f>SUM(C131:C133)</f>
        <v>0</v>
      </c>
    </row>
    <row r="135" spans="1:3" x14ac:dyDescent="0.2">
      <c r="A135" s="71" t="s">
        <v>140</v>
      </c>
      <c r="B135" s="105">
        <f>+B3</f>
        <v>220</v>
      </c>
      <c r="C135" s="88"/>
    </row>
    <row r="136" spans="1:3" x14ac:dyDescent="0.2">
      <c r="A136" s="79" t="s">
        <v>214</v>
      </c>
      <c r="B136" s="74">
        <v>0.2</v>
      </c>
      <c r="C136" s="88"/>
    </row>
    <row r="137" spans="1:3" x14ac:dyDescent="0.2">
      <c r="A137" s="79" t="s">
        <v>215</v>
      </c>
      <c r="B137" s="88"/>
      <c r="C137" s="106">
        <f>ROUND((C134/B135)*B136,2)</f>
        <v>0</v>
      </c>
    </row>
    <row r="138" spans="1:3" x14ac:dyDescent="0.2">
      <c r="A138" s="79" t="s">
        <v>216</v>
      </c>
      <c r="B138" s="71">
        <f>ROUND(+B127/B128*B129*B130,0)</f>
        <v>107</v>
      </c>
      <c r="C138" s="107"/>
    </row>
    <row r="139" spans="1:3" x14ac:dyDescent="0.2">
      <c r="A139" s="247" t="s">
        <v>217</v>
      </c>
      <c r="B139" s="247"/>
      <c r="C139" s="34">
        <f>ROUND(+B138*C137,2)</f>
        <v>0</v>
      </c>
    </row>
    <row r="141" spans="1:3" x14ac:dyDescent="0.2">
      <c r="A141" s="246" t="s">
        <v>218</v>
      </c>
      <c r="B141" s="246"/>
      <c r="C141" s="246"/>
    </row>
    <row r="142" spans="1:3" x14ac:dyDescent="0.2">
      <c r="A142" s="71" t="s">
        <v>145</v>
      </c>
      <c r="B142" s="71">
        <f>+$B$4</f>
        <v>365.25</v>
      </c>
      <c r="C142" s="88"/>
    </row>
    <row r="143" spans="1:3" x14ac:dyDescent="0.2">
      <c r="A143" s="71" t="s">
        <v>146</v>
      </c>
      <c r="B143" s="79">
        <v>12</v>
      </c>
      <c r="C143" s="88"/>
    </row>
    <row r="144" spans="1:3" x14ac:dyDescent="0.2">
      <c r="A144" s="71" t="s">
        <v>147</v>
      </c>
      <c r="B144" s="74">
        <v>0.5</v>
      </c>
      <c r="C144" s="88"/>
    </row>
    <row r="145" spans="1:3" x14ac:dyDescent="0.2">
      <c r="A145" s="104" t="s">
        <v>211</v>
      </c>
      <c r="B145" s="79">
        <v>7</v>
      </c>
      <c r="C145" s="88"/>
    </row>
    <row r="146" spans="1:3" x14ac:dyDescent="0.2">
      <c r="A146" s="79" t="s">
        <v>219</v>
      </c>
      <c r="B146" s="43">
        <f>(365.25/12/2)/(7/7)</f>
        <v>15.21875</v>
      </c>
      <c r="C146" s="71"/>
    </row>
    <row r="147" spans="1:3" x14ac:dyDescent="0.2">
      <c r="A147" s="79" t="s">
        <v>220</v>
      </c>
      <c r="B147" s="71">
        <f>ROUND(+B146*B145,2)</f>
        <v>106.53</v>
      </c>
      <c r="C147" s="71"/>
    </row>
    <row r="148" spans="1:3" x14ac:dyDescent="0.2">
      <c r="A148" s="79" t="s">
        <v>212</v>
      </c>
      <c r="B148" s="88"/>
      <c r="C148" s="75">
        <f>+'Recepcionista Rio 44h'!$D$12</f>
        <v>0</v>
      </c>
    </row>
    <row r="149" spans="1:3" x14ac:dyDescent="0.2">
      <c r="A149" s="79" t="s">
        <v>28</v>
      </c>
      <c r="B149" s="88"/>
      <c r="C149" s="75">
        <f>+'Recepcionista Rio 44h'!$D$13</f>
        <v>0</v>
      </c>
    </row>
    <row r="150" spans="1:3" x14ac:dyDescent="0.2">
      <c r="A150" s="79" t="s">
        <v>29</v>
      </c>
      <c r="B150" s="88"/>
      <c r="C150" s="75">
        <f>+'Recepcionista Rio 44h'!$D$14</f>
        <v>0</v>
      </c>
    </row>
    <row r="151" spans="1:3" x14ac:dyDescent="0.2">
      <c r="A151" s="44" t="s">
        <v>213</v>
      </c>
      <c r="B151" s="88"/>
      <c r="C151" s="45">
        <f>SUM(C148:C150)</f>
        <v>0</v>
      </c>
    </row>
    <row r="152" spans="1:3" x14ac:dyDescent="0.2">
      <c r="A152" s="71" t="s">
        <v>140</v>
      </c>
      <c r="B152" s="105">
        <f>+B3</f>
        <v>220</v>
      </c>
      <c r="C152" s="88"/>
    </row>
    <row r="153" spans="1:3" x14ac:dyDescent="0.2">
      <c r="A153" s="79" t="s">
        <v>214</v>
      </c>
      <c r="B153" s="74">
        <v>0.2</v>
      </c>
      <c r="C153" s="88"/>
    </row>
    <row r="154" spans="1:3" x14ac:dyDescent="0.2">
      <c r="A154" s="79" t="s">
        <v>215</v>
      </c>
      <c r="B154" s="88"/>
      <c r="C154" s="106">
        <f>ROUND((C151/B152)*B153,2)</f>
        <v>0</v>
      </c>
    </row>
    <row r="155" spans="1:3" x14ac:dyDescent="0.2">
      <c r="A155" s="79" t="s">
        <v>221</v>
      </c>
      <c r="B155" s="71">
        <v>60</v>
      </c>
      <c r="C155" s="88"/>
    </row>
    <row r="156" spans="1:3" x14ac:dyDescent="0.2">
      <c r="A156" s="79" t="s">
        <v>222</v>
      </c>
      <c r="B156" s="71">
        <v>52.5</v>
      </c>
      <c r="C156" s="88"/>
    </row>
    <row r="157" spans="1:3" x14ac:dyDescent="0.2">
      <c r="A157" s="79" t="s">
        <v>223</v>
      </c>
      <c r="B157" s="71">
        <f>+B155/B156</f>
        <v>1.1428571428571428</v>
      </c>
      <c r="C157" s="88"/>
    </row>
    <row r="158" spans="1:3" x14ac:dyDescent="0.2">
      <c r="A158" s="79" t="s">
        <v>224</v>
      </c>
      <c r="B158" s="71">
        <f>ROUND(+B157*B147,2)</f>
        <v>121.75</v>
      </c>
      <c r="C158" s="88"/>
    </row>
    <row r="159" spans="1:3" x14ac:dyDescent="0.2">
      <c r="A159" s="79" t="s">
        <v>225</v>
      </c>
      <c r="B159" s="71">
        <f>ROUND(B158-B147,2)</f>
        <v>15.22</v>
      </c>
      <c r="C159" s="107"/>
    </row>
    <row r="160" spans="1:3" x14ac:dyDescent="0.2">
      <c r="A160" s="212" t="s">
        <v>226</v>
      </c>
      <c r="B160" s="212"/>
      <c r="C160" s="36">
        <f>+B159*C154</f>
        <v>0</v>
      </c>
    </row>
  </sheetData>
  <mergeCells count="35">
    <mergeCell ref="A124:C124"/>
    <mergeCell ref="A126:C126"/>
    <mergeCell ref="A139:B139"/>
    <mergeCell ref="A141:C141"/>
    <mergeCell ref="A160:B160"/>
    <mergeCell ref="A122:B122"/>
    <mergeCell ref="A76:B76"/>
    <mergeCell ref="A78:C78"/>
    <mergeCell ref="A85:B85"/>
    <mergeCell ref="A87:C87"/>
    <mergeCell ref="A93:B93"/>
    <mergeCell ref="A95:C95"/>
    <mergeCell ref="A101:B101"/>
    <mergeCell ref="A103:C103"/>
    <mergeCell ref="A104:C104"/>
    <mergeCell ref="A112:B112"/>
    <mergeCell ref="A113:C113"/>
    <mergeCell ref="A71:C71"/>
    <mergeCell ref="A31:B31"/>
    <mergeCell ref="A33:C33"/>
    <mergeCell ref="A42:B42"/>
    <mergeCell ref="A43:B43"/>
    <mergeCell ref="A45:C45"/>
    <mergeCell ref="A51:B51"/>
    <mergeCell ref="A53:C53"/>
    <mergeCell ref="A62:B62"/>
    <mergeCell ref="A63:B63"/>
    <mergeCell ref="A65:C65"/>
    <mergeCell ref="A66:C69"/>
    <mergeCell ref="A27:C27"/>
    <mergeCell ref="A1:C1"/>
    <mergeCell ref="A9:C9"/>
    <mergeCell ref="A16:B16"/>
    <mergeCell ref="A18:C18"/>
    <mergeCell ref="A25:B25"/>
  </mergeCells>
  <pageMargins left="1.08" right="0.18" top="0.38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  <pageSetUpPr fitToPage="1"/>
  </sheetPr>
  <dimension ref="A1:F12"/>
  <sheetViews>
    <sheetView workbookViewId="0">
      <selection activeCell="A8" sqref="A8"/>
    </sheetView>
  </sheetViews>
  <sheetFormatPr defaultColWidth="9.140625" defaultRowHeight="11.25" x14ac:dyDescent="0.2"/>
  <cols>
    <col min="1" max="1" width="55.7109375" style="10" customWidth="1"/>
    <col min="2" max="2" width="5.85546875" style="10" customWidth="1"/>
    <col min="3" max="3" width="10.5703125" style="10" customWidth="1"/>
    <col min="4" max="4" width="11.42578125" style="10" customWidth="1"/>
    <col min="5" max="5" width="12.7109375" style="10" customWidth="1"/>
    <col min="6" max="6" width="11.42578125" style="10" customWidth="1"/>
    <col min="7" max="16384" width="9.140625" style="10"/>
  </cols>
  <sheetData>
    <row r="1" spans="1:6" ht="15" x14ac:dyDescent="0.25">
      <c r="A1" s="2" t="s">
        <v>247</v>
      </c>
      <c r="B1" s="2"/>
      <c r="C1" s="2"/>
      <c r="D1" s="2"/>
      <c r="E1" s="2"/>
      <c r="F1" s="2"/>
    </row>
    <row r="2" spans="1:6" ht="22.5" x14ac:dyDescent="0.2">
      <c r="A2" s="46" t="s">
        <v>205</v>
      </c>
      <c r="B2" s="47" t="s">
        <v>206</v>
      </c>
      <c r="C2" s="46" t="s">
        <v>243</v>
      </c>
      <c r="D2" s="48" t="s">
        <v>207</v>
      </c>
      <c r="E2" s="48" t="s">
        <v>208</v>
      </c>
      <c r="F2" s="48" t="s">
        <v>209</v>
      </c>
    </row>
    <row r="3" spans="1:6" x14ac:dyDescent="0.2">
      <c r="A3" s="135" t="s">
        <v>244</v>
      </c>
      <c r="B3" s="130">
        <v>4</v>
      </c>
      <c r="C3" s="131">
        <v>1</v>
      </c>
      <c r="D3" s="264"/>
      <c r="E3" s="49">
        <f t="shared" ref="E3:E8" si="0">+D3*B3</f>
        <v>0</v>
      </c>
      <c r="F3" s="49">
        <f t="shared" ref="F3:F8" si="1">ROUND(+E3/12,2)</f>
        <v>0</v>
      </c>
    </row>
    <row r="4" spans="1:6" ht="22.5" x14ac:dyDescent="0.2">
      <c r="A4" s="135" t="s">
        <v>245</v>
      </c>
      <c r="B4" s="130">
        <v>4</v>
      </c>
      <c r="C4" s="131">
        <v>2</v>
      </c>
      <c r="D4" s="264"/>
      <c r="E4" s="49">
        <f t="shared" si="0"/>
        <v>0</v>
      </c>
      <c r="F4" s="49">
        <f t="shared" si="1"/>
        <v>0</v>
      </c>
    </row>
    <row r="5" spans="1:6" ht="22.5" x14ac:dyDescent="0.2">
      <c r="A5" s="136" t="s">
        <v>246</v>
      </c>
      <c r="B5" s="130">
        <v>6</v>
      </c>
      <c r="C5" s="131">
        <v>3</v>
      </c>
      <c r="D5" s="264"/>
      <c r="E5" s="49">
        <f t="shared" si="0"/>
        <v>0</v>
      </c>
      <c r="F5" s="49">
        <f t="shared" si="1"/>
        <v>0</v>
      </c>
    </row>
    <row r="6" spans="1:6" ht="33.75" x14ac:dyDescent="0.2">
      <c r="A6" s="135" t="s">
        <v>248</v>
      </c>
      <c r="B6" s="130">
        <v>2</v>
      </c>
      <c r="C6" s="131">
        <v>1</v>
      </c>
      <c r="D6" s="264"/>
      <c r="E6" s="49">
        <f t="shared" si="0"/>
        <v>0</v>
      </c>
      <c r="F6" s="49">
        <f t="shared" si="1"/>
        <v>0</v>
      </c>
    </row>
    <row r="7" spans="1:6" x14ac:dyDescent="0.2">
      <c r="A7" s="135" t="s">
        <v>249</v>
      </c>
      <c r="B7" s="130">
        <v>12</v>
      </c>
      <c r="C7" s="131">
        <v>6</v>
      </c>
      <c r="D7" s="264"/>
      <c r="E7" s="49">
        <f t="shared" si="0"/>
        <v>0</v>
      </c>
      <c r="F7" s="49">
        <f t="shared" ref="F7" si="2">ROUND(+E7/12,2)</f>
        <v>0</v>
      </c>
    </row>
    <row r="8" spans="1:6" ht="67.5" x14ac:dyDescent="0.2">
      <c r="A8" s="50" t="s">
        <v>236</v>
      </c>
      <c r="B8" s="130">
        <v>1</v>
      </c>
      <c r="C8" s="131">
        <v>1</v>
      </c>
      <c r="D8" s="264"/>
      <c r="E8" s="49">
        <f t="shared" si="0"/>
        <v>0</v>
      </c>
      <c r="F8" s="49">
        <f t="shared" si="1"/>
        <v>0</v>
      </c>
    </row>
    <row r="9" spans="1:6" x14ac:dyDescent="0.2">
      <c r="B9" s="132"/>
      <c r="C9" s="132"/>
      <c r="D9" s="133"/>
      <c r="E9" s="133"/>
      <c r="F9" s="134">
        <f>ROUNDDOWN(SUM(F3:F8),2)</f>
        <v>0</v>
      </c>
    </row>
    <row r="11" spans="1:6" ht="48" customHeight="1" x14ac:dyDescent="0.2">
      <c r="A11" s="248" t="s">
        <v>250</v>
      </c>
      <c r="B11" s="248"/>
      <c r="C11" s="248"/>
      <c r="D11" s="248"/>
      <c r="E11" s="248"/>
      <c r="F11" s="248"/>
    </row>
    <row r="12" spans="1:6" x14ac:dyDescent="0.2">
      <c r="A12" s="10" t="s">
        <v>251</v>
      </c>
    </row>
  </sheetData>
  <mergeCells count="1">
    <mergeCell ref="A11:F11"/>
  </mergeCells>
  <pageMargins left="1.1023622047244095" right="0.51181102362204722" top="0.78740157480314965" bottom="0.78740157480314965" header="0.31496062992125984" footer="0.31496062992125984"/>
  <pageSetup paperSize="9" scale="78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Apresentacao</vt:lpstr>
      <vt:lpstr>Recepcionista Rio 44h</vt:lpstr>
      <vt:lpstr>Men Cal Recep Rio 44</vt:lpstr>
      <vt:lpstr>Uniforme</vt:lpstr>
      <vt:lpstr>Apresentacao!Area_de_impressao</vt:lpstr>
      <vt:lpstr>Uniforme!Area_de_impressao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Marcelo</cp:lastModifiedBy>
  <cp:lastPrinted>2021-12-08T20:55:11Z</cp:lastPrinted>
  <dcterms:created xsi:type="dcterms:W3CDTF">2019-12-30T13:57:58Z</dcterms:created>
  <dcterms:modified xsi:type="dcterms:W3CDTF">2022-03-03T14:49:46Z</dcterms:modified>
</cp:coreProperties>
</file>