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Apresentacao!$A$1:$I$29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H16" i="10" s="1"/>
  <c r="D17" i="10"/>
  <c r="H17" i="10" s="1"/>
  <c r="D18" i="10"/>
  <c r="H18" i="10" s="1"/>
  <c r="D19" i="10"/>
  <c r="H19" i="10" s="1"/>
  <c r="D20" i="10"/>
  <c r="H20" i="10" s="1"/>
  <c r="D21" i="10"/>
  <c r="H21" i="10" s="1"/>
  <c r="D22" i="10"/>
  <c r="H22" i="10" s="1"/>
  <c r="D23" i="10"/>
  <c r="H23" i="10" s="1"/>
  <c r="D24" i="10"/>
  <c r="H24" i="10" s="1"/>
  <c r="D25" i="10"/>
  <c r="D26" i="10"/>
  <c r="D27" i="10"/>
  <c r="D28" i="10"/>
  <c r="D29" i="10"/>
  <c r="H29" i="10" s="1"/>
  <c r="D30" i="10"/>
  <c r="H30" i="10" s="1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H41" i="10" s="1"/>
  <c r="D42" i="10"/>
  <c r="H42" i="10" s="1"/>
  <c r="D43" i="10"/>
  <c r="H43" i="10" s="1"/>
  <c r="D44" i="10"/>
  <c r="D45" i="10"/>
  <c r="H45" i="10" s="1"/>
  <c r="D46" i="10"/>
  <c r="H46" i="10" s="1"/>
  <c r="D47" i="10"/>
  <c r="H47" i="10" s="1"/>
  <c r="D53" i="10"/>
  <c r="H53" i="10" s="1"/>
  <c r="D54" i="10"/>
  <c r="D55" i="10"/>
  <c r="D56" i="10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H72" i="10" s="1"/>
  <c r="D73" i="10"/>
  <c r="H73" i="10" s="1"/>
  <c r="D74" i="10"/>
  <c r="H74" i="10" s="1"/>
  <c r="H13" i="10"/>
  <c r="H14" i="10"/>
  <c r="H15" i="10"/>
  <c r="H25" i="10"/>
  <c r="H26" i="10"/>
  <c r="H27" i="10"/>
  <c r="H28" i="10"/>
  <c r="H37" i="10"/>
  <c r="H38" i="10"/>
  <c r="H39" i="10"/>
  <c r="H40" i="10"/>
  <c r="H44" i="10"/>
  <c r="H54" i="10"/>
  <c r="H55" i="10"/>
  <c r="H56" i="10"/>
  <c r="H66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C138" i="7"/>
  <c r="C141" i="7" s="1"/>
  <c r="C143" i="7" s="1"/>
  <c r="D143" i="11"/>
  <c r="D145" i="11" s="1"/>
  <c r="G24" i="2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H24" i="2" l="1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4" i="2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C67" i="7" s="1"/>
  <c r="D71" i="6" s="1"/>
  <c r="C71" i="6" s="1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D72" i="8" l="1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34" i="8" s="1"/>
  <c r="D129" i="6"/>
  <c r="D125" i="6"/>
  <c r="D124" i="6"/>
  <c r="D134" i="6" l="1"/>
  <c r="D143" i="6" s="1"/>
  <c r="D145" i="6" s="1"/>
  <c r="G25" i="2" s="1"/>
  <c r="D143" i="8"/>
  <c r="D145" i="8" s="1"/>
  <c r="G26" i="2" s="1"/>
  <c r="H25" i="2" l="1"/>
  <c r="H26" i="2"/>
  <c r="H27" i="2" l="1"/>
  <c r="I25" i="2"/>
  <c r="I26" i="2"/>
  <c r="I27" i="2" l="1"/>
</calcChain>
</file>

<file path=xl/sharedStrings.xml><?xml version="1.0" encoding="utf-8"?>
<sst xmlns="http://schemas.openxmlformats.org/spreadsheetml/2006/main" count="1300" uniqueCount="383">
  <si>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</si>
  <si>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</si>
  <si>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</si>
  <si>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</si>
  <si>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</si>
  <si>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</si>
  <si>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</si>
  <si>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</si>
  <si>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</si>
  <si>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</si>
  <si>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</si>
  <si>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</si>
  <si>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</si>
  <si>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</si>
  <si>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</si>
  <si>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</si>
  <si>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</si>
  <si>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</si>
  <si>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</si>
  <si>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</si>
  <si>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</si>
  <si>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</si>
  <si>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</si>
  <si>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</si>
  <si>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</si>
  <si>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</si>
  <si>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</si>
  <si>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</si>
  <si>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</si>
  <si>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</si>
  <si>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</si>
  <si>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</si>
  <si>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</si>
  <si>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</si>
  <si>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</si>
  <si>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</si>
  <si>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</si>
  <si>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</si>
  <si>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</si>
  <si>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</si>
  <si>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</si>
  <si>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</si>
  <si>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</si>
  <si>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</si>
  <si>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</si>
  <si>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</si>
  <si>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</si>
  <si>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</si>
  <si>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</si>
  <si>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</si>
  <si>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</si>
  <si>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</si>
  <si>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</si>
  <si>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</si>
  <si>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</si>
  <si>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</si>
  <si>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</si>
  <si>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</si>
  <si>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</si>
  <si>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</si>
  <si>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</si>
  <si>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</si>
  <si>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</si>
  <si>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</si>
  <si>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</si>
  <si>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</si>
  <si>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</si>
  <si>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</si>
  <si>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</si>
  <si>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</si>
  <si>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</si>
  <si>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</si>
  <si>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</si>
  <si>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</si>
  <si>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</si>
  <si>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</si>
  <si>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</si>
  <si>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</si>
  <si>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</si>
  <si>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</si>
  <si>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</si>
  <si>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</si>
  <si>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</si>
  <si>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</si>
  <si>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</si>
  <si>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</si>
  <si>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</si>
  <si>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</si>
  <si>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</si>
  <si>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</si>
  <si>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</si>
  <si>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</si>
  <si>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</si>
  <si>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</si>
  <si>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</si>
  <si>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</si>
  <si>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</si>
  <si>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</si>
  <si>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</si>
  <si>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</si>
  <si>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</si>
  <si>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</si>
  <si>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</si>
  <si>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</si>
  <si>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</si>
  <si>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</si>
  <si>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</si>
  <si>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</si>
  <si>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</si>
  <si>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</si>
  <si>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</si>
  <si>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</si>
  <si>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</si>
  <si>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</si>
  <si>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</si>
  <si>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</si>
  <si>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</si>
  <si>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</si>
  <si>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</si>
  <si>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</si>
  <si>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</si>
  <si>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</si>
  <si>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</si>
  <si>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</si>
  <si>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</si>
  <si>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</si>
  <si>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</si>
  <si>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</si>
  <si>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</si>
  <si>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</si>
  <si>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</si>
  <si>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</si>
  <si>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</si>
  <si>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</si>
  <si>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</si>
  <si>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</si>
  <si>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</si>
  <si>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</si>
  <si>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</si>
  <si>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</si>
  <si>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</si>
  <si>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</si>
  <si>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</si>
  <si>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</si>
  <si>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</si>
  <si>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</si>
  <si>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</si>
  <si>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</si>
  <si>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</si>
  <si>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</si>
  <si>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</si>
  <si>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</si>
  <si>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</si>
  <si>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</si>
  <si>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</si>
  <si>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</si>
  <si>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</si>
  <si>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</si>
  <si>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</si>
  <si>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</si>
  <si>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</si>
  <si>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</si>
  <si>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</si>
  <si>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</si>
  <si>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</si>
  <si>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</si>
  <si>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</si>
  <si>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</si>
  <si>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</si>
  <si>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</si>
  <si>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</si>
  <si>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</si>
  <si>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</si>
  <si>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</si>
  <si>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</si>
  <si>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</si>
  <si>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</si>
  <si>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</si>
  <si>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</si>
  <si>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</si>
  <si>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</si>
  <si>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</si>
  <si>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</si>
  <si>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</si>
  <si>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</si>
  <si>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</si>
  <si>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</si>
  <si>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</si>
  <si>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</si>
  <si>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</si>
  <si>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</si>
  <si>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</si>
  <si>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</si>
  <si>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</si>
  <si>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</si>
  <si>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</si>
  <si>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</si>
  <si>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</si>
  <si>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</si>
  <si>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</si>
  <si>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</si>
  <si>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</si>
  <si>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</si>
  <si>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</si>
  <si>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</si>
  <si>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</si>
  <si>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</si>
  <si>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</si>
  <si>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</si>
  <si>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</si>
  <si>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</si>
  <si>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</si>
  <si>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</si>
  <si>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</si>
  <si>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</si>
  <si>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</si>
  <si>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</si>
  <si>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</si>
  <si>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</si>
  <si>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</si>
  <si>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</si>
  <si>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</si>
  <si>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</si>
  <si>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</si>
  <si>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</si>
  <si>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</si>
  <si>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</si>
  <si>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</si>
  <si>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</si>
  <si>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</si>
  <si>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</si>
  <si>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</si>
  <si>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</si>
  <si>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</si>
  <si>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</si>
  <si>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</si>
  <si>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</si>
  <si>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</si>
  <si>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</si>
  <si>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</si>
  <si>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</si>
  <si>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</si>
  <si>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</si>
  <si>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</si>
  <si>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</si>
  <si>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</si>
  <si>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</si>
  <si>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</si>
  <si>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</si>
  <si>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</si>
  <si>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</si>
  <si>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</si>
  <si>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</si>
  <si>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</si>
  <si>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</si>
  <si>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</si>
  <si>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</si>
  <si>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</si>
  <si>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</si>
  <si>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</si>
  <si>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</si>
  <si>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</si>
  <si>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</si>
  <si>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</si>
  <si>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</si>
  <si>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</si>
  <si>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</si>
  <si>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</si>
  <si>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</si>
  <si>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</si>
  <si>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</si>
  <si>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</si>
  <si>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</si>
  <si>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</si>
  <si>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</si>
  <si>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</si>
  <si>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</si>
  <si>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</si>
  <si>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</si>
  <si>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</si>
  <si>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</si>
  <si>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</si>
  <si>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</si>
  <si>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</si>
  <si>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</si>
  <si>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</si>
  <si>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</si>
  <si>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</si>
  <si>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</si>
  <si>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</si>
  <si>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</si>
  <si>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</si>
  <si>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</si>
  <si>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</si>
  <si>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</si>
  <si>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</si>
  <si>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</si>
  <si>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</si>
  <si>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</si>
  <si>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</si>
  <si>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</si>
  <si>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</si>
  <si>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</si>
  <si>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</si>
  <si>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</si>
  <si>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</si>
  <si>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</si>
  <si>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</si>
  <si>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</si>
  <si>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</si>
  <si>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</si>
  <si>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</si>
  <si>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</si>
  <si>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</si>
  <si>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</si>
  <si>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</si>
  <si>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</si>
  <si>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</si>
  <si>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</si>
  <si>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</si>
  <si>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</si>
  <si>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</si>
  <si>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</si>
  <si>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</si>
  <si>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</si>
  <si>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</si>
  <si>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</si>
  <si>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</si>
  <si>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</si>
  <si>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</si>
  <si>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</si>
  <si>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</si>
  <si>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</si>
  <si>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</si>
  <si>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</si>
  <si>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</si>
  <si>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</si>
  <si>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</si>
  <si>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</si>
  <si>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</si>
  <si>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</si>
  <si>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</si>
  <si>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</si>
  <si>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</si>
  <si>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</si>
  <si>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</si>
  <si>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</si>
  <si>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</si>
  <si>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</si>
  <si>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</si>
  <si>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</si>
  <si>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</si>
  <si>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</si>
  <si>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</si>
  <si>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</si>
  <si>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</si>
  <si>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</si>
  <si>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</si>
  <si>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</si>
  <si>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</si>
  <si>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</si>
  <si>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</si>
  <si>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</si>
  <si>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</si>
  <si>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</si>
  <si>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</si>
  <si>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</si>
  <si>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</si>
  <si>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</si>
  <si>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</si>
  <si>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</si>
  <si>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MN</t>
  </si>
  <si>
    <t>MUSEU NACIONAL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</si>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</sst>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8" borderId="1" xfId="1" applyFont="1" applyFill="1" applyBorder="1" applyAlignment="1">
      <alignment horizontal="left" vertical="center" wrapText="1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>
      <alignment vertical="center" wrapText="1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2"/>
  <sheetViews>
    <sheetView tabSelected="1" topLeftCell="A19" workbookViewId="0">
      <selection activeCell="B30" sqref="B30:G32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18" t="s">
        <v>2</v>
      </c>
      <c r="B1" s="219"/>
      <c r="C1" s="220"/>
      <c r="D1" s="214" t="s">
        <v>360</v>
      </c>
      <c r="E1" s="214"/>
      <c r="F1" s="214"/>
    </row>
    <row r="2" spans="1:9" x14ac:dyDescent="0.25">
      <c r="A2" s="221"/>
      <c r="B2" s="222"/>
      <c r="C2" s="223"/>
      <c r="D2" s="214"/>
      <c r="E2" s="214"/>
      <c r="F2" s="214"/>
    </row>
    <row r="3" spans="1:9" x14ac:dyDescent="0.25">
      <c r="A3" s="215" t="s">
        <v>3</v>
      </c>
      <c r="B3" s="215"/>
      <c r="C3" s="215"/>
      <c r="D3" s="215"/>
      <c r="E3" s="215"/>
      <c r="F3" s="215"/>
    </row>
    <row r="4" spans="1:9" customFormat="1" x14ac:dyDescent="0.25">
      <c r="A4" s="224" t="s">
        <v>374</v>
      </c>
      <c r="B4" s="224"/>
      <c r="C4" s="224"/>
      <c r="D4" s="224"/>
      <c r="E4" s="224"/>
      <c r="F4" s="224"/>
      <c r="G4" s="224"/>
      <c r="H4" s="185"/>
      <c r="I4" s="186"/>
    </row>
    <row r="5" spans="1:9" customFormat="1" ht="27" customHeight="1" x14ac:dyDescent="0.25">
      <c r="A5" s="224" t="s">
        <v>375</v>
      </c>
      <c r="B5" s="224"/>
      <c r="C5" s="224"/>
      <c r="D5" s="187"/>
      <c r="E5" s="224" t="s">
        <v>376</v>
      </c>
      <c r="F5" s="224"/>
      <c r="G5" s="224"/>
      <c r="H5" s="185"/>
      <c r="I5" s="186"/>
    </row>
    <row r="6" spans="1:9" customFormat="1" x14ac:dyDescent="0.25">
      <c r="A6" s="224" t="s">
        <v>377</v>
      </c>
      <c r="B6" s="224"/>
      <c r="C6" s="224"/>
      <c r="D6" s="224"/>
      <c r="E6" s="224"/>
      <c r="F6" s="224"/>
      <c r="G6" s="224"/>
      <c r="H6" s="185"/>
      <c r="I6" s="186"/>
    </row>
    <row r="7" spans="1:9" customFormat="1" x14ac:dyDescent="0.25">
      <c r="A7" s="224" t="s">
        <v>378</v>
      </c>
      <c r="B7" s="224"/>
      <c r="C7" s="224"/>
      <c r="D7" s="224"/>
      <c r="E7" s="224"/>
      <c r="F7" s="224"/>
      <c r="G7" s="224"/>
      <c r="H7" s="185"/>
      <c r="I7" s="186"/>
    </row>
    <row r="8" spans="1:9" customFormat="1" x14ac:dyDescent="0.25">
      <c r="A8" s="224" t="s">
        <v>379</v>
      </c>
      <c r="B8" s="224"/>
      <c r="C8" s="224"/>
      <c r="D8" s="224"/>
      <c r="E8" s="224"/>
      <c r="F8" s="224"/>
      <c r="G8" s="224"/>
      <c r="H8" s="185"/>
      <c r="I8" s="186"/>
    </row>
    <row r="9" spans="1:9" customFormat="1" x14ac:dyDescent="0.25">
      <c r="A9" s="188"/>
      <c r="B9" s="188"/>
      <c r="C9" s="188"/>
      <c r="D9" s="188"/>
      <c r="E9" s="188"/>
      <c r="F9" s="188"/>
      <c r="G9" s="188"/>
      <c r="H9" s="189"/>
      <c r="I9" s="186"/>
    </row>
    <row r="10" spans="1:9" customFormat="1" x14ac:dyDescent="0.25">
      <c r="A10" s="225" t="s">
        <v>380</v>
      </c>
      <c r="B10" s="225"/>
      <c r="C10" s="225"/>
      <c r="D10" s="225"/>
      <c r="E10" s="225"/>
      <c r="F10" s="225"/>
      <c r="G10" s="225"/>
      <c r="H10" s="190"/>
      <c r="I10" s="186"/>
    </row>
    <row r="11" spans="1:9" customFormat="1" x14ac:dyDescent="0.25">
      <c r="A11" s="225" t="s">
        <v>381</v>
      </c>
      <c r="B11" s="225"/>
      <c r="C11" s="225"/>
      <c r="D11" s="225"/>
      <c r="E11" s="225"/>
      <c r="F11" s="225"/>
      <c r="G11" s="225"/>
      <c r="H11" s="190"/>
      <c r="I11" s="186"/>
    </row>
    <row r="12" spans="1:9" customFormat="1" x14ac:dyDescent="0.25">
      <c r="A12" s="225" t="s">
        <v>382</v>
      </c>
      <c r="B12" s="225"/>
      <c r="C12" s="225"/>
      <c r="D12" s="190"/>
      <c r="E12" s="190"/>
      <c r="F12" s="190"/>
      <c r="G12" s="190"/>
      <c r="H12" s="190"/>
      <c r="I12" s="186"/>
    </row>
    <row r="13" spans="1:9" x14ac:dyDescent="0.25">
      <c r="A13" s="216" t="s">
        <v>4</v>
      </c>
      <c r="B13" s="217"/>
      <c r="C13" s="217"/>
      <c r="D13" s="217"/>
      <c r="E13" s="217"/>
      <c r="F13" s="217"/>
    </row>
    <row r="14" spans="1:9" x14ac:dyDescent="0.25">
      <c r="A14" s="2" t="s">
        <v>5</v>
      </c>
      <c r="B14" s="211" t="s">
        <v>6</v>
      </c>
      <c r="C14" s="212"/>
      <c r="D14" s="212"/>
      <c r="E14" s="212"/>
      <c r="F14" s="213"/>
    </row>
    <row r="15" spans="1:9" x14ac:dyDescent="0.25">
      <c r="A15" s="2" t="s">
        <v>7</v>
      </c>
      <c r="B15" s="200" t="s">
        <v>8</v>
      </c>
      <c r="C15" s="201"/>
      <c r="D15" s="202" t="s">
        <v>9</v>
      </c>
      <c r="E15" s="202"/>
      <c r="F15" s="202"/>
    </row>
    <row r="16" spans="1:9" ht="120.75" customHeight="1" x14ac:dyDescent="0.25">
      <c r="A16" s="3" t="s">
        <v>10</v>
      </c>
      <c r="B16" s="203" t="s">
        <v>11</v>
      </c>
      <c r="C16" s="204"/>
      <c r="D16" s="205" t="s">
        <v>349</v>
      </c>
      <c r="E16" s="206"/>
      <c r="F16" s="207"/>
    </row>
    <row r="17" spans="1:9" x14ac:dyDescent="0.25">
      <c r="A17" s="2" t="s">
        <v>12</v>
      </c>
      <c r="B17" s="208" t="s">
        <v>13</v>
      </c>
      <c r="C17" s="208"/>
      <c r="D17" s="208"/>
      <c r="E17" s="208"/>
      <c r="F17" s="4">
        <v>12</v>
      </c>
    </row>
    <row r="18" spans="1:9" ht="24.75" customHeight="1" x14ac:dyDescent="0.25">
      <c r="A18" s="196" t="s">
        <v>0</v>
      </c>
      <c r="B18" s="197"/>
      <c r="C18" s="196" t="s">
        <v>14</v>
      </c>
      <c r="D18" s="197"/>
      <c r="E18" s="4" t="s">
        <v>1</v>
      </c>
      <c r="F18" s="5" t="s">
        <v>226</v>
      </c>
    </row>
    <row r="19" spans="1:9" ht="25.5" customHeight="1" x14ac:dyDescent="0.25">
      <c r="A19" s="209">
        <v>25550</v>
      </c>
      <c r="B19" s="210"/>
      <c r="C19" s="198" t="s">
        <v>227</v>
      </c>
      <c r="D19" s="199"/>
      <c r="E19" s="6" t="s">
        <v>228</v>
      </c>
      <c r="F19" s="191"/>
    </row>
    <row r="20" spans="1:9" ht="25.5" customHeight="1" x14ac:dyDescent="0.25">
      <c r="A20" s="209">
        <v>25550</v>
      </c>
      <c r="B20" s="210"/>
      <c r="C20" s="198" t="s">
        <v>351</v>
      </c>
      <c r="D20" s="199"/>
      <c r="E20" s="6" t="s">
        <v>352</v>
      </c>
      <c r="F20" s="191"/>
      <c r="H20" s="155"/>
    </row>
    <row r="22" spans="1:9" x14ac:dyDescent="0.25">
      <c r="A22" s="232" t="s">
        <v>15</v>
      </c>
      <c r="B22" s="232"/>
      <c r="C22" s="232"/>
      <c r="D22" s="232"/>
      <c r="E22" s="232"/>
      <c r="F22" s="232"/>
      <c r="G22" s="232"/>
      <c r="H22" s="232"/>
      <c r="I22" s="232"/>
    </row>
    <row r="23" spans="1:9" ht="22.5" x14ac:dyDescent="0.25">
      <c r="A23" s="146" t="s">
        <v>347</v>
      </c>
      <c r="B23" s="146" t="s">
        <v>348</v>
      </c>
      <c r="C23" s="7" t="s">
        <v>0</v>
      </c>
      <c r="D23" s="233" t="s">
        <v>14</v>
      </c>
      <c r="E23" s="234"/>
      <c r="F23" s="8" t="s">
        <v>357</v>
      </c>
      <c r="G23" s="9" t="s">
        <v>344</v>
      </c>
      <c r="H23" s="9" t="s">
        <v>345</v>
      </c>
      <c r="I23" s="9" t="s">
        <v>346</v>
      </c>
    </row>
    <row r="24" spans="1:9" ht="28.5" customHeight="1" x14ac:dyDescent="0.25">
      <c r="A24" s="229">
        <v>6</v>
      </c>
      <c r="B24" s="159">
        <v>17</v>
      </c>
      <c r="C24" s="10">
        <v>25550</v>
      </c>
      <c r="D24" s="227" t="s">
        <v>350</v>
      </c>
      <c r="E24" s="227"/>
      <c r="F24" s="160">
        <v>2</v>
      </c>
      <c r="G24" s="175">
        <f>+'Bombeiro Lider 12 36'!D145</f>
        <v>11.13</v>
      </c>
      <c r="H24" s="175">
        <f>+G24*F24</f>
        <v>22.26</v>
      </c>
      <c r="I24" s="175">
        <f>+H24*$F$17</f>
        <v>267.12</v>
      </c>
    </row>
    <row r="25" spans="1:9" ht="28.5" customHeight="1" x14ac:dyDescent="0.25">
      <c r="A25" s="230"/>
      <c r="B25" s="147">
        <v>18</v>
      </c>
      <c r="C25" s="10">
        <v>25550</v>
      </c>
      <c r="D25" s="227" t="s">
        <v>229</v>
      </c>
      <c r="E25" s="227"/>
      <c r="F25" s="160">
        <v>6</v>
      </c>
      <c r="G25" s="175">
        <f>+'Bombeiro 12 36 Diurno'!D145</f>
        <v>11.13</v>
      </c>
      <c r="H25" s="175">
        <f>+G25*F25</f>
        <v>66.78</v>
      </c>
      <c r="I25" s="175">
        <f>+H25*$F$17</f>
        <v>801.36</v>
      </c>
    </row>
    <row r="26" spans="1:9" ht="28.5" customHeight="1" x14ac:dyDescent="0.25">
      <c r="A26" s="231"/>
      <c r="B26" s="147">
        <v>19</v>
      </c>
      <c r="C26" s="10">
        <v>25550</v>
      </c>
      <c r="D26" s="227" t="s">
        <v>230</v>
      </c>
      <c r="E26" s="227"/>
      <c r="F26" s="160">
        <v>6</v>
      </c>
      <c r="G26" s="175">
        <f>+'Bombeiro 12 36 Noturno'!D145</f>
        <v>11.13</v>
      </c>
      <c r="H26" s="175">
        <f>+G26*F26</f>
        <v>66.78</v>
      </c>
      <c r="I26" s="175">
        <f>+H26*$F$17</f>
        <v>801.36</v>
      </c>
    </row>
    <row r="27" spans="1:9" s="11" customFormat="1" ht="11.25" x14ac:dyDescent="0.2">
      <c r="G27" s="176"/>
      <c r="H27" s="177">
        <f>SUM(H24:H26)</f>
        <v>155.82</v>
      </c>
      <c r="I27" s="177">
        <f>SUM(I24:I26)</f>
        <v>1869.8400000000001</v>
      </c>
    </row>
    <row r="28" spans="1:9" s="11" customFormat="1" ht="11.25" x14ac:dyDescent="0.2">
      <c r="C28" s="12"/>
    </row>
    <row r="29" spans="1:9" s="11" customFormat="1" ht="15.75" x14ac:dyDescent="0.2">
      <c r="A29" s="228" t="s">
        <v>372</v>
      </c>
      <c r="B29" s="228"/>
      <c r="C29" s="228"/>
      <c r="D29" s="228"/>
      <c r="E29" s="228"/>
      <c r="F29" s="228"/>
      <c r="G29" s="228"/>
      <c r="H29" s="228"/>
      <c r="I29" s="228"/>
    </row>
    <row r="30" spans="1:9" x14ac:dyDescent="0.25">
      <c r="B30" s="226"/>
      <c r="C30" s="226"/>
      <c r="D30" s="226"/>
      <c r="E30" s="226"/>
      <c r="F30" s="226"/>
      <c r="G30" s="226"/>
    </row>
    <row r="31" spans="1:9" x14ac:dyDescent="0.25">
      <c r="B31" s="226"/>
      <c r="C31" s="226"/>
      <c r="D31" s="226"/>
      <c r="E31" s="226"/>
      <c r="F31" s="226"/>
      <c r="G31" s="226"/>
    </row>
    <row r="32" spans="1:9" x14ac:dyDescent="0.25">
      <c r="B32" s="11"/>
    </row>
  </sheetData>
  <mergeCells count="33">
    <mergeCell ref="A20:B20"/>
    <mergeCell ref="C20:D20"/>
    <mergeCell ref="A24:A26"/>
    <mergeCell ref="A22:I22"/>
    <mergeCell ref="D23:E23"/>
    <mergeCell ref="B30:G31"/>
    <mergeCell ref="D25:E25"/>
    <mergeCell ref="D26:E26"/>
    <mergeCell ref="A29:I29"/>
    <mergeCell ref="D24:E24"/>
    <mergeCell ref="B14:F14"/>
    <mergeCell ref="D1:F2"/>
    <mergeCell ref="A3:F3"/>
    <mergeCell ref="A13:F13"/>
    <mergeCell ref="A1:C2"/>
    <mergeCell ref="A4:G4"/>
    <mergeCell ref="A5:C5"/>
    <mergeCell ref="E5:G5"/>
    <mergeCell ref="A6:G6"/>
    <mergeCell ref="A7:G7"/>
    <mergeCell ref="A8:G8"/>
    <mergeCell ref="A10:G10"/>
    <mergeCell ref="A11:G11"/>
    <mergeCell ref="A12:C12"/>
    <mergeCell ref="C18:D18"/>
    <mergeCell ref="C19:D19"/>
    <mergeCell ref="B15:C15"/>
    <mergeCell ref="D15:F15"/>
    <mergeCell ref="B16:C16"/>
    <mergeCell ref="D16:F16"/>
    <mergeCell ref="B17:E17"/>
    <mergeCell ref="A18:B18"/>
    <mergeCell ref="A19:B19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5"/>
    </sheetView>
  </sheetViews>
  <sheetFormatPr defaultRowHeight="11.25" x14ac:dyDescent="0.25"/>
  <cols>
    <col min="1" max="1" width="82.85546875" style="162" customWidth="1"/>
    <col min="2" max="2" width="10.42578125" style="162" bestFit="1" customWidth="1"/>
    <col min="3" max="3" width="16.28515625" style="162" customWidth="1"/>
    <col min="4" max="5" width="12.5703125" style="162" customWidth="1"/>
    <col min="6" max="7" width="10.85546875" style="162" customWidth="1"/>
    <col min="8" max="8" width="12" style="162" customWidth="1"/>
    <col min="9" max="16384" width="9.140625" style="162"/>
  </cols>
  <sheetData>
    <row r="1" spans="1:8" x14ac:dyDescent="0.25">
      <c r="A1" s="235" t="s">
        <v>237</v>
      </c>
      <c r="B1" s="236"/>
      <c r="C1" s="236"/>
      <c r="D1" s="236"/>
      <c r="E1" s="237"/>
      <c r="F1" s="161"/>
      <c r="G1" s="161"/>
    </row>
    <row r="2" spans="1:8" ht="67.5" x14ac:dyDescent="0.25">
      <c r="A2" s="55" t="s">
        <v>238</v>
      </c>
      <c r="B2" s="55" t="s">
        <v>239</v>
      </c>
      <c r="C2" s="55" t="s">
        <v>240</v>
      </c>
      <c r="D2" s="55" t="s">
        <v>241</v>
      </c>
      <c r="E2" s="55" t="s">
        <v>242</v>
      </c>
      <c r="F2" s="56" t="s">
        <v>243</v>
      </c>
      <c r="G2" s="57" t="s">
        <v>244</v>
      </c>
    </row>
    <row r="3" spans="1:8" ht="22.5" x14ac:dyDescent="0.25">
      <c r="A3" s="163" t="s">
        <v>245</v>
      </c>
      <c r="B3" s="64">
        <v>6</v>
      </c>
      <c r="C3" s="64">
        <v>0</v>
      </c>
      <c r="D3" s="64">
        <v>1</v>
      </c>
      <c r="E3" s="64">
        <f t="shared" ref="E3:E12" si="0">+((C3*2)+(D3))*2</f>
        <v>2</v>
      </c>
      <c r="F3" s="192"/>
      <c r="G3" s="65">
        <f>+(F3/B3)*E3</f>
        <v>0</v>
      </c>
      <c r="H3" s="164"/>
    </row>
    <row r="4" spans="1:8" ht="22.5" x14ac:dyDescent="0.25">
      <c r="A4" s="163" t="s">
        <v>246</v>
      </c>
      <c r="B4" s="64">
        <v>6</v>
      </c>
      <c r="C4" s="64">
        <v>2</v>
      </c>
      <c r="D4" s="64">
        <v>0</v>
      </c>
      <c r="E4" s="64">
        <f t="shared" si="0"/>
        <v>8</v>
      </c>
      <c r="F4" s="192"/>
      <c r="G4" s="65">
        <f t="shared" ref="G4:G12" si="1">+(F4/B4)*E4</f>
        <v>0</v>
      </c>
      <c r="H4" s="164"/>
    </row>
    <row r="5" spans="1:8" x14ac:dyDescent="0.25">
      <c r="A5" s="163" t="s">
        <v>247</v>
      </c>
      <c r="B5" s="64">
        <v>6</v>
      </c>
      <c r="C5" s="64">
        <v>2</v>
      </c>
      <c r="D5" s="64">
        <v>0</v>
      </c>
      <c r="E5" s="64">
        <f t="shared" si="0"/>
        <v>8</v>
      </c>
      <c r="F5" s="192"/>
      <c r="G5" s="65">
        <f t="shared" si="1"/>
        <v>0</v>
      </c>
      <c r="H5" s="164"/>
    </row>
    <row r="6" spans="1:8" x14ac:dyDescent="0.25">
      <c r="A6" s="163" t="s">
        <v>248</v>
      </c>
      <c r="B6" s="64">
        <v>6</v>
      </c>
      <c r="C6" s="64">
        <v>3</v>
      </c>
      <c r="D6" s="64">
        <v>0</v>
      </c>
      <c r="E6" s="64">
        <f t="shared" si="0"/>
        <v>12</v>
      </c>
      <c r="F6" s="192"/>
      <c r="G6" s="65">
        <f t="shared" si="1"/>
        <v>0</v>
      </c>
      <c r="H6" s="164"/>
    </row>
    <row r="7" spans="1:8" x14ac:dyDescent="0.25">
      <c r="A7" s="163" t="s">
        <v>249</v>
      </c>
      <c r="B7" s="64">
        <v>12</v>
      </c>
      <c r="C7" s="64"/>
      <c r="D7" s="64">
        <v>1</v>
      </c>
      <c r="E7" s="64">
        <f t="shared" si="0"/>
        <v>2</v>
      </c>
      <c r="F7" s="192"/>
      <c r="G7" s="65">
        <f t="shared" si="1"/>
        <v>0</v>
      </c>
      <c r="H7" s="164"/>
    </row>
    <row r="8" spans="1:8" x14ac:dyDescent="0.25">
      <c r="A8" s="163" t="s">
        <v>250</v>
      </c>
      <c r="B8" s="64">
        <v>12</v>
      </c>
      <c r="C8" s="64"/>
      <c r="D8" s="64">
        <v>1</v>
      </c>
      <c r="E8" s="64">
        <f t="shared" si="0"/>
        <v>2</v>
      </c>
      <c r="F8" s="192"/>
      <c r="G8" s="65">
        <f>+(F8/B8)*E8</f>
        <v>0</v>
      </c>
      <c r="H8" s="164"/>
    </row>
    <row r="9" spans="1:8" x14ac:dyDescent="0.25">
      <c r="A9" s="163" t="s">
        <v>251</v>
      </c>
      <c r="B9" s="64">
        <v>12</v>
      </c>
      <c r="C9" s="64"/>
      <c r="D9" s="64">
        <v>1</v>
      </c>
      <c r="E9" s="64">
        <f t="shared" si="0"/>
        <v>2</v>
      </c>
      <c r="F9" s="192"/>
      <c r="G9" s="65">
        <f t="shared" si="1"/>
        <v>0</v>
      </c>
      <c r="H9" s="164"/>
    </row>
    <row r="10" spans="1:8" x14ac:dyDescent="0.25">
      <c r="A10" s="169" t="s">
        <v>253</v>
      </c>
      <c r="B10" s="64">
        <v>12</v>
      </c>
      <c r="C10" s="64"/>
      <c r="D10" s="64">
        <v>1</v>
      </c>
      <c r="E10" s="64">
        <f t="shared" si="0"/>
        <v>2</v>
      </c>
      <c r="F10" s="192"/>
      <c r="G10" s="65">
        <f t="shared" si="1"/>
        <v>0</v>
      </c>
      <c r="H10" s="164"/>
    </row>
    <row r="11" spans="1:8" x14ac:dyDescent="0.25">
      <c r="A11" s="163" t="s">
        <v>259</v>
      </c>
      <c r="B11" s="64">
        <v>60</v>
      </c>
      <c r="C11" s="174"/>
      <c r="D11" s="64">
        <v>1</v>
      </c>
      <c r="E11" s="64">
        <f t="shared" si="0"/>
        <v>2</v>
      </c>
      <c r="F11" s="192"/>
      <c r="G11" s="65">
        <f t="shared" si="1"/>
        <v>0</v>
      </c>
      <c r="H11" s="164"/>
    </row>
    <row r="12" spans="1:8" ht="45" x14ac:dyDescent="0.25">
      <c r="A12" s="165" t="s">
        <v>207</v>
      </c>
      <c r="B12" s="64">
        <v>12</v>
      </c>
      <c r="C12" s="64">
        <v>0</v>
      </c>
      <c r="D12" s="64">
        <v>1</v>
      </c>
      <c r="E12" s="64">
        <f t="shared" si="0"/>
        <v>2</v>
      </c>
      <c r="F12" s="192"/>
      <c r="G12" s="65">
        <f t="shared" si="1"/>
        <v>0</v>
      </c>
      <c r="H12" s="164"/>
    </row>
    <row r="13" spans="1:8" x14ac:dyDescent="0.25">
      <c r="A13" s="163"/>
      <c r="B13" s="64"/>
      <c r="C13" s="64"/>
      <c r="D13" s="64"/>
      <c r="E13" s="64"/>
      <c r="F13" s="65"/>
      <c r="G13" s="65">
        <v>0</v>
      </c>
      <c r="H13" s="166">
        <f>SUM(G3:G12)</f>
        <v>0</v>
      </c>
    </row>
    <row r="14" spans="1:8" x14ac:dyDescent="0.25">
      <c r="A14" s="167"/>
      <c r="B14" s="168"/>
      <c r="C14" s="168"/>
      <c r="D14" s="168"/>
      <c r="E14" s="168"/>
      <c r="F14" s="239" t="s">
        <v>263</v>
      </c>
      <c r="G14" s="239"/>
      <c r="H14" s="65">
        <f>ROUND(+H13/2,2)</f>
        <v>0</v>
      </c>
    </row>
    <row r="15" spans="1:8" x14ac:dyDescent="0.25">
      <c r="A15" s="238" t="s">
        <v>252</v>
      </c>
      <c r="B15" s="238"/>
      <c r="C15" s="238"/>
      <c r="D15" s="238"/>
      <c r="E15" s="238"/>
      <c r="F15" s="161"/>
      <c r="G15" s="161"/>
    </row>
    <row r="16" spans="1:8" ht="56.25" x14ac:dyDescent="0.25">
      <c r="A16" s="58" t="s">
        <v>238</v>
      </c>
      <c r="B16" s="58" t="s">
        <v>239</v>
      </c>
      <c r="C16" s="58" t="s">
        <v>242</v>
      </c>
      <c r="D16" s="59" t="s">
        <v>243</v>
      </c>
      <c r="E16" s="60" t="s">
        <v>244</v>
      </c>
    </row>
    <row r="17" spans="1:7" ht="22.5" x14ac:dyDescent="0.25">
      <c r="A17" s="169" t="s">
        <v>254</v>
      </c>
      <c r="B17" s="64">
        <v>60</v>
      </c>
      <c r="C17" s="64">
        <v>1</v>
      </c>
      <c r="D17" s="193"/>
      <c r="E17" s="65">
        <f t="shared" ref="E17:E24" si="2">+(D17/B17)*C17</f>
        <v>0</v>
      </c>
    </row>
    <row r="18" spans="1:7" x14ac:dyDescent="0.25">
      <c r="A18" s="169" t="s">
        <v>255</v>
      </c>
      <c r="B18" s="64">
        <v>60</v>
      </c>
      <c r="C18" s="64">
        <v>2</v>
      </c>
      <c r="D18" s="193"/>
      <c r="E18" s="65">
        <f t="shared" si="2"/>
        <v>0</v>
      </c>
    </row>
    <row r="19" spans="1:7" x14ac:dyDescent="0.25">
      <c r="A19" s="169" t="s">
        <v>256</v>
      </c>
      <c r="B19" s="64">
        <v>60</v>
      </c>
      <c r="C19" s="64">
        <v>1</v>
      </c>
      <c r="D19" s="193"/>
      <c r="E19" s="65">
        <f>+(D19/B19)*C19</f>
        <v>0</v>
      </c>
    </row>
    <row r="20" spans="1:7" x14ac:dyDescent="0.25">
      <c r="A20" s="169" t="s">
        <v>257</v>
      </c>
      <c r="B20" s="64">
        <v>60</v>
      </c>
      <c r="C20" s="64">
        <v>1</v>
      </c>
      <c r="D20" s="193"/>
      <c r="E20" s="65">
        <f t="shared" si="2"/>
        <v>0</v>
      </c>
    </row>
    <row r="21" spans="1:7" ht="33.75" x14ac:dyDescent="0.25">
      <c r="A21" s="163" t="s">
        <v>258</v>
      </c>
      <c r="B21" s="64">
        <v>30</v>
      </c>
      <c r="C21" s="64">
        <v>1</v>
      </c>
      <c r="D21" s="192"/>
      <c r="E21" s="65">
        <f t="shared" si="2"/>
        <v>0</v>
      </c>
    </row>
    <row r="22" spans="1:7" ht="22.5" x14ac:dyDescent="0.25">
      <c r="A22" s="163" t="s">
        <v>359</v>
      </c>
      <c r="B22" s="64">
        <v>60</v>
      </c>
      <c r="C22" s="64">
        <v>1</v>
      </c>
      <c r="D22" s="192"/>
      <c r="E22" s="65">
        <f>+(D22/B22)*C22</f>
        <v>0</v>
      </c>
    </row>
    <row r="23" spans="1:7" x14ac:dyDescent="0.25">
      <c r="A23" s="163" t="s">
        <v>260</v>
      </c>
      <c r="B23" s="64">
        <v>60</v>
      </c>
      <c r="C23" s="64">
        <v>1</v>
      </c>
      <c r="D23" s="192"/>
      <c r="E23" s="65">
        <f t="shared" si="2"/>
        <v>0</v>
      </c>
    </row>
    <row r="24" spans="1:7" x14ac:dyDescent="0.25">
      <c r="A24" s="170" t="s">
        <v>261</v>
      </c>
      <c r="B24" s="64">
        <v>60</v>
      </c>
      <c r="C24" s="64">
        <v>1</v>
      </c>
      <c r="D24" s="192"/>
      <c r="E24" s="65">
        <f t="shared" si="2"/>
        <v>0</v>
      </c>
    </row>
    <row r="25" spans="1:7" ht="202.5" x14ac:dyDescent="0.25">
      <c r="A25" s="163" t="s">
        <v>262</v>
      </c>
      <c r="B25" s="64">
        <v>60</v>
      </c>
      <c r="C25" s="64">
        <v>1</v>
      </c>
      <c r="D25" s="192"/>
      <c r="E25" s="65">
        <f>+(D25/B25)*C25</f>
        <v>0</v>
      </c>
    </row>
    <row r="26" spans="1:7" x14ac:dyDescent="0.25">
      <c r="A26" s="163"/>
      <c r="B26" s="64"/>
      <c r="C26" s="64"/>
      <c r="D26" s="65"/>
      <c r="E26" s="65"/>
      <c r="F26" s="166">
        <f>SUM(E17:E25)</f>
        <v>0</v>
      </c>
    </row>
    <row r="27" spans="1:7" x14ac:dyDescent="0.25">
      <c r="D27" s="239" t="s">
        <v>263</v>
      </c>
      <c r="E27" s="239"/>
      <c r="F27" s="65">
        <f>ROUND(+F26/2,2)</f>
        <v>0</v>
      </c>
      <c r="G27" s="171"/>
    </row>
    <row r="28" spans="1:7" x14ac:dyDescent="0.25">
      <c r="A28" s="172" t="s">
        <v>264</v>
      </c>
      <c r="B28" s="166">
        <f>+F27+H14</f>
        <v>0</v>
      </c>
      <c r="C28" s="173"/>
      <c r="D28" s="173"/>
      <c r="F28" s="171"/>
      <c r="G28" s="171"/>
    </row>
    <row r="30" spans="1:7" x14ac:dyDescent="0.25">
      <c r="A30" s="162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33" workbookViewId="0">
      <selection activeCell="C53" sqref="C53:C74"/>
    </sheetView>
  </sheetViews>
  <sheetFormatPr defaultRowHeight="11.25" x14ac:dyDescent="0.2"/>
  <cols>
    <col min="1" max="1" width="91.5703125" style="11" customWidth="1"/>
    <col min="2" max="2" width="7" style="11" customWidth="1"/>
    <col min="3" max="4" width="13.7109375" style="49" customWidth="1"/>
    <col min="5" max="5" width="13.140625" style="49" customWidth="1"/>
    <col min="6" max="6" width="14" style="49" customWidth="1"/>
    <col min="7" max="7" width="25.85546875" style="49" customWidth="1"/>
    <col min="8" max="8" width="11.85546875" style="49" customWidth="1"/>
    <col min="9" max="16384" width="9.140625" style="11"/>
  </cols>
  <sheetData>
    <row r="1" spans="1:8" ht="12" thickBot="1" x14ac:dyDescent="0.25"/>
    <row r="2" spans="1:8" ht="16.5" customHeight="1" thickTop="1" x14ac:dyDescent="0.2">
      <c r="A2" s="247" t="s">
        <v>265</v>
      </c>
      <c r="B2" s="248"/>
      <c r="C2" s="248"/>
      <c r="D2" s="248"/>
      <c r="E2" s="248"/>
      <c r="F2" s="248"/>
      <c r="G2" s="249"/>
    </row>
    <row r="3" spans="1:8" ht="15.75" customHeight="1" x14ac:dyDescent="0.2">
      <c r="A3" s="250"/>
      <c r="B3" s="251"/>
      <c r="C3" s="251"/>
      <c r="D3" s="251"/>
      <c r="E3" s="251"/>
      <c r="F3" s="251"/>
      <c r="G3" s="252"/>
    </row>
    <row r="4" spans="1:8" ht="15" customHeight="1" x14ac:dyDescent="0.2">
      <c r="A4" s="250"/>
      <c r="B4" s="251"/>
      <c r="C4" s="251"/>
      <c r="D4" s="251"/>
      <c r="E4" s="251"/>
      <c r="F4" s="251"/>
      <c r="G4" s="252"/>
    </row>
    <row r="5" spans="1:8" ht="15" customHeight="1" thickBot="1" x14ac:dyDescent="0.25">
      <c r="A5" s="253"/>
      <c r="B5" s="254"/>
      <c r="C5" s="254"/>
      <c r="D5" s="254"/>
      <c r="E5" s="254"/>
      <c r="F5" s="254"/>
      <c r="G5" s="255"/>
    </row>
    <row r="6" spans="1:8" ht="12" thickTop="1" x14ac:dyDescent="0.2"/>
    <row r="7" spans="1:8" ht="15" customHeight="1" x14ac:dyDescent="0.2">
      <c r="A7" s="256" t="s">
        <v>266</v>
      </c>
      <c r="B7" s="257"/>
      <c r="C7" s="257"/>
      <c r="D7" s="257"/>
      <c r="E7" s="257"/>
      <c r="F7" s="257"/>
      <c r="G7" s="257"/>
      <c r="H7" s="257"/>
    </row>
    <row r="8" spans="1:8" ht="31.5" customHeight="1" x14ac:dyDescent="0.2">
      <c r="A8" s="244" t="s">
        <v>267</v>
      </c>
      <c r="B8" s="67" t="s">
        <v>268</v>
      </c>
      <c r="C8" s="242" t="s">
        <v>269</v>
      </c>
      <c r="D8" s="242" t="s">
        <v>270</v>
      </c>
      <c r="E8" s="242" t="s">
        <v>271</v>
      </c>
      <c r="F8" s="242" t="s">
        <v>272</v>
      </c>
      <c r="G8" s="242" t="s">
        <v>273</v>
      </c>
      <c r="H8" s="242" t="s">
        <v>274</v>
      </c>
    </row>
    <row r="9" spans="1:8" ht="57" customHeight="1" x14ac:dyDescent="0.2">
      <c r="A9" s="245"/>
      <c r="B9" s="68" t="s">
        <v>371</v>
      </c>
      <c r="C9" s="243"/>
      <c r="D9" s="243"/>
      <c r="E9" s="243"/>
      <c r="F9" s="243"/>
      <c r="G9" s="243"/>
      <c r="H9" s="243"/>
    </row>
    <row r="10" spans="1:8" ht="22.5" x14ac:dyDescent="0.2">
      <c r="A10" s="69" t="s">
        <v>275</v>
      </c>
      <c r="B10" s="69">
        <v>3</v>
      </c>
      <c r="C10" s="194"/>
      <c r="D10" s="62">
        <f>+C10*B10</f>
        <v>0</v>
      </c>
      <c r="E10" s="70">
        <v>60</v>
      </c>
      <c r="F10" s="71">
        <v>0.2</v>
      </c>
      <c r="G10" s="72">
        <v>12</v>
      </c>
      <c r="H10" s="62">
        <f t="shared" ref="H10:H47" si="0">+(D10*F10)/G10</f>
        <v>0</v>
      </c>
    </row>
    <row r="11" spans="1:8" ht="15" customHeight="1" x14ac:dyDescent="0.2">
      <c r="A11" s="63" t="s">
        <v>276</v>
      </c>
      <c r="B11" s="69">
        <v>2</v>
      </c>
      <c r="C11" s="194"/>
      <c r="D11" s="62">
        <f t="shared" ref="D11:D47" si="1">+C11*B11</f>
        <v>0</v>
      </c>
      <c r="E11" s="70">
        <v>60</v>
      </c>
      <c r="F11" s="71">
        <v>0.2</v>
      </c>
      <c r="G11" s="72">
        <v>12</v>
      </c>
      <c r="H11" s="62">
        <f t="shared" si="0"/>
        <v>0</v>
      </c>
    </row>
    <row r="12" spans="1:8" ht="15" customHeight="1" x14ac:dyDescent="0.2">
      <c r="A12" s="63" t="s">
        <v>277</v>
      </c>
      <c r="B12" s="69">
        <v>3</v>
      </c>
      <c r="C12" s="194"/>
      <c r="D12" s="62">
        <f t="shared" si="1"/>
        <v>0</v>
      </c>
      <c r="E12" s="70">
        <v>60</v>
      </c>
      <c r="F12" s="71">
        <v>0.2</v>
      </c>
      <c r="G12" s="72">
        <v>12</v>
      </c>
      <c r="H12" s="62">
        <f t="shared" si="0"/>
        <v>0</v>
      </c>
    </row>
    <row r="13" spans="1:8" ht="22.5" x14ac:dyDescent="0.2">
      <c r="A13" s="61" t="s">
        <v>278</v>
      </c>
      <c r="B13" s="69">
        <v>3</v>
      </c>
      <c r="C13" s="194"/>
      <c r="D13" s="62">
        <f t="shared" si="1"/>
        <v>0</v>
      </c>
      <c r="E13" s="70">
        <v>60</v>
      </c>
      <c r="F13" s="71">
        <v>0.2</v>
      </c>
      <c r="G13" s="72">
        <v>12</v>
      </c>
      <c r="H13" s="62">
        <f t="shared" si="0"/>
        <v>0</v>
      </c>
    </row>
    <row r="14" spans="1:8" x14ac:dyDescent="0.2">
      <c r="A14" s="61" t="s">
        <v>279</v>
      </c>
      <c r="B14" s="69">
        <v>2</v>
      </c>
      <c r="C14" s="194"/>
      <c r="D14" s="62">
        <f t="shared" si="1"/>
        <v>0</v>
      </c>
      <c r="E14" s="70">
        <v>60</v>
      </c>
      <c r="F14" s="71">
        <v>0.2</v>
      </c>
      <c r="G14" s="72">
        <v>12</v>
      </c>
      <c r="H14" s="62">
        <f t="shared" si="0"/>
        <v>0</v>
      </c>
    </row>
    <row r="15" spans="1:8" ht="22.5" x14ac:dyDescent="0.2">
      <c r="A15" s="61" t="s">
        <v>280</v>
      </c>
      <c r="B15" s="69">
        <v>2</v>
      </c>
      <c r="C15" s="194"/>
      <c r="D15" s="62">
        <f t="shared" si="1"/>
        <v>0</v>
      </c>
      <c r="E15" s="70">
        <v>60</v>
      </c>
      <c r="F15" s="71">
        <v>0.2</v>
      </c>
      <c r="G15" s="72">
        <v>12</v>
      </c>
      <c r="H15" s="62">
        <f t="shared" si="0"/>
        <v>0</v>
      </c>
    </row>
    <row r="16" spans="1:8" ht="90" x14ac:dyDescent="0.2">
      <c r="A16" s="61" t="s">
        <v>281</v>
      </c>
      <c r="B16" s="69">
        <v>3</v>
      </c>
      <c r="C16" s="194"/>
      <c r="D16" s="62">
        <f t="shared" si="1"/>
        <v>0</v>
      </c>
      <c r="E16" s="70">
        <v>60</v>
      </c>
      <c r="F16" s="71">
        <v>0.2</v>
      </c>
      <c r="G16" s="72">
        <v>12</v>
      </c>
      <c r="H16" s="62">
        <f t="shared" si="0"/>
        <v>0</v>
      </c>
    </row>
    <row r="17" spans="1:8" ht="316.5" customHeight="1" x14ac:dyDescent="0.2">
      <c r="A17" s="61" t="s">
        <v>373</v>
      </c>
      <c r="B17" s="69">
        <v>3</v>
      </c>
      <c r="C17" s="194"/>
      <c r="D17" s="62">
        <f t="shared" si="1"/>
        <v>0</v>
      </c>
      <c r="E17" s="70">
        <v>60</v>
      </c>
      <c r="F17" s="71">
        <v>0.2</v>
      </c>
      <c r="G17" s="72">
        <v>12</v>
      </c>
      <c r="H17" s="62">
        <f t="shared" si="0"/>
        <v>0</v>
      </c>
    </row>
    <row r="18" spans="1:8" ht="22.5" x14ac:dyDescent="0.2">
      <c r="A18" s="61" t="s">
        <v>282</v>
      </c>
      <c r="B18" s="69">
        <v>2</v>
      </c>
      <c r="C18" s="194"/>
      <c r="D18" s="62">
        <f t="shared" si="1"/>
        <v>0</v>
      </c>
      <c r="E18" s="70">
        <v>60</v>
      </c>
      <c r="F18" s="71">
        <v>0.2</v>
      </c>
      <c r="G18" s="72">
        <v>12</v>
      </c>
      <c r="H18" s="62">
        <f t="shared" si="0"/>
        <v>0</v>
      </c>
    </row>
    <row r="19" spans="1:8" ht="33.75" x14ac:dyDescent="0.2">
      <c r="A19" s="61" t="s">
        <v>283</v>
      </c>
      <c r="B19" s="69">
        <v>2</v>
      </c>
      <c r="C19" s="194"/>
      <c r="D19" s="62">
        <f t="shared" si="1"/>
        <v>0</v>
      </c>
      <c r="E19" s="70">
        <v>60</v>
      </c>
      <c r="F19" s="71">
        <v>0.2</v>
      </c>
      <c r="G19" s="72">
        <v>12</v>
      </c>
      <c r="H19" s="62">
        <f t="shared" si="0"/>
        <v>0</v>
      </c>
    </row>
    <row r="20" spans="1:8" x14ac:dyDescent="0.2">
      <c r="A20" s="63" t="s">
        <v>284</v>
      </c>
      <c r="B20" s="69">
        <v>2</v>
      </c>
      <c r="C20" s="194"/>
      <c r="D20" s="62">
        <f t="shared" si="1"/>
        <v>0</v>
      </c>
      <c r="E20" s="70">
        <v>60</v>
      </c>
      <c r="F20" s="71">
        <v>0.2</v>
      </c>
      <c r="G20" s="72">
        <v>12</v>
      </c>
      <c r="H20" s="62">
        <f t="shared" si="0"/>
        <v>0</v>
      </c>
    </row>
    <row r="21" spans="1:8" x14ac:dyDescent="0.2">
      <c r="A21" s="63" t="s">
        <v>285</v>
      </c>
      <c r="B21" s="69">
        <v>2</v>
      </c>
      <c r="C21" s="194"/>
      <c r="D21" s="62">
        <f t="shared" si="1"/>
        <v>0</v>
      </c>
      <c r="E21" s="70">
        <v>60</v>
      </c>
      <c r="F21" s="71">
        <v>0.2</v>
      </c>
      <c r="G21" s="72">
        <v>12</v>
      </c>
      <c r="H21" s="62">
        <f t="shared" si="0"/>
        <v>0</v>
      </c>
    </row>
    <row r="22" spans="1:8" ht="22.5" x14ac:dyDescent="0.2">
      <c r="A22" s="61" t="s">
        <v>286</v>
      </c>
      <c r="B22" s="69">
        <v>2</v>
      </c>
      <c r="C22" s="194"/>
      <c r="D22" s="62">
        <f t="shared" si="1"/>
        <v>0</v>
      </c>
      <c r="E22" s="70">
        <v>60</v>
      </c>
      <c r="F22" s="71">
        <v>0.2</v>
      </c>
      <c r="G22" s="72">
        <v>12</v>
      </c>
      <c r="H22" s="62">
        <f t="shared" si="0"/>
        <v>0</v>
      </c>
    </row>
    <row r="23" spans="1:8" ht="22.5" x14ac:dyDescent="0.2">
      <c r="A23" s="73" t="s">
        <v>287</v>
      </c>
      <c r="B23" s="69">
        <v>2</v>
      </c>
      <c r="C23" s="194"/>
      <c r="D23" s="62">
        <f t="shared" si="1"/>
        <v>0</v>
      </c>
      <c r="E23" s="70">
        <v>60</v>
      </c>
      <c r="F23" s="71">
        <v>0.2</v>
      </c>
      <c r="G23" s="72">
        <v>12</v>
      </c>
      <c r="H23" s="62">
        <f t="shared" si="0"/>
        <v>0</v>
      </c>
    </row>
    <row r="24" spans="1:8" s="74" customFormat="1" x14ac:dyDescent="0.2">
      <c r="A24" s="61" t="s">
        <v>288</v>
      </c>
      <c r="B24" s="69">
        <v>2</v>
      </c>
      <c r="C24" s="194"/>
      <c r="D24" s="62">
        <f t="shared" si="1"/>
        <v>0</v>
      </c>
      <c r="E24" s="70">
        <v>60</v>
      </c>
      <c r="F24" s="71">
        <v>0.2</v>
      </c>
      <c r="G24" s="72">
        <v>12</v>
      </c>
      <c r="H24" s="62">
        <f t="shared" si="0"/>
        <v>0</v>
      </c>
    </row>
    <row r="25" spans="1:8" s="74" customFormat="1" x14ac:dyDescent="0.2">
      <c r="A25" s="61" t="s">
        <v>289</v>
      </c>
      <c r="B25" s="69">
        <v>2</v>
      </c>
      <c r="C25" s="194"/>
      <c r="D25" s="62">
        <f t="shared" si="1"/>
        <v>0</v>
      </c>
      <c r="E25" s="70">
        <v>60</v>
      </c>
      <c r="F25" s="71">
        <v>0.2</v>
      </c>
      <c r="G25" s="72">
        <v>12</v>
      </c>
      <c r="H25" s="62">
        <f t="shared" si="0"/>
        <v>0</v>
      </c>
    </row>
    <row r="26" spans="1:8" s="74" customFormat="1" ht="12" customHeight="1" x14ac:dyDescent="0.2">
      <c r="A26" s="61" t="s">
        <v>290</v>
      </c>
      <c r="B26" s="69">
        <v>2</v>
      </c>
      <c r="C26" s="194"/>
      <c r="D26" s="62">
        <f t="shared" si="1"/>
        <v>0</v>
      </c>
      <c r="E26" s="70">
        <v>60</v>
      </c>
      <c r="F26" s="71">
        <v>0.2</v>
      </c>
      <c r="G26" s="72">
        <v>12</v>
      </c>
      <c r="H26" s="62">
        <f t="shared" si="0"/>
        <v>0</v>
      </c>
    </row>
    <row r="27" spans="1:8" s="74" customFormat="1" x14ac:dyDescent="0.2">
      <c r="A27" s="61" t="s">
        <v>291</v>
      </c>
      <c r="B27" s="69">
        <v>2</v>
      </c>
      <c r="C27" s="194"/>
      <c r="D27" s="62">
        <f t="shared" si="1"/>
        <v>0</v>
      </c>
      <c r="E27" s="70">
        <v>60</v>
      </c>
      <c r="F27" s="71">
        <v>0.2</v>
      </c>
      <c r="G27" s="72">
        <v>12</v>
      </c>
      <c r="H27" s="62">
        <f t="shared" si="0"/>
        <v>0</v>
      </c>
    </row>
    <row r="28" spans="1:8" s="74" customFormat="1" x14ac:dyDescent="0.2">
      <c r="A28" s="61" t="s">
        <v>292</v>
      </c>
      <c r="B28" s="69">
        <v>2</v>
      </c>
      <c r="C28" s="194"/>
      <c r="D28" s="62">
        <f t="shared" si="1"/>
        <v>0</v>
      </c>
      <c r="E28" s="70">
        <v>60</v>
      </c>
      <c r="F28" s="71">
        <v>0.2</v>
      </c>
      <c r="G28" s="72">
        <v>12</v>
      </c>
      <c r="H28" s="62">
        <f t="shared" si="0"/>
        <v>0</v>
      </c>
    </row>
    <row r="29" spans="1:8" s="74" customFormat="1" x14ac:dyDescent="0.2">
      <c r="A29" s="61" t="s">
        <v>293</v>
      </c>
      <c r="B29" s="69">
        <v>2</v>
      </c>
      <c r="C29" s="194"/>
      <c r="D29" s="62">
        <f t="shared" si="1"/>
        <v>0</v>
      </c>
      <c r="E29" s="70">
        <v>60</v>
      </c>
      <c r="F29" s="71">
        <v>0.2</v>
      </c>
      <c r="G29" s="72">
        <v>12</v>
      </c>
      <c r="H29" s="62">
        <f t="shared" si="0"/>
        <v>0</v>
      </c>
    </row>
    <row r="30" spans="1:8" s="74" customFormat="1" x14ac:dyDescent="0.2">
      <c r="A30" s="61" t="s">
        <v>294</v>
      </c>
      <c r="B30" s="69">
        <v>2</v>
      </c>
      <c r="C30" s="194"/>
      <c r="D30" s="62">
        <f t="shared" si="1"/>
        <v>0</v>
      </c>
      <c r="E30" s="70">
        <v>60</v>
      </c>
      <c r="F30" s="71">
        <v>0.2</v>
      </c>
      <c r="G30" s="72">
        <v>12</v>
      </c>
      <c r="H30" s="62">
        <f t="shared" si="0"/>
        <v>0</v>
      </c>
    </row>
    <row r="31" spans="1:8" s="74" customFormat="1" x14ac:dyDescent="0.2">
      <c r="A31" s="61" t="s">
        <v>295</v>
      </c>
      <c r="B31" s="69">
        <v>2</v>
      </c>
      <c r="C31" s="194"/>
      <c r="D31" s="62">
        <f t="shared" si="1"/>
        <v>0</v>
      </c>
      <c r="E31" s="70">
        <v>60</v>
      </c>
      <c r="F31" s="71">
        <v>0.2</v>
      </c>
      <c r="G31" s="72">
        <v>12</v>
      </c>
      <c r="H31" s="62">
        <f t="shared" si="0"/>
        <v>0</v>
      </c>
    </row>
    <row r="32" spans="1:8" x14ac:dyDescent="0.2">
      <c r="A32" s="63" t="s">
        <v>296</v>
      </c>
      <c r="B32" s="69">
        <v>2</v>
      </c>
      <c r="C32" s="194"/>
      <c r="D32" s="62">
        <f t="shared" si="1"/>
        <v>0</v>
      </c>
      <c r="E32" s="70">
        <v>60</v>
      </c>
      <c r="F32" s="71">
        <v>0.2</v>
      </c>
      <c r="G32" s="72">
        <v>12</v>
      </c>
      <c r="H32" s="62">
        <f t="shared" si="0"/>
        <v>0</v>
      </c>
    </row>
    <row r="33" spans="1:8" x14ac:dyDescent="0.2">
      <c r="A33" s="63" t="s">
        <v>297</v>
      </c>
      <c r="B33" s="69">
        <v>2</v>
      </c>
      <c r="C33" s="194"/>
      <c r="D33" s="62">
        <f t="shared" si="1"/>
        <v>0</v>
      </c>
      <c r="E33" s="70">
        <v>60</v>
      </c>
      <c r="F33" s="71">
        <v>0.2</v>
      </c>
      <c r="G33" s="72">
        <v>12</v>
      </c>
      <c r="H33" s="62">
        <f t="shared" si="0"/>
        <v>0</v>
      </c>
    </row>
    <row r="34" spans="1:8" x14ac:dyDescent="0.2">
      <c r="A34" s="63" t="s">
        <v>298</v>
      </c>
      <c r="B34" s="69">
        <v>2</v>
      </c>
      <c r="C34" s="194"/>
      <c r="D34" s="62">
        <f t="shared" si="1"/>
        <v>0</v>
      </c>
      <c r="E34" s="70">
        <v>60</v>
      </c>
      <c r="F34" s="71">
        <v>0.2</v>
      </c>
      <c r="G34" s="72">
        <v>12</v>
      </c>
      <c r="H34" s="62">
        <f t="shared" si="0"/>
        <v>0</v>
      </c>
    </row>
    <row r="35" spans="1:8" x14ac:dyDescent="0.2">
      <c r="A35" s="63" t="s">
        <v>299</v>
      </c>
      <c r="B35" s="69">
        <v>2</v>
      </c>
      <c r="C35" s="194"/>
      <c r="D35" s="62">
        <f t="shared" si="1"/>
        <v>0</v>
      </c>
      <c r="E35" s="70">
        <v>60</v>
      </c>
      <c r="F35" s="71">
        <v>0.2</v>
      </c>
      <c r="G35" s="72">
        <v>12</v>
      </c>
      <c r="H35" s="62">
        <f t="shared" si="0"/>
        <v>0</v>
      </c>
    </row>
    <row r="36" spans="1:8" x14ac:dyDescent="0.2">
      <c r="A36" s="63" t="s">
        <v>300</v>
      </c>
      <c r="B36" s="69">
        <v>2</v>
      </c>
      <c r="C36" s="194"/>
      <c r="D36" s="62">
        <f t="shared" si="1"/>
        <v>0</v>
      </c>
      <c r="E36" s="70">
        <v>60</v>
      </c>
      <c r="F36" s="71">
        <v>0.2</v>
      </c>
      <c r="G36" s="72">
        <v>12</v>
      </c>
      <c r="H36" s="62">
        <f t="shared" si="0"/>
        <v>0</v>
      </c>
    </row>
    <row r="37" spans="1:8" ht="22.5" x14ac:dyDescent="0.2">
      <c r="A37" s="61" t="s">
        <v>301</v>
      </c>
      <c r="B37" s="69">
        <v>2</v>
      </c>
      <c r="C37" s="194"/>
      <c r="D37" s="62">
        <f t="shared" si="1"/>
        <v>0</v>
      </c>
      <c r="E37" s="70">
        <v>60</v>
      </c>
      <c r="F37" s="71">
        <v>0.2</v>
      </c>
      <c r="G37" s="72">
        <v>12</v>
      </c>
      <c r="H37" s="62">
        <f t="shared" si="0"/>
        <v>0</v>
      </c>
    </row>
    <row r="38" spans="1:8" x14ac:dyDescent="0.2">
      <c r="A38" s="63" t="s">
        <v>302</v>
      </c>
      <c r="B38" s="69">
        <v>2</v>
      </c>
      <c r="C38" s="194"/>
      <c r="D38" s="62">
        <f t="shared" si="1"/>
        <v>0</v>
      </c>
      <c r="E38" s="70">
        <v>60</v>
      </c>
      <c r="F38" s="71">
        <v>0.2</v>
      </c>
      <c r="G38" s="72">
        <v>12</v>
      </c>
      <c r="H38" s="62">
        <f t="shared" si="0"/>
        <v>0</v>
      </c>
    </row>
    <row r="39" spans="1:8" ht="33.75" x14ac:dyDescent="0.2">
      <c r="A39" s="61" t="s">
        <v>303</v>
      </c>
      <c r="B39" s="69">
        <v>2</v>
      </c>
      <c r="C39" s="194"/>
      <c r="D39" s="62">
        <f t="shared" si="1"/>
        <v>0</v>
      </c>
      <c r="E39" s="70">
        <v>60</v>
      </c>
      <c r="F39" s="71">
        <v>0.2</v>
      </c>
      <c r="G39" s="72">
        <v>12</v>
      </c>
      <c r="H39" s="62">
        <f t="shared" si="0"/>
        <v>0</v>
      </c>
    </row>
    <row r="40" spans="1:8" x14ac:dyDescent="0.2">
      <c r="A40" s="63" t="s">
        <v>304</v>
      </c>
      <c r="B40" s="69">
        <v>2</v>
      </c>
      <c r="C40" s="194"/>
      <c r="D40" s="62">
        <f t="shared" si="1"/>
        <v>0</v>
      </c>
      <c r="E40" s="70">
        <v>60</v>
      </c>
      <c r="F40" s="71">
        <v>0.2</v>
      </c>
      <c r="G40" s="72">
        <v>12</v>
      </c>
      <c r="H40" s="62">
        <f t="shared" si="0"/>
        <v>0</v>
      </c>
    </row>
    <row r="41" spans="1:8" x14ac:dyDescent="0.2">
      <c r="A41" s="63" t="s">
        <v>305</v>
      </c>
      <c r="B41" s="69">
        <v>2</v>
      </c>
      <c r="C41" s="194"/>
      <c r="D41" s="62">
        <f t="shared" si="1"/>
        <v>0</v>
      </c>
      <c r="E41" s="70">
        <v>60</v>
      </c>
      <c r="F41" s="71">
        <v>0.2</v>
      </c>
      <c r="G41" s="72">
        <v>12</v>
      </c>
      <c r="H41" s="62">
        <f t="shared" si="0"/>
        <v>0</v>
      </c>
    </row>
    <row r="42" spans="1:8" x14ac:dyDescent="0.2">
      <c r="A42" s="63" t="s">
        <v>306</v>
      </c>
      <c r="B42" s="69">
        <v>2</v>
      </c>
      <c r="C42" s="194"/>
      <c r="D42" s="62">
        <f t="shared" si="1"/>
        <v>0</v>
      </c>
      <c r="E42" s="70">
        <v>60</v>
      </c>
      <c r="F42" s="71">
        <v>0.2</v>
      </c>
      <c r="G42" s="72">
        <v>12</v>
      </c>
      <c r="H42" s="62">
        <f t="shared" si="0"/>
        <v>0</v>
      </c>
    </row>
    <row r="43" spans="1:8" x14ac:dyDescent="0.2">
      <c r="A43" s="63" t="s">
        <v>307</v>
      </c>
      <c r="B43" s="69">
        <v>2</v>
      </c>
      <c r="C43" s="194"/>
      <c r="D43" s="62">
        <f t="shared" si="1"/>
        <v>0</v>
      </c>
      <c r="E43" s="70">
        <v>60</v>
      </c>
      <c r="F43" s="71">
        <v>0.2</v>
      </c>
      <c r="G43" s="72">
        <v>12</v>
      </c>
      <c r="H43" s="62">
        <f t="shared" si="0"/>
        <v>0</v>
      </c>
    </row>
    <row r="44" spans="1:8" x14ac:dyDescent="0.2">
      <c r="A44" s="63" t="s">
        <v>308</v>
      </c>
      <c r="B44" s="69">
        <v>2</v>
      </c>
      <c r="C44" s="194"/>
      <c r="D44" s="62">
        <f t="shared" si="1"/>
        <v>0</v>
      </c>
      <c r="E44" s="70">
        <v>60</v>
      </c>
      <c r="F44" s="71">
        <v>0.2</v>
      </c>
      <c r="G44" s="72">
        <v>12</v>
      </c>
      <c r="H44" s="62">
        <f t="shared" si="0"/>
        <v>0</v>
      </c>
    </row>
    <row r="45" spans="1:8" x14ac:dyDescent="0.2">
      <c r="A45" s="63" t="s">
        <v>309</v>
      </c>
      <c r="B45" s="69">
        <v>2</v>
      </c>
      <c r="C45" s="194"/>
      <c r="D45" s="62">
        <f t="shared" si="1"/>
        <v>0</v>
      </c>
      <c r="E45" s="70">
        <v>60</v>
      </c>
      <c r="F45" s="71">
        <v>0.2</v>
      </c>
      <c r="G45" s="72">
        <v>12</v>
      </c>
      <c r="H45" s="62">
        <f t="shared" si="0"/>
        <v>0</v>
      </c>
    </row>
    <row r="46" spans="1:8" x14ac:dyDescent="0.2">
      <c r="A46" s="63" t="s">
        <v>310</v>
      </c>
      <c r="B46" s="69">
        <v>2</v>
      </c>
      <c r="C46" s="194"/>
      <c r="D46" s="62">
        <f t="shared" si="1"/>
        <v>0</v>
      </c>
      <c r="E46" s="70">
        <v>60</v>
      </c>
      <c r="F46" s="71">
        <v>0.2</v>
      </c>
      <c r="G46" s="72">
        <v>12</v>
      </c>
      <c r="H46" s="62">
        <f t="shared" si="0"/>
        <v>0</v>
      </c>
    </row>
    <row r="47" spans="1:8" x14ac:dyDescent="0.2">
      <c r="A47" s="63" t="s">
        <v>311</v>
      </c>
      <c r="B47" s="69">
        <v>2</v>
      </c>
      <c r="C47" s="194"/>
      <c r="D47" s="62">
        <f t="shared" si="1"/>
        <v>0</v>
      </c>
      <c r="E47" s="70">
        <v>60</v>
      </c>
      <c r="F47" s="71">
        <v>0.2</v>
      </c>
      <c r="G47" s="72">
        <v>12</v>
      </c>
      <c r="H47" s="62">
        <f t="shared" si="0"/>
        <v>0</v>
      </c>
    </row>
    <row r="48" spans="1:8" ht="15" customHeight="1" x14ac:dyDescent="0.2">
      <c r="F48" s="240" t="s">
        <v>338</v>
      </c>
      <c r="G48" s="241"/>
      <c r="H48" s="80">
        <f>SUM(H10:H47)</f>
        <v>0</v>
      </c>
    </row>
    <row r="50" spans="1:8" x14ac:dyDescent="0.2">
      <c r="A50" s="246" t="s">
        <v>312</v>
      </c>
      <c r="B50" s="246"/>
      <c r="C50" s="246"/>
      <c r="D50" s="246"/>
      <c r="E50" s="246"/>
      <c r="F50" s="246"/>
      <c r="G50" s="246"/>
      <c r="H50" s="246"/>
    </row>
    <row r="51" spans="1:8" ht="21.75" customHeight="1" x14ac:dyDescent="0.2">
      <c r="A51" s="244" t="s">
        <v>267</v>
      </c>
      <c r="B51" s="75" t="s">
        <v>313</v>
      </c>
      <c r="C51" s="242" t="s">
        <v>269</v>
      </c>
      <c r="D51" s="242" t="s">
        <v>270</v>
      </c>
      <c r="E51" s="242" t="s">
        <v>271</v>
      </c>
      <c r="F51" s="242" t="s">
        <v>314</v>
      </c>
      <c r="G51" s="242" t="s">
        <v>273</v>
      </c>
      <c r="H51" s="242" t="s">
        <v>274</v>
      </c>
    </row>
    <row r="52" spans="1:8" ht="34.5" customHeight="1" x14ac:dyDescent="0.2">
      <c r="A52" s="245"/>
      <c r="B52" s="68" t="s">
        <v>371</v>
      </c>
      <c r="C52" s="243"/>
      <c r="D52" s="243"/>
      <c r="E52" s="243"/>
      <c r="F52" s="243"/>
      <c r="G52" s="243"/>
      <c r="H52" s="243"/>
    </row>
    <row r="53" spans="1:8" ht="39.75" customHeight="1" x14ac:dyDescent="0.2">
      <c r="A53" s="61" t="s">
        <v>315</v>
      </c>
      <c r="B53" s="63">
        <v>1</v>
      </c>
      <c r="C53" s="194"/>
      <c r="D53" s="62">
        <f t="shared" ref="D53:D74" si="2">+C53*B53</f>
        <v>0</v>
      </c>
      <c r="E53" s="70">
        <v>12</v>
      </c>
      <c r="F53" s="76">
        <f t="shared" ref="F53:F74" si="3">+G53/E53</f>
        <v>1</v>
      </c>
      <c r="G53" s="72">
        <v>12</v>
      </c>
      <c r="H53" s="62">
        <f t="shared" ref="H53:H74" si="4">+(D53*F53)/G53</f>
        <v>0</v>
      </c>
    </row>
    <row r="54" spans="1:8" x14ac:dyDescent="0.2">
      <c r="A54" s="66" t="s">
        <v>316</v>
      </c>
      <c r="B54" s="63">
        <v>2</v>
      </c>
      <c r="C54" s="194"/>
      <c r="D54" s="62">
        <f t="shared" si="2"/>
        <v>0</v>
      </c>
      <c r="E54" s="70">
        <v>12</v>
      </c>
      <c r="F54" s="76">
        <f t="shared" si="3"/>
        <v>1</v>
      </c>
      <c r="G54" s="72">
        <v>12</v>
      </c>
      <c r="H54" s="62">
        <f t="shared" si="4"/>
        <v>0</v>
      </c>
    </row>
    <row r="55" spans="1:8" x14ac:dyDescent="0.2">
      <c r="A55" s="63" t="s">
        <v>317</v>
      </c>
      <c r="B55" s="63">
        <v>4</v>
      </c>
      <c r="C55" s="194"/>
      <c r="D55" s="62">
        <f t="shared" si="2"/>
        <v>0</v>
      </c>
      <c r="E55" s="70">
        <v>6</v>
      </c>
      <c r="F55" s="76">
        <f t="shared" si="3"/>
        <v>2</v>
      </c>
      <c r="G55" s="72">
        <v>12</v>
      </c>
      <c r="H55" s="62">
        <f t="shared" si="4"/>
        <v>0</v>
      </c>
    </row>
    <row r="56" spans="1:8" x14ac:dyDescent="0.2">
      <c r="A56" s="63" t="s">
        <v>318</v>
      </c>
      <c r="B56" s="63">
        <v>4</v>
      </c>
      <c r="C56" s="194"/>
      <c r="D56" s="62">
        <f t="shared" si="2"/>
        <v>0</v>
      </c>
      <c r="E56" s="70">
        <v>6</v>
      </c>
      <c r="F56" s="76">
        <f t="shared" si="3"/>
        <v>2</v>
      </c>
      <c r="G56" s="72">
        <v>12</v>
      </c>
      <c r="H56" s="62">
        <f t="shared" si="4"/>
        <v>0</v>
      </c>
    </row>
    <row r="57" spans="1:8" x14ac:dyDescent="0.2">
      <c r="A57" s="63" t="s">
        <v>319</v>
      </c>
      <c r="B57" s="63">
        <v>4</v>
      </c>
      <c r="C57" s="194"/>
      <c r="D57" s="62">
        <f t="shared" si="2"/>
        <v>0</v>
      </c>
      <c r="E57" s="70">
        <v>6</v>
      </c>
      <c r="F57" s="76">
        <f t="shared" si="3"/>
        <v>2</v>
      </c>
      <c r="G57" s="72">
        <v>12</v>
      </c>
      <c r="H57" s="62">
        <f t="shared" si="4"/>
        <v>0</v>
      </c>
    </row>
    <row r="58" spans="1:8" x14ac:dyDescent="0.2">
      <c r="A58" s="63" t="s">
        <v>320</v>
      </c>
      <c r="B58" s="63">
        <v>2</v>
      </c>
      <c r="C58" s="194"/>
      <c r="D58" s="62">
        <f t="shared" si="2"/>
        <v>0</v>
      </c>
      <c r="E58" s="70">
        <v>4</v>
      </c>
      <c r="F58" s="76">
        <f t="shared" si="3"/>
        <v>3</v>
      </c>
      <c r="G58" s="72">
        <v>12</v>
      </c>
      <c r="H58" s="62">
        <f t="shared" si="4"/>
        <v>0</v>
      </c>
    </row>
    <row r="59" spans="1:8" x14ac:dyDescent="0.2">
      <c r="A59" s="63" t="s">
        <v>321</v>
      </c>
      <c r="B59" s="63">
        <v>4</v>
      </c>
      <c r="C59" s="194"/>
      <c r="D59" s="62">
        <f t="shared" si="2"/>
        <v>0</v>
      </c>
      <c r="E59" s="70">
        <v>4</v>
      </c>
      <c r="F59" s="76">
        <f t="shared" si="3"/>
        <v>3</v>
      </c>
      <c r="G59" s="72">
        <v>12</v>
      </c>
      <c r="H59" s="62">
        <f t="shared" si="4"/>
        <v>0</v>
      </c>
    </row>
    <row r="60" spans="1:8" x14ac:dyDescent="0.2">
      <c r="A60" s="63" t="s">
        <v>322</v>
      </c>
      <c r="B60" s="63">
        <v>1</v>
      </c>
      <c r="C60" s="194"/>
      <c r="D60" s="62">
        <f t="shared" si="2"/>
        <v>0</v>
      </c>
      <c r="E60" s="70">
        <v>4</v>
      </c>
      <c r="F60" s="76">
        <f t="shared" si="3"/>
        <v>3</v>
      </c>
      <c r="G60" s="72">
        <v>12</v>
      </c>
      <c r="H60" s="62">
        <f t="shared" si="4"/>
        <v>0</v>
      </c>
    </row>
    <row r="61" spans="1:8" ht="22.5" x14ac:dyDescent="0.2">
      <c r="A61" s="61" t="s">
        <v>323</v>
      </c>
      <c r="B61" s="63">
        <v>2</v>
      </c>
      <c r="C61" s="194"/>
      <c r="D61" s="62">
        <f t="shared" si="2"/>
        <v>0</v>
      </c>
      <c r="E61" s="70">
        <v>6</v>
      </c>
      <c r="F61" s="76">
        <f t="shared" si="3"/>
        <v>2</v>
      </c>
      <c r="G61" s="72">
        <v>12</v>
      </c>
      <c r="H61" s="62">
        <f t="shared" si="4"/>
        <v>0</v>
      </c>
    </row>
    <row r="62" spans="1:8" x14ac:dyDescent="0.2">
      <c r="A62" s="63" t="s">
        <v>324</v>
      </c>
      <c r="B62" s="63">
        <v>1</v>
      </c>
      <c r="C62" s="194"/>
      <c r="D62" s="62">
        <f t="shared" si="2"/>
        <v>0</v>
      </c>
      <c r="E62" s="70">
        <v>6</v>
      </c>
      <c r="F62" s="76">
        <f t="shared" si="3"/>
        <v>2</v>
      </c>
      <c r="G62" s="72">
        <v>12</v>
      </c>
      <c r="H62" s="62">
        <f t="shared" si="4"/>
        <v>0</v>
      </c>
    </row>
    <row r="63" spans="1:8" x14ac:dyDescent="0.2">
      <c r="A63" s="63" t="s">
        <v>325</v>
      </c>
      <c r="B63" s="63">
        <v>4</v>
      </c>
      <c r="C63" s="194"/>
      <c r="D63" s="62">
        <f t="shared" si="2"/>
        <v>0</v>
      </c>
      <c r="E63" s="70">
        <v>12</v>
      </c>
      <c r="F63" s="76">
        <f t="shared" si="3"/>
        <v>1</v>
      </c>
      <c r="G63" s="72">
        <v>12</v>
      </c>
      <c r="H63" s="62">
        <f t="shared" si="4"/>
        <v>0</v>
      </c>
    </row>
    <row r="64" spans="1:8" x14ac:dyDescent="0.2">
      <c r="A64" s="63" t="s">
        <v>326</v>
      </c>
      <c r="B64" s="63">
        <v>4</v>
      </c>
      <c r="C64" s="194"/>
      <c r="D64" s="62">
        <f t="shared" si="2"/>
        <v>0</v>
      </c>
      <c r="E64" s="70">
        <v>12</v>
      </c>
      <c r="F64" s="76">
        <f t="shared" si="3"/>
        <v>1</v>
      </c>
      <c r="G64" s="72">
        <v>12</v>
      </c>
      <c r="H64" s="62">
        <f t="shared" si="4"/>
        <v>0</v>
      </c>
    </row>
    <row r="65" spans="1:8" ht="22.5" x14ac:dyDescent="0.2">
      <c r="A65" s="61" t="s">
        <v>327</v>
      </c>
      <c r="B65" s="63">
        <v>4</v>
      </c>
      <c r="C65" s="194"/>
      <c r="D65" s="62">
        <f t="shared" si="2"/>
        <v>0</v>
      </c>
      <c r="E65" s="70">
        <v>12</v>
      </c>
      <c r="F65" s="76">
        <f t="shared" si="3"/>
        <v>1</v>
      </c>
      <c r="G65" s="72">
        <v>12</v>
      </c>
      <c r="H65" s="62">
        <f t="shared" si="4"/>
        <v>0</v>
      </c>
    </row>
    <row r="66" spans="1:8" ht="22.5" x14ac:dyDescent="0.2">
      <c r="A66" s="61" t="s">
        <v>328</v>
      </c>
      <c r="B66" s="66">
        <v>3</v>
      </c>
      <c r="C66" s="195"/>
      <c r="D66" s="62">
        <f t="shared" si="2"/>
        <v>0</v>
      </c>
      <c r="E66" s="70">
        <v>12</v>
      </c>
      <c r="F66" s="76">
        <f t="shared" si="3"/>
        <v>1</v>
      </c>
      <c r="G66" s="72">
        <v>12</v>
      </c>
      <c r="H66" s="62">
        <f t="shared" si="4"/>
        <v>0</v>
      </c>
    </row>
    <row r="67" spans="1:8" x14ac:dyDescent="0.2">
      <c r="A67" s="66" t="s">
        <v>329</v>
      </c>
      <c r="B67" s="63">
        <v>1</v>
      </c>
      <c r="C67" s="195"/>
      <c r="D67" s="62">
        <f t="shared" si="2"/>
        <v>0</v>
      </c>
      <c r="E67" s="70">
        <v>12</v>
      </c>
      <c r="F67" s="76">
        <f t="shared" si="3"/>
        <v>1</v>
      </c>
      <c r="G67" s="77">
        <v>12</v>
      </c>
      <c r="H67" s="78">
        <f t="shared" si="4"/>
        <v>0</v>
      </c>
    </row>
    <row r="68" spans="1:8" x14ac:dyDescent="0.2">
      <c r="A68" s="66" t="s">
        <v>330</v>
      </c>
      <c r="B68" s="63">
        <v>2</v>
      </c>
      <c r="C68" s="195"/>
      <c r="D68" s="62">
        <f t="shared" si="2"/>
        <v>0</v>
      </c>
      <c r="E68" s="70">
        <v>12</v>
      </c>
      <c r="F68" s="76">
        <f t="shared" si="3"/>
        <v>1</v>
      </c>
      <c r="G68" s="77">
        <v>12</v>
      </c>
      <c r="H68" s="78">
        <f t="shared" si="4"/>
        <v>0</v>
      </c>
    </row>
    <row r="69" spans="1:8" x14ac:dyDescent="0.2">
      <c r="A69" s="63" t="s">
        <v>331</v>
      </c>
      <c r="B69" s="63">
        <v>2</v>
      </c>
      <c r="C69" s="194"/>
      <c r="D69" s="62">
        <f t="shared" si="2"/>
        <v>0</v>
      </c>
      <c r="E69" s="70">
        <v>6</v>
      </c>
      <c r="F69" s="76">
        <f t="shared" si="3"/>
        <v>2</v>
      </c>
      <c r="G69" s="77">
        <v>12</v>
      </c>
      <c r="H69" s="78">
        <f t="shared" si="4"/>
        <v>0</v>
      </c>
    </row>
    <row r="70" spans="1:8" ht="22.5" x14ac:dyDescent="0.2">
      <c r="A70" s="61" t="s">
        <v>332</v>
      </c>
      <c r="B70" s="63">
        <v>2</v>
      </c>
      <c r="C70" s="194"/>
      <c r="D70" s="62">
        <f t="shared" si="2"/>
        <v>0</v>
      </c>
      <c r="E70" s="70">
        <v>6</v>
      </c>
      <c r="F70" s="76">
        <f t="shared" si="3"/>
        <v>2</v>
      </c>
      <c r="G70" s="77">
        <v>12</v>
      </c>
      <c r="H70" s="78">
        <f t="shared" si="4"/>
        <v>0</v>
      </c>
    </row>
    <row r="71" spans="1:8" ht="22.5" x14ac:dyDescent="0.2">
      <c r="A71" s="79" t="s">
        <v>333</v>
      </c>
      <c r="B71" s="63">
        <v>2</v>
      </c>
      <c r="C71" s="194"/>
      <c r="D71" s="62">
        <f t="shared" si="2"/>
        <v>0</v>
      </c>
      <c r="E71" s="70">
        <v>6</v>
      </c>
      <c r="F71" s="76">
        <f t="shared" si="3"/>
        <v>2</v>
      </c>
      <c r="G71" s="77">
        <v>12</v>
      </c>
      <c r="H71" s="78">
        <f t="shared" si="4"/>
        <v>0</v>
      </c>
    </row>
    <row r="72" spans="1:8" x14ac:dyDescent="0.2">
      <c r="A72" s="66" t="s">
        <v>334</v>
      </c>
      <c r="B72" s="63">
        <v>1</v>
      </c>
      <c r="C72" s="194"/>
      <c r="D72" s="62">
        <f t="shared" si="2"/>
        <v>0</v>
      </c>
      <c r="E72" s="70">
        <v>6</v>
      </c>
      <c r="F72" s="76">
        <f t="shared" si="3"/>
        <v>2</v>
      </c>
      <c r="G72" s="77">
        <v>12</v>
      </c>
      <c r="H72" s="78">
        <f t="shared" si="4"/>
        <v>0</v>
      </c>
    </row>
    <row r="73" spans="1:8" x14ac:dyDescent="0.2">
      <c r="A73" s="63" t="s">
        <v>335</v>
      </c>
      <c r="B73" s="63">
        <v>2</v>
      </c>
      <c r="C73" s="194"/>
      <c r="D73" s="62">
        <f t="shared" si="2"/>
        <v>0</v>
      </c>
      <c r="E73" s="70">
        <v>6</v>
      </c>
      <c r="F73" s="76">
        <f t="shared" si="3"/>
        <v>2</v>
      </c>
      <c r="G73" s="77">
        <v>12</v>
      </c>
      <c r="H73" s="78">
        <f t="shared" si="4"/>
        <v>0</v>
      </c>
    </row>
    <row r="74" spans="1:8" x14ac:dyDescent="0.2">
      <c r="A74" s="63" t="s">
        <v>336</v>
      </c>
      <c r="B74" s="63">
        <v>2</v>
      </c>
      <c r="C74" s="194"/>
      <c r="D74" s="62">
        <f t="shared" si="2"/>
        <v>0</v>
      </c>
      <c r="E74" s="70">
        <v>6</v>
      </c>
      <c r="F74" s="76">
        <f t="shared" si="3"/>
        <v>2</v>
      </c>
      <c r="G74" s="77">
        <v>12</v>
      </c>
      <c r="H74" s="78">
        <f t="shared" si="4"/>
        <v>0</v>
      </c>
    </row>
    <row r="75" spans="1:8" ht="15" customHeight="1" x14ac:dyDescent="0.2">
      <c r="F75" s="240" t="s">
        <v>337</v>
      </c>
      <c r="G75" s="241"/>
      <c r="H75" s="80">
        <f>SUM(H53:H74)</f>
        <v>0</v>
      </c>
    </row>
    <row r="77" spans="1:8" x14ac:dyDescent="0.2">
      <c r="F77" s="80" t="s">
        <v>339</v>
      </c>
      <c r="G77" s="80"/>
      <c r="H77" s="81">
        <f>+Apresentacao!F25+Apresentacao!F26</f>
        <v>12</v>
      </c>
    </row>
    <row r="78" spans="1:8" x14ac:dyDescent="0.2">
      <c r="F78" s="80" t="s">
        <v>341</v>
      </c>
      <c r="G78" s="80"/>
      <c r="H78" s="80">
        <f>ROUND(+H48/H77,2)</f>
        <v>0</v>
      </c>
    </row>
    <row r="79" spans="1:8" x14ac:dyDescent="0.2">
      <c r="F79" s="80" t="s">
        <v>340</v>
      </c>
      <c r="G79" s="80"/>
      <c r="H79" s="80">
        <f>ROUND(+H75/H77,2)</f>
        <v>0</v>
      </c>
    </row>
  </sheetData>
  <mergeCells count="19">
    <mergeCell ref="A2:G5"/>
    <mergeCell ref="A7:H7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32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3" t="s">
        <v>16</v>
      </c>
      <c r="B1" s="304"/>
      <c r="C1" s="304"/>
      <c r="D1" s="305"/>
      <c r="E1" s="13"/>
      <c r="F1" s="13"/>
    </row>
    <row r="3" spans="1:6" x14ac:dyDescent="0.2">
      <c r="A3" s="267" t="s">
        <v>17</v>
      </c>
      <c r="B3" s="268"/>
      <c r="C3" s="268"/>
      <c r="D3" s="279"/>
    </row>
    <row r="4" spans="1:6" s="83" customFormat="1" ht="27" customHeight="1" x14ac:dyDescent="0.25">
      <c r="A4" s="156">
        <v>1</v>
      </c>
      <c r="B4" s="157" t="s">
        <v>18</v>
      </c>
      <c r="C4" s="306" t="s">
        <v>354</v>
      </c>
      <c r="D4" s="307"/>
    </row>
    <row r="5" spans="1:6" s="83" customFormat="1" x14ac:dyDescent="0.25">
      <c r="A5" s="156">
        <v>2</v>
      </c>
      <c r="B5" s="157" t="s">
        <v>19</v>
      </c>
      <c r="C5" s="308" t="str">
        <f>+Apresentacao!E20</f>
        <v>5103-05</v>
      </c>
      <c r="D5" s="296"/>
    </row>
    <row r="6" spans="1:6" s="83" customFormat="1" x14ac:dyDescent="0.25">
      <c r="A6" s="156">
        <v>3</v>
      </c>
      <c r="B6" s="157" t="s">
        <v>20</v>
      </c>
      <c r="C6" s="309">
        <f>+Apresentacao!F20</f>
        <v>0</v>
      </c>
      <c r="D6" s="309"/>
    </row>
    <row r="7" spans="1:6" s="83" customFormat="1" x14ac:dyDescent="0.25">
      <c r="A7" s="156">
        <v>4</v>
      </c>
      <c r="B7" s="157" t="s">
        <v>21</v>
      </c>
      <c r="C7" s="301" t="s">
        <v>236</v>
      </c>
      <c r="D7" s="302"/>
    </row>
    <row r="8" spans="1:6" s="83" customFormat="1" x14ac:dyDescent="0.25">
      <c r="A8" s="156">
        <v>5</v>
      </c>
      <c r="B8" s="157" t="s">
        <v>22</v>
      </c>
      <c r="C8" s="295">
        <v>43891</v>
      </c>
      <c r="D8" s="296"/>
    </row>
    <row r="9" spans="1:6" x14ac:dyDescent="0.2">
      <c r="D9" s="14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151" t="s">
        <v>5</v>
      </c>
      <c r="B12" s="280" t="s">
        <v>27</v>
      </c>
      <c r="C12" s="280"/>
      <c r="D12" s="88">
        <f>+C6</f>
        <v>0</v>
      </c>
    </row>
    <row r="13" spans="1:6" x14ac:dyDescent="0.2">
      <c r="A13" s="152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152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151" t="s">
        <v>12</v>
      </c>
      <c r="B15" s="280" t="s">
        <v>30</v>
      </c>
      <c r="C15" s="280"/>
      <c r="D15" s="88"/>
    </row>
    <row r="16" spans="1:6" x14ac:dyDescent="0.2">
      <c r="A16" s="151" t="s">
        <v>31</v>
      </c>
      <c r="B16" s="280" t="s">
        <v>32</v>
      </c>
      <c r="C16" s="280"/>
      <c r="D16" s="88"/>
    </row>
    <row r="17" spans="1:6" x14ac:dyDescent="0.2">
      <c r="A17" s="151" t="s">
        <v>33</v>
      </c>
      <c r="B17" s="297" t="s">
        <v>34</v>
      </c>
      <c r="C17" s="298"/>
      <c r="D17" s="88"/>
    </row>
    <row r="18" spans="1:6" x14ac:dyDescent="0.2">
      <c r="A18" s="151" t="s">
        <v>35</v>
      </c>
      <c r="B18" s="280" t="s">
        <v>36</v>
      </c>
      <c r="C18" s="280"/>
      <c r="D18" s="88"/>
    </row>
    <row r="19" spans="1:6" x14ac:dyDescent="0.2">
      <c r="A19" s="151" t="s">
        <v>37</v>
      </c>
      <c r="B19" s="297" t="s">
        <v>38</v>
      </c>
      <c r="C19" s="298"/>
      <c r="D19" s="94"/>
    </row>
    <row r="20" spans="1:6" x14ac:dyDescent="0.2">
      <c r="A20" s="151" t="s">
        <v>39</v>
      </c>
      <c r="B20" s="95" t="s">
        <v>40</v>
      </c>
      <c r="C20" s="96"/>
      <c r="D20" s="88"/>
    </row>
    <row r="21" spans="1:6" x14ac:dyDescent="0.2">
      <c r="A21" s="151" t="s">
        <v>41</v>
      </c>
      <c r="B21" s="299" t="s">
        <v>42</v>
      </c>
      <c r="C21" s="300"/>
      <c r="D21" s="97"/>
      <c r="F21" s="98"/>
    </row>
    <row r="22" spans="1:6" x14ac:dyDescent="0.2">
      <c r="A22" s="151" t="s">
        <v>43</v>
      </c>
      <c r="B22" s="280" t="s">
        <v>44</v>
      </c>
      <c r="C22" s="280"/>
      <c r="D22" s="97"/>
    </row>
    <row r="23" spans="1:6" x14ac:dyDescent="0.2">
      <c r="A23" s="281" t="s">
        <v>45</v>
      </c>
      <c r="B23" s="281"/>
      <c r="C23" s="281"/>
      <c r="D23" s="16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151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151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151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1" t="s">
        <v>45</v>
      </c>
      <c r="B33" s="281"/>
      <c r="C33" s="281"/>
      <c r="D33" s="16">
        <f>+D30+D29</f>
        <v>0</v>
      </c>
    </row>
    <row r="35" spans="1:4" ht="29.25" customHeight="1" x14ac:dyDescent="0.2">
      <c r="A35" s="291" t="s">
        <v>56</v>
      </c>
      <c r="B35" s="292"/>
      <c r="C35" s="292"/>
      <c r="D35" s="292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151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151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151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151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151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151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151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151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149" t="s">
        <v>45</v>
      </c>
      <c r="B45" s="150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1" t="s">
        <v>67</v>
      </c>
      <c r="B47" s="292"/>
      <c r="C47" s="292"/>
      <c r="D47" s="292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Lider'!C16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Lider'!C25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3" t="s">
        <v>73</v>
      </c>
      <c r="C53" s="293"/>
      <c r="D53" s="111"/>
    </row>
    <row r="54" spans="1:6" x14ac:dyDescent="0.2">
      <c r="A54" s="267" t="s">
        <v>45</v>
      </c>
      <c r="B54" s="279"/>
      <c r="C54" s="30"/>
      <c r="D54" s="31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2">
        <v>2</v>
      </c>
      <c r="B57" s="290" t="s">
        <v>75</v>
      </c>
      <c r="C57" s="290"/>
      <c r="D57" s="33" t="s">
        <v>26</v>
      </c>
    </row>
    <row r="58" spans="1:6" x14ac:dyDescent="0.2">
      <c r="A58" s="112" t="s">
        <v>48</v>
      </c>
      <c r="B58" s="294" t="s">
        <v>49</v>
      </c>
      <c r="C58" s="294"/>
      <c r="D58" s="103">
        <f>+D33</f>
        <v>0</v>
      </c>
    </row>
    <row r="59" spans="1:6" x14ac:dyDescent="0.2">
      <c r="A59" s="112" t="s">
        <v>57</v>
      </c>
      <c r="B59" s="294" t="s">
        <v>58</v>
      </c>
      <c r="C59" s="294"/>
      <c r="D59" s="103">
        <f>+D45</f>
        <v>0</v>
      </c>
    </row>
    <row r="60" spans="1:6" x14ac:dyDescent="0.2">
      <c r="A60" s="112" t="s">
        <v>68</v>
      </c>
      <c r="B60" s="294" t="s">
        <v>69</v>
      </c>
      <c r="C60" s="294"/>
      <c r="D60" s="113">
        <f>+D54</f>
        <v>-1</v>
      </c>
    </row>
    <row r="61" spans="1:6" x14ac:dyDescent="0.2">
      <c r="A61" s="290" t="s">
        <v>45</v>
      </c>
      <c r="B61" s="290"/>
      <c r="C61" s="290"/>
      <c r="D61" s="34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151" t="s">
        <v>5</v>
      </c>
      <c r="B66" s="112" t="s">
        <v>78</v>
      </c>
      <c r="C66" s="100" t="e">
        <f>+D66/$D$23</f>
        <v>#DIV/0!</v>
      </c>
      <c r="D66" s="114">
        <f>+'Men Cal Lider'!C31</f>
        <v>0</v>
      </c>
    </row>
    <row r="67" spans="1:4" x14ac:dyDescent="0.2">
      <c r="A67" s="151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151" t="s">
        <v>10</v>
      </c>
      <c r="B68" s="116" t="s">
        <v>80</v>
      </c>
      <c r="C68" s="102" t="e">
        <f>+D68/$D$23</f>
        <v>#DIV/0!</v>
      </c>
      <c r="D68" s="97">
        <f>+'Men Cal Lider'!C45</f>
        <v>0</v>
      </c>
    </row>
    <row r="69" spans="1:4" x14ac:dyDescent="0.2">
      <c r="A69" s="153" t="s">
        <v>12</v>
      </c>
      <c r="B69" s="99" t="s">
        <v>81</v>
      </c>
      <c r="C69" s="102" t="e">
        <f>+D69/$D$23</f>
        <v>#DIV/0!</v>
      </c>
      <c r="D69" s="97">
        <f>+'Men Cal Lider'!C53</f>
        <v>0</v>
      </c>
    </row>
    <row r="70" spans="1:4" ht="25.5" x14ac:dyDescent="0.2">
      <c r="A70" s="153" t="s">
        <v>31</v>
      </c>
      <c r="B70" s="116" t="s">
        <v>82</v>
      </c>
      <c r="C70" s="115"/>
      <c r="D70" s="118"/>
    </row>
    <row r="71" spans="1:4" ht="25.5" x14ac:dyDescent="0.2">
      <c r="A71" s="153" t="s">
        <v>33</v>
      </c>
      <c r="B71" s="116" t="s">
        <v>83</v>
      </c>
      <c r="C71" s="102" t="e">
        <f>+D71/$D$23</f>
        <v>#DIV/0!</v>
      </c>
      <c r="D71" s="103">
        <f>+'Men Cal Lider'!C67</f>
        <v>0</v>
      </c>
    </row>
    <row r="72" spans="1:4" x14ac:dyDescent="0.2">
      <c r="A72" s="267" t="s">
        <v>45</v>
      </c>
      <c r="B72" s="268"/>
      <c r="C72" s="279"/>
      <c r="D72" s="36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7" t="s">
        <v>85</v>
      </c>
      <c r="B76" s="287"/>
      <c r="C76" s="287"/>
      <c r="D76" s="287"/>
    </row>
    <row r="77" spans="1:4" x14ac:dyDescent="0.2">
      <c r="A77" s="35" t="s">
        <v>86</v>
      </c>
      <c r="B77" s="267" t="s">
        <v>87</v>
      </c>
      <c r="C77" s="279"/>
      <c r="D77" s="15" t="s">
        <v>26</v>
      </c>
    </row>
    <row r="78" spans="1:4" x14ac:dyDescent="0.2">
      <c r="A78" s="99" t="s">
        <v>5</v>
      </c>
      <c r="B78" s="274" t="s">
        <v>88</v>
      </c>
      <c r="C78" s="275"/>
      <c r="D78" s="97"/>
    </row>
    <row r="79" spans="1:4" x14ac:dyDescent="0.2">
      <c r="A79" s="112" t="s">
        <v>7</v>
      </c>
      <c r="B79" s="288" t="s">
        <v>87</v>
      </c>
      <c r="C79" s="289"/>
      <c r="D79" s="119">
        <f>+'Men Cal Lider'!C80</f>
        <v>0</v>
      </c>
    </row>
    <row r="80" spans="1:4" s="120" customFormat="1" x14ac:dyDescent="0.2">
      <c r="A80" s="112" t="s">
        <v>10</v>
      </c>
      <c r="B80" s="288" t="s">
        <v>89</v>
      </c>
      <c r="C80" s="289"/>
      <c r="D80" s="119">
        <f>+'Men Cal Lider'!C89</f>
        <v>0</v>
      </c>
    </row>
    <row r="81" spans="1:4" s="120" customFormat="1" x14ac:dyDescent="0.2">
      <c r="A81" s="112" t="s">
        <v>12</v>
      </c>
      <c r="B81" s="288" t="s">
        <v>90</v>
      </c>
      <c r="C81" s="289"/>
      <c r="D81" s="119">
        <f>+'Men Cal Lider'!C97</f>
        <v>0</v>
      </c>
    </row>
    <row r="82" spans="1:4" s="120" customFormat="1" ht="14.25" x14ac:dyDescent="0.2">
      <c r="A82" s="112" t="s">
        <v>31</v>
      </c>
      <c r="B82" s="288" t="s">
        <v>342</v>
      </c>
      <c r="C82" s="289"/>
      <c r="D82" s="119"/>
    </row>
    <row r="83" spans="1:4" s="120" customFormat="1" x14ac:dyDescent="0.2">
      <c r="A83" s="112" t="s">
        <v>33</v>
      </c>
      <c r="B83" s="288" t="s">
        <v>91</v>
      </c>
      <c r="C83" s="289"/>
      <c r="D83" s="119">
        <f>+'Men Cal Lider'!C105</f>
        <v>0</v>
      </c>
    </row>
    <row r="84" spans="1:4" x14ac:dyDescent="0.2">
      <c r="A84" s="99" t="s">
        <v>35</v>
      </c>
      <c r="B84" s="274" t="s">
        <v>44</v>
      </c>
      <c r="C84" s="275"/>
      <c r="D84" s="97"/>
    </row>
    <row r="85" spans="1:4" x14ac:dyDescent="0.2">
      <c r="A85" s="99" t="s">
        <v>37</v>
      </c>
      <c r="B85" s="274" t="s">
        <v>92</v>
      </c>
      <c r="C85" s="275"/>
      <c r="D85" s="118"/>
    </row>
    <row r="86" spans="1:4" x14ac:dyDescent="0.2">
      <c r="A86" s="281" t="s">
        <v>45</v>
      </c>
      <c r="B86" s="281"/>
      <c r="C86" s="281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7" t="s">
        <v>94</v>
      </c>
      <c r="C88" s="279"/>
      <c r="D88" s="15" t="s">
        <v>26</v>
      </c>
    </row>
    <row r="89" spans="1:4" s="120" customFormat="1" x14ac:dyDescent="0.2">
      <c r="A89" s="112" t="s">
        <v>5</v>
      </c>
      <c r="B89" s="282" t="s">
        <v>95</v>
      </c>
      <c r="C89" s="283"/>
      <c r="D89" s="119">
        <f>+'Men Cal Lider'!C116</f>
        <v>0</v>
      </c>
    </row>
    <row r="90" spans="1:4" s="120" customFormat="1" x14ac:dyDescent="0.2">
      <c r="A90" s="112" t="s">
        <v>7</v>
      </c>
      <c r="B90" s="284" t="s">
        <v>96</v>
      </c>
      <c r="C90" s="285"/>
      <c r="D90" s="118"/>
    </row>
    <row r="91" spans="1:4" s="120" customFormat="1" x14ac:dyDescent="0.2">
      <c r="A91" s="112" t="s">
        <v>10</v>
      </c>
      <c r="B91" s="284" t="s">
        <v>97</v>
      </c>
      <c r="C91" s="285"/>
      <c r="D91" s="118"/>
    </row>
    <row r="92" spans="1:4" x14ac:dyDescent="0.2">
      <c r="A92" s="99" t="s">
        <v>12</v>
      </c>
      <c r="B92" s="274" t="s">
        <v>44</v>
      </c>
      <c r="C92" s="275"/>
      <c r="D92" s="97"/>
    </row>
    <row r="93" spans="1:4" x14ac:dyDescent="0.2">
      <c r="A93" s="281" t="s">
        <v>45</v>
      </c>
      <c r="B93" s="281"/>
      <c r="C93" s="281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1" t="s">
        <v>99</v>
      </c>
      <c r="C95" s="281"/>
      <c r="D95" s="15" t="s">
        <v>26</v>
      </c>
    </row>
    <row r="96" spans="1:4" s="123" customFormat="1" x14ac:dyDescent="0.25">
      <c r="A96" s="153" t="s">
        <v>5</v>
      </c>
      <c r="B96" s="286" t="s">
        <v>100</v>
      </c>
      <c r="C96" s="286"/>
      <c r="D96" s="122"/>
    </row>
    <row r="97" spans="1:4" x14ac:dyDescent="0.2">
      <c r="A97" s="281" t="s">
        <v>45</v>
      </c>
      <c r="B97" s="281"/>
      <c r="C97" s="281"/>
      <c r="D97" s="16">
        <f>SUM(D96:D96)</f>
        <v>0</v>
      </c>
    </row>
    <row r="99" spans="1:4" x14ac:dyDescent="0.2">
      <c r="A99" s="154" t="s">
        <v>101</v>
      </c>
      <c r="B99" s="154"/>
      <c r="C99" s="154"/>
      <c r="D99" s="154"/>
    </row>
    <row r="100" spans="1:4" x14ac:dyDescent="0.2">
      <c r="A100" s="99" t="s">
        <v>86</v>
      </c>
      <c r="B100" s="274" t="s">
        <v>87</v>
      </c>
      <c r="C100" s="275"/>
      <c r="D100" s="103">
        <f>+D86</f>
        <v>0</v>
      </c>
    </row>
    <row r="101" spans="1:4" x14ac:dyDescent="0.2">
      <c r="A101" s="99" t="s">
        <v>93</v>
      </c>
      <c r="B101" s="274" t="s">
        <v>94</v>
      </c>
      <c r="C101" s="275"/>
      <c r="D101" s="103">
        <f>+D93</f>
        <v>0</v>
      </c>
    </row>
    <row r="102" spans="1:4" x14ac:dyDescent="0.2">
      <c r="A102" s="124"/>
      <c r="B102" s="276" t="s">
        <v>102</v>
      </c>
      <c r="C102" s="277"/>
      <c r="D102" s="37">
        <f>+D101+D100</f>
        <v>0</v>
      </c>
    </row>
    <row r="103" spans="1:4" x14ac:dyDescent="0.2">
      <c r="A103" s="99" t="s">
        <v>98</v>
      </c>
      <c r="B103" s="274" t="s">
        <v>99</v>
      </c>
      <c r="C103" s="275"/>
      <c r="D103" s="103">
        <f>+D97</f>
        <v>0</v>
      </c>
    </row>
    <row r="104" spans="1:4" x14ac:dyDescent="0.2">
      <c r="A104" s="278" t="s">
        <v>45</v>
      </c>
      <c r="B104" s="278"/>
      <c r="C104" s="278"/>
      <c r="D104" s="38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5">
        <v>5</v>
      </c>
      <c r="B108" s="267" t="s">
        <v>104</v>
      </c>
      <c r="C108" s="279"/>
      <c r="D108" s="15" t="s">
        <v>26</v>
      </c>
    </row>
    <row r="109" spans="1:4" x14ac:dyDescent="0.2">
      <c r="A109" s="99" t="s">
        <v>5</v>
      </c>
      <c r="B109" s="280" t="s">
        <v>105</v>
      </c>
      <c r="C109" s="280"/>
      <c r="D109" s="97">
        <f>+Uniforme!$B$28</f>
        <v>0</v>
      </c>
    </row>
    <row r="110" spans="1:4" x14ac:dyDescent="0.2">
      <c r="A110" s="99" t="s">
        <v>7</v>
      </c>
      <c r="B110" s="280" t="s">
        <v>106</v>
      </c>
      <c r="C110" s="280"/>
      <c r="D110" s="97">
        <f>+Equipamentos!$H$79</f>
        <v>0</v>
      </c>
    </row>
    <row r="111" spans="1:4" x14ac:dyDescent="0.2">
      <c r="A111" s="99" t="s">
        <v>10</v>
      </c>
      <c r="B111" s="280" t="s">
        <v>107</v>
      </c>
      <c r="C111" s="280"/>
      <c r="D111" s="97">
        <f>+Equipamentos!$H$78</f>
        <v>0</v>
      </c>
    </row>
    <row r="112" spans="1:4" x14ac:dyDescent="0.2">
      <c r="A112" s="99" t="s">
        <v>12</v>
      </c>
      <c r="B112" s="280" t="s">
        <v>44</v>
      </c>
      <c r="C112" s="280"/>
      <c r="D112" s="97"/>
    </row>
    <row r="113" spans="1:7" x14ac:dyDescent="0.2">
      <c r="A113" s="281" t="s">
        <v>45</v>
      </c>
      <c r="B113" s="281"/>
      <c r="C113" s="281"/>
      <c r="D113" s="16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5">
        <v>6</v>
      </c>
      <c r="B117" s="18" t="s">
        <v>109</v>
      </c>
      <c r="C117" s="148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1" t="s">
        <v>112</v>
      </c>
      <c r="B120" s="262"/>
      <c r="C120" s="263"/>
      <c r="D120" s="39">
        <f>++D119+D118+D113+D104+D72+D61+D23</f>
        <v>-1.0609</v>
      </c>
    </row>
    <row r="121" spans="1:7" s="40" customFormat="1" ht="33" customHeight="1" x14ac:dyDescent="0.25">
      <c r="A121" s="264" t="s">
        <v>113</v>
      </c>
      <c r="B121" s="265"/>
      <c r="C121" s="266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+D149</f>
        <v>3.36</v>
      </c>
    </row>
    <row r="133" spans="1:4" x14ac:dyDescent="0.2">
      <c r="A133" s="99" t="s">
        <v>369</v>
      </c>
      <c r="B133" s="99" t="s">
        <v>370</v>
      </c>
      <c r="C133" s="178"/>
      <c r="D133" s="184">
        <f>+D150</f>
        <v>9</v>
      </c>
    </row>
    <row r="134" spans="1:4" x14ac:dyDescent="0.2">
      <c r="A134" s="267" t="s">
        <v>45</v>
      </c>
      <c r="B134" s="268"/>
      <c r="C134" s="41">
        <f>+C130+C129+C127+C125+C124+C119+C118</f>
        <v>0.20250000000000001</v>
      </c>
      <c r="D134" s="16">
        <f>+D129+D127+D125+D124+D119+D118+D132+D133</f>
        <v>12.129099999999999</v>
      </c>
    </row>
    <row r="136" spans="1:4" x14ac:dyDescent="0.2">
      <c r="A136" s="269" t="s">
        <v>130</v>
      </c>
      <c r="B136" s="269"/>
      <c r="C136" s="269"/>
      <c r="D136" s="269"/>
    </row>
    <row r="137" spans="1:4" x14ac:dyDescent="0.2">
      <c r="A137" s="99" t="s">
        <v>5</v>
      </c>
      <c r="B137" s="270" t="s">
        <v>131</v>
      </c>
      <c r="C137" s="270"/>
      <c r="D137" s="97">
        <f>+D23</f>
        <v>0</v>
      </c>
    </row>
    <row r="138" spans="1:4" x14ac:dyDescent="0.2">
      <c r="A138" s="99" t="s">
        <v>132</v>
      </c>
      <c r="B138" s="270" t="s">
        <v>133</v>
      </c>
      <c r="C138" s="270"/>
      <c r="D138" s="97">
        <f>+D61</f>
        <v>-1</v>
      </c>
    </row>
    <row r="139" spans="1:4" x14ac:dyDescent="0.2">
      <c r="A139" s="99" t="s">
        <v>10</v>
      </c>
      <c r="B139" s="270" t="s">
        <v>134</v>
      </c>
      <c r="C139" s="270"/>
      <c r="D139" s="97">
        <f>+D72</f>
        <v>0</v>
      </c>
    </row>
    <row r="140" spans="1:4" x14ac:dyDescent="0.2">
      <c r="A140" s="99" t="s">
        <v>12</v>
      </c>
      <c r="B140" s="270" t="s">
        <v>135</v>
      </c>
      <c r="C140" s="270"/>
      <c r="D140" s="97">
        <f>+D104</f>
        <v>0</v>
      </c>
    </row>
    <row r="141" spans="1:4" x14ac:dyDescent="0.2">
      <c r="A141" s="99" t="s">
        <v>31</v>
      </c>
      <c r="B141" s="270" t="s">
        <v>136</v>
      </c>
      <c r="C141" s="270"/>
      <c r="D141" s="97">
        <f>+D113</f>
        <v>0</v>
      </c>
    </row>
    <row r="142" spans="1:4" x14ac:dyDescent="0.2">
      <c r="B142" s="271" t="s">
        <v>137</v>
      </c>
      <c r="C142" s="271"/>
      <c r="D142" s="42">
        <f>SUM(D137:D141)</f>
        <v>-1</v>
      </c>
    </row>
    <row r="143" spans="1:4" x14ac:dyDescent="0.2">
      <c r="A143" s="99" t="s">
        <v>33</v>
      </c>
      <c r="B143" s="270" t="s">
        <v>138</v>
      </c>
      <c r="C143" s="270"/>
      <c r="D143" s="97">
        <f>+D134</f>
        <v>12.129099999999999</v>
      </c>
    </row>
    <row r="145" spans="1:5" x14ac:dyDescent="0.2">
      <c r="A145" s="260" t="s">
        <v>139</v>
      </c>
      <c r="B145" s="260"/>
      <c r="C145" s="260"/>
      <c r="D145" s="43">
        <f>ROUND(+D143+D142,2)</f>
        <v>11.13</v>
      </c>
    </row>
    <row r="147" spans="1:5" x14ac:dyDescent="0.2">
      <c r="B147" s="127"/>
      <c r="C147" s="127"/>
      <c r="D147" s="127"/>
    </row>
    <row r="148" spans="1:5" ht="22.5" x14ac:dyDescent="0.25">
      <c r="A148" s="1"/>
      <c r="B148" s="179"/>
      <c r="C148" s="180" t="s">
        <v>345</v>
      </c>
      <c r="D148" s="181" t="s">
        <v>361</v>
      </c>
      <c r="E148" s="128"/>
    </row>
    <row r="149" spans="1:5" x14ac:dyDescent="0.2">
      <c r="A149" s="182" t="s">
        <v>362</v>
      </c>
      <c r="B149" s="182"/>
      <c r="C149" s="183">
        <f>ROUND((565/12),2)</f>
        <v>47.08</v>
      </c>
      <c r="D149" s="183">
        <f>ROUND(C149/(Apresentacao!$F$26+Apresentacao!$F$25+Apresentacao!$F$24),2)</f>
        <v>3.36</v>
      </c>
      <c r="E149" s="128"/>
    </row>
    <row r="150" spans="1:5" x14ac:dyDescent="0.2">
      <c r="A150" s="182" t="s">
        <v>363</v>
      </c>
      <c r="B150" s="182"/>
      <c r="C150" s="183">
        <v>126</v>
      </c>
      <c r="D150" s="183">
        <f>ROUND(C150/(Apresentacao!$F$26+Apresentacao!$F$25+Apresentacao!$F$24),2)</f>
        <v>9</v>
      </c>
      <c r="E150" s="128"/>
    </row>
    <row r="151" spans="1:5" x14ac:dyDescent="0.2">
      <c r="A151" s="128"/>
      <c r="B151" s="128"/>
      <c r="C151" s="128"/>
      <c r="D151" s="128"/>
      <c r="E151" s="128"/>
    </row>
    <row r="152" spans="1:5" x14ac:dyDescent="0.2">
      <c r="A152" s="128"/>
      <c r="B152" s="128"/>
      <c r="C152" s="128"/>
      <c r="D152" s="128"/>
      <c r="E152" s="128"/>
    </row>
    <row r="153" spans="1:5" ht="44.25" customHeight="1" x14ac:dyDescent="0.2">
      <c r="A153" s="258" t="s">
        <v>364</v>
      </c>
      <c r="B153" s="258"/>
      <c r="C153" s="258"/>
      <c r="D153" s="258"/>
      <c r="E153" s="128"/>
    </row>
    <row r="154" spans="1:5" ht="14.25" x14ac:dyDescent="0.2">
      <c r="A154" s="259" t="s">
        <v>365</v>
      </c>
      <c r="B154" s="259"/>
      <c r="C154" s="259"/>
      <c r="D154" s="259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3" sqref="B13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34" t="s">
        <v>353</v>
      </c>
      <c r="B1" s="334"/>
      <c r="C1" s="334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Lider 12 36'!D12</f>
        <v>0</v>
      </c>
    </row>
    <row r="7" spans="1:3" x14ac:dyDescent="0.2">
      <c r="A7" s="112" t="s">
        <v>143</v>
      </c>
      <c r="B7" s="103">
        <f>+'Bombeiro Lider 12 36'!D23</f>
        <v>0</v>
      </c>
    </row>
    <row r="9" spans="1:3" x14ac:dyDescent="0.2">
      <c r="A9" s="331" t="s">
        <v>144</v>
      </c>
      <c r="B9" s="332"/>
      <c r="C9" s="333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0" t="s">
        <v>151</v>
      </c>
      <c r="B16" s="312"/>
      <c r="C16" s="44">
        <f>ROUND((B13*(B14*2)-($B$6*B15)),2)</f>
        <v>0</v>
      </c>
    </row>
    <row r="18" spans="1:3" x14ac:dyDescent="0.2">
      <c r="A18" s="331" t="s">
        <v>152</v>
      </c>
      <c r="B18" s="332"/>
      <c r="C18" s="333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0" t="s">
        <v>153</v>
      </c>
      <c r="B25" s="312"/>
      <c r="C25" s="44">
        <f>ROUND(((B23*B22)-B24),2)</f>
        <v>-1</v>
      </c>
    </row>
    <row r="27" spans="1:3" x14ac:dyDescent="0.2">
      <c r="A27" s="331" t="s">
        <v>155</v>
      </c>
      <c r="B27" s="332"/>
      <c r="C27" s="333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0" t="s">
        <v>159</v>
      </c>
      <c r="B31" s="312"/>
      <c r="C31" s="44">
        <f>ROUND(+(B28/B29)*B30,2)</f>
        <v>0</v>
      </c>
    </row>
    <row r="33" spans="1:3" x14ac:dyDescent="0.2">
      <c r="A33" s="325" t="s">
        <v>160</v>
      </c>
      <c r="B33" s="326"/>
      <c r="C33" s="327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Lider 12 36'!$D$23</f>
        <v>0</v>
      </c>
      <c r="C35" s="115"/>
    </row>
    <row r="36" spans="1:3" x14ac:dyDescent="0.2">
      <c r="A36" s="99" t="s">
        <v>50</v>
      </c>
      <c r="B36" s="103">
        <f>+'Bombeiro Lider 12 36'!$D$29</f>
        <v>0</v>
      </c>
      <c r="C36" s="115"/>
    </row>
    <row r="37" spans="1:3" x14ac:dyDescent="0.2">
      <c r="A37" s="99" t="s">
        <v>53</v>
      </c>
      <c r="B37" s="103">
        <f>+'Bombeiro Lider 12 36'!$D$31</f>
        <v>0</v>
      </c>
      <c r="C37" s="115"/>
    </row>
    <row r="38" spans="1:3" x14ac:dyDescent="0.2">
      <c r="A38" s="99" t="s">
        <v>55</v>
      </c>
      <c r="B38" s="103">
        <f>+'Bombeiro Lider 12 36'!$D$32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Lider 12 36'!$C$44</f>
        <v>0.08</v>
      </c>
      <c r="C41" s="115"/>
    </row>
    <row r="42" spans="1:3" x14ac:dyDescent="0.2">
      <c r="A42" s="276" t="s">
        <v>166</v>
      </c>
      <c r="B42" s="277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6" t="s">
        <v>168</v>
      </c>
      <c r="B44" s="277"/>
      <c r="C44" s="48">
        <f>ROUND(B43*B41*B39*B34,2)</f>
        <v>0</v>
      </c>
    </row>
    <row r="45" spans="1:3" x14ac:dyDescent="0.2">
      <c r="A45" s="310" t="s">
        <v>169</v>
      </c>
      <c r="B45" s="312"/>
      <c r="C45" s="38">
        <f>+C44+C42</f>
        <v>0</v>
      </c>
    </row>
    <row r="47" spans="1:3" x14ac:dyDescent="0.2">
      <c r="A47" s="331" t="s">
        <v>170</v>
      </c>
      <c r="B47" s="332"/>
      <c r="C47" s="333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0" t="s">
        <v>174</v>
      </c>
      <c r="B53" s="312"/>
      <c r="C53" s="44">
        <f>+ROUND(((B48/B49/B50)*B51)*B52,2)</f>
        <v>0</v>
      </c>
    </row>
    <row r="55" spans="1:3" x14ac:dyDescent="0.2">
      <c r="A55" s="325" t="s">
        <v>175</v>
      </c>
      <c r="B55" s="326"/>
      <c r="C55" s="327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Lider 12 36'!$D$23</f>
        <v>0</v>
      </c>
      <c r="C57" s="115"/>
    </row>
    <row r="58" spans="1:3" x14ac:dyDescent="0.2">
      <c r="A58" s="99" t="s">
        <v>50</v>
      </c>
      <c r="B58" s="103">
        <f>+'Bombeiro Lider 12 36'!$D$29</f>
        <v>0</v>
      </c>
      <c r="C58" s="115"/>
    </row>
    <row r="59" spans="1:3" x14ac:dyDescent="0.2">
      <c r="A59" s="99" t="s">
        <v>53</v>
      </c>
      <c r="B59" s="103">
        <f>+'Bombeiro Lider 12 36'!$D$31</f>
        <v>0</v>
      </c>
      <c r="C59" s="115"/>
    </row>
    <row r="60" spans="1:3" x14ac:dyDescent="0.2">
      <c r="A60" s="99" t="s">
        <v>55</v>
      </c>
      <c r="B60" s="103">
        <f>+'Bombeiro Lider 12 36'!$D$32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Lider 12 36'!$C$44</f>
        <v>0.08</v>
      </c>
      <c r="C63" s="115"/>
    </row>
    <row r="64" spans="1:3" x14ac:dyDescent="0.2">
      <c r="A64" s="276" t="s">
        <v>166</v>
      </c>
      <c r="B64" s="277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6" t="s">
        <v>168</v>
      </c>
      <c r="B66" s="277"/>
      <c r="C66" s="48">
        <f>ROUND(B65*B63*B61*B56,2)</f>
        <v>0</v>
      </c>
    </row>
    <row r="67" spans="1:3" x14ac:dyDescent="0.2">
      <c r="A67" s="310" t="s">
        <v>177</v>
      </c>
      <c r="B67" s="312"/>
      <c r="C67" s="38">
        <f>+C66+C64</f>
        <v>0</v>
      </c>
    </row>
    <row r="69" spans="1:3" x14ac:dyDescent="0.2">
      <c r="A69" s="325" t="s">
        <v>178</v>
      </c>
      <c r="B69" s="326"/>
      <c r="C69" s="327"/>
    </row>
    <row r="70" spans="1:3" x14ac:dyDescent="0.2">
      <c r="A70" s="316" t="s">
        <v>179</v>
      </c>
      <c r="B70" s="317"/>
      <c r="C70" s="318"/>
    </row>
    <row r="71" spans="1:3" x14ac:dyDescent="0.2">
      <c r="A71" s="319"/>
      <c r="B71" s="320"/>
      <c r="C71" s="321"/>
    </row>
    <row r="72" spans="1:3" x14ac:dyDescent="0.2">
      <c r="A72" s="319"/>
      <c r="B72" s="320"/>
      <c r="C72" s="321"/>
    </row>
    <row r="73" spans="1:3" x14ac:dyDescent="0.2">
      <c r="A73" s="322"/>
      <c r="B73" s="323"/>
      <c r="C73" s="324"/>
    </row>
    <row r="74" spans="1:3" x14ac:dyDescent="0.2">
      <c r="A74" s="135"/>
      <c r="B74" s="135"/>
      <c r="C74" s="135"/>
    </row>
    <row r="75" spans="1:3" x14ac:dyDescent="0.2">
      <c r="A75" s="325" t="s">
        <v>180</v>
      </c>
      <c r="B75" s="326"/>
      <c r="C75" s="327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0" t="s">
        <v>184</v>
      </c>
      <c r="B80" s="312"/>
      <c r="C80" s="32">
        <f>+ROUND((B76/B77/B78)*B79,2)</f>
        <v>0</v>
      </c>
    </row>
    <row r="82" spans="1:3" x14ac:dyDescent="0.2">
      <c r="A82" s="325" t="s">
        <v>185</v>
      </c>
      <c r="B82" s="326"/>
      <c r="C82" s="327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0" t="s">
        <v>189</v>
      </c>
      <c r="B89" s="312"/>
      <c r="C89" s="44">
        <f>ROUND(+B83/B84/B85*B86*B87*B88,2)</f>
        <v>0</v>
      </c>
    </row>
    <row r="91" spans="1:3" x14ac:dyDescent="0.2">
      <c r="A91" s="325" t="s">
        <v>190</v>
      </c>
      <c r="B91" s="326"/>
      <c r="C91" s="327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0" t="s">
        <v>193</v>
      </c>
      <c r="B97" s="312"/>
      <c r="C97" s="44">
        <f>ROUND(+B92/B93/B94*B95*B96,2)</f>
        <v>0</v>
      </c>
    </row>
    <row r="99" spans="1:3" x14ac:dyDescent="0.2">
      <c r="A99" s="325" t="s">
        <v>194</v>
      </c>
      <c r="B99" s="326"/>
      <c r="C99" s="327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0" t="s">
        <v>196</v>
      </c>
      <c r="B105" s="312"/>
      <c r="C105" s="44">
        <f>ROUND(+B100/B101/B102*B103*B104,2)</f>
        <v>0</v>
      </c>
    </row>
    <row r="107" spans="1:3" x14ac:dyDescent="0.2">
      <c r="A107" s="325" t="s">
        <v>197</v>
      </c>
      <c r="B107" s="326"/>
      <c r="C107" s="327"/>
    </row>
    <row r="108" spans="1:3" x14ac:dyDescent="0.2">
      <c r="A108" s="328" t="s">
        <v>198</v>
      </c>
      <c r="B108" s="329"/>
      <c r="C108" s="330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0" t="s">
        <v>203</v>
      </c>
      <c r="B116" s="312"/>
      <c r="C116" s="44">
        <f>ROUND((((+B111*(B112/B113)/B113)*B114)*B115),2)</f>
        <v>0</v>
      </c>
    </row>
    <row r="117" spans="1:3" x14ac:dyDescent="0.2">
      <c r="A117" s="310" t="s">
        <v>204</v>
      </c>
      <c r="B117" s="311"/>
      <c r="C117" s="312"/>
    </row>
    <row r="118" spans="1:3" x14ac:dyDescent="0.2">
      <c r="A118" s="99" t="s">
        <v>181</v>
      </c>
      <c r="B118" s="103">
        <f>+'Bombeiro Lider 12 36'!D23</f>
        <v>0</v>
      </c>
      <c r="C118" s="115"/>
    </row>
    <row r="119" spans="1:3" x14ac:dyDescent="0.2">
      <c r="A119" s="99" t="s">
        <v>50</v>
      </c>
      <c r="B119" s="103">
        <f>+'Bombeiro Lider 12 36'!D29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Lider 12 36'!C45</f>
        <v>0.36800000000000005</v>
      </c>
      <c r="C125" s="115"/>
    </row>
    <row r="126" spans="1:3" x14ac:dyDescent="0.2">
      <c r="A126" s="310" t="s">
        <v>206</v>
      </c>
      <c r="B126" s="312"/>
      <c r="C126" s="38">
        <f>ROUND((((B120*(B121/B122)*B123)*B124)*B125),2)</f>
        <v>0</v>
      </c>
    </row>
    <row r="128" spans="1:3" ht="30.75" customHeight="1" x14ac:dyDescent="0.2">
      <c r="A128" s="313" t="s">
        <v>356</v>
      </c>
      <c r="B128" s="313"/>
      <c r="C128" s="313"/>
    </row>
    <row r="130" spans="1:3" x14ac:dyDescent="0.2">
      <c r="A130" s="314" t="s">
        <v>209</v>
      </c>
      <c r="B130" s="314"/>
      <c r="C130" s="314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Lider 12 36'!$D$12</f>
        <v>0</v>
      </c>
    </row>
    <row r="136" spans="1:3" x14ac:dyDescent="0.2">
      <c r="A136" s="112" t="s">
        <v>28</v>
      </c>
      <c r="B136" s="115"/>
      <c r="C136" s="103">
        <f>+'Bombeiro Lider 12 36'!$D$13</f>
        <v>0</v>
      </c>
    </row>
    <row r="137" spans="1:3" x14ac:dyDescent="0.2">
      <c r="A137" s="112" t="s">
        <v>29</v>
      </c>
      <c r="B137" s="115"/>
      <c r="C137" s="103">
        <f>+'Bombeiro Lider 12 36'!$D$14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5" t="s">
        <v>216</v>
      </c>
      <c r="B143" s="315"/>
      <c r="C143" s="36">
        <f>ROUND(+B142*C141,2)</f>
        <v>0</v>
      </c>
    </row>
    <row r="145" spans="1:3" x14ac:dyDescent="0.2">
      <c r="A145" s="314" t="s">
        <v>217</v>
      </c>
      <c r="B145" s="314"/>
      <c r="C145" s="314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Lider 12 36'!$D$12</f>
        <v>0</v>
      </c>
    </row>
    <row r="153" spans="1:3" x14ac:dyDescent="0.2">
      <c r="A153" s="112" t="s">
        <v>28</v>
      </c>
      <c r="B153" s="115"/>
      <c r="C153" s="103">
        <f>+'Bombeiro Lider 12 36'!$D$13</f>
        <v>0</v>
      </c>
    </row>
    <row r="154" spans="1:3" x14ac:dyDescent="0.2">
      <c r="A154" s="112" t="s">
        <v>29</v>
      </c>
      <c r="B154" s="115"/>
      <c r="C154" s="103">
        <f>+'Bombeiro Lider 12 36'!$D$14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8" t="s">
        <v>225</v>
      </c>
      <c r="B164" s="278"/>
      <c r="C164" s="38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43" workbookViewId="0">
      <selection activeCell="D53" sqref="D53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3" t="s">
        <v>16</v>
      </c>
      <c r="B1" s="304"/>
      <c r="C1" s="304"/>
      <c r="D1" s="305"/>
      <c r="E1" s="13"/>
      <c r="F1" s="13"/>
    </row>
    <row r="3" spans="1:6" x14ac:dyDescent="0.2">
      <c r="A3" s="267" t="s">
        <v>17</v>
      </c>
      <c r="B3" s="268"/>
      <c r="C3" s="268"/>
      <c r="D3" s="279"/>
    </row>
    <row r="4" spans="1:6" s="83" customFormat="1" ht="27" customHeight="1" x14ac:dyDescent="0.25">
      <c r="A4" s="136">
        <v>1</v>
      </c>
      <c r="B4" s="137" t="s">
        <v>18</v>
      </c>
      <c r="C4" s="337" t="s">
        <v>232</v>
      </c>
      <c r="D4" s="338"/>
    </row>
    <row r="5" spans="1:6" s="83" customFormat="1" x14ac:dyDescent="0.25">
      <c r="A5" s="136">
        <v>2</v>
      </c>
      <c r="B5" s="137" t="s">
        <v>19</v>
      </c>
      <c r="C5" s="339" t="s">
        <v>208</v>
      </c>
      <c r="D5" s="340"/>
    </row>
    <row r="6" spans="1:6" s="83" customFormat="1" x14ac:dyDescent="0.25">
      <c r="A6" s="136">
        <v>3</v>
      </c>
      <c r="B6" s="137" t="s">
        <v>20</v>
      </c>
      <c r="C6" s="341">
        <f>+Apresentacao!F19</f>
        <v>0</v>
      </c>
      <c r="D6" s="341"/>
    </row>
    <row r="7" spans="1:6" s="83" customFormat="1" x14ac:dyDescent="0.25">
      <c r="A7" s="136">
        <v>4</v>
      </c>
      <c r="B7" s="137" t="s">
        <v>21</v>
      </c>
      <c r="C7" s="335" t="s">
        <v>236</v>
      </c>
      <c r="D7" s="336"/>
    </row>
    <row r="8" spans="1:6" s="83" customFormat="1" x14ac:dyDescent="0.25">
      <c r="A8" s="136">
        <v>5</v>
      </c>
      <c r="B8" s="137" t="s">
        <v>22</v>
      </c>
      <c r="C8" s="342">
        <v>43891</v>
      </c>
      <c r="D8" s="340"/>
    </row>
    <row r="9" spans="1:6" x14ac:dyDescent="0.2">
      <c r="D9" s="14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80" t="s">
        <v>27</v>
      </c>
      <c r="C12" s="280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80" t="s">
        <v>30</v>
      </c>
      <c r="C15" s="280"/>
      <c r="D15" s="88"/>
    </row>
    <row r="16" spans="1:6" x14ac:dyDescent="0.2">
      <c r="A16" s="87" t="s">
        <v>31</v>
      </c>
      <c r="B16" s="280" t="s">
        <v>32</v>
      </c>
      <c r="C16" s="280"/>
      <c r="D16" s="88"/>
    </row>
    <row r="17" spans="1:6" x14ac:dyDescent="0.2">
      <c r="A17" s="87" t="s">
        <v>33</v>
      </c>
      <c r="B17" s="297" t="s">
        <v>34</v>
      </c>
      <c r="C17" s="298"/>
      <c r="D17" s="88"/>
    </row>
    <row r="18" spans="1:6" x14ac:dyDescent="0.2">
      <c r="A18" s="87" t="s">
        <v>35</v>
      </c>
      <c r="B18" s="280" t="s">
        <v>36</v>
      </c>
      <c r="C18" s="280"/>
      <c r="D18" s="88"/>
    </row>
    <row r="19" spans="1:6" x14ac:dyDescent="0.2">
      <c r="A19" s="87" t="s">
        <v>37</v>
      </c>
      <c r="B19" s="297" t="s">
        <v>38</v>
      </c>
      <c r="C19" s="298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9" t="s">
        <v>42</v>
      </c>
      <c r="C21" s="300"/>
      <c r="D21" s="97"/>
      <c r="F21" s="98"/>
    </row>
    <row r="22" spans="1:6" x14ac:dyDescent="0.2">
      <c r="A22" s="87" t="s">
        <v>43</v>
      </c>
      <c r="B22" s="280" t="s">
        <v>44</v>
      </c>
      <c r="C22" s="280"/>
      <c r="D22" s="97"/>
    </row>
    <row r="23" spans="1:6" x14ac:dyDescent="0.2">
      <c r="A23" s="281" t="s">
        <v>45</v>
      </c>
      <c r="B23" s="281"/>
      <c r="C23" s="281"/>
      <c r="D23" s="16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1" t="s">
        <v>45</v>
      </c>
      <c r="B33" s="281"/>
      <c r="C33" s="281"/>
      <c r="D33" s="16">
        <f>+D30+D29</f>
        <v>0</v>
      </c>
    </row>
    <row r="35" spans="1:4" ht="29.25" customHeight="1" x14ac:dyDescent="0.2">
      <c r="A35" s="291" t="s">
        <v>56</v>
      </c>
      <c r="B35" s="292"/>
      <c r="C35" s="292"/>
      <c r="D35" s="292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1" t="s">
        <v>67</v>
      </c>
      <c r="B47" s="292"/>
      <c r="C47" s="292"/>
      <c r="D47" s="292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26 Diurno'!C16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26 Diurno'!C25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3" t="s">
        <v>73</v>
      </c>
      <c r="C53" s="293"/>
      <c r="D53" s="111"/>
    </row>
    <row r="54" spans="1:6" x14ac:dyDescent="0.2">
      <c r="A54" s="267" t="s">
        <v>45</v>
      </c>
      <c r="B54" s="279"/>
      <c r="C54" s="30"/>
      <c r="D54" s="31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2">
        <v>2</v>
      </c>
      <c r="B57" s="290" t="s">
        <v>75</v>
      </c>
      <c r="C57" s="290"/>
      <c r="D57" s="33" t="s">
        <v>26</v>
      </c>
    </row>
    <row r="58" spans="1:6" x14ac:dyDescent="0.2">
      <c r="A58" s="112" t="s">
        <v>48</v>
      </c>
      <c r="B58" s="294" t="s">
        <v>49</v>
      </c>
      <c r="C58" s="294"/>
      <c r="D58" s="103">
        <f>+D33</f>
        <v>0</v>
      </c>
    </row>
    <row r="59" spans="1:6" x14ac:dyDescent="0.2">
      <c r="A59" s="112" t="s">
        <v>57</v>
      </c>
      <c r="B59" s="294" t="s">
        <v>58</v>
      </c>
      <c r="C59" s="294"/>
      <c r="D59" s="103">
        <f>+D45</f>
        <v>0</v>
      </c>
    </row>
    <row r="60" spans="1:6" x14ac:dyDescent="0.2">
      <c r="A60" s="112" t="s">
        <v>68</v>
      </c>
      <c r="B60" s="294" t="s">
        <v>69</v>
      </c>
      <c r="C60" s="294"/>
      <c r="D60" s="113">
        <f>+D54</f>
        <v>-1</v>
      </c>
    </row>
    <row r="61" spans="1:6" x14ac:dyDescent="0.2">
      <c r="A61" s="290" t="s">
        <v>45</v>
      </c>
      <c r="B61" s="290"/>
      <c r="C61" s="290"/>
      <c r="D61" s="34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26 Diurno'!C31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26 Diurno'!C45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26 Diurno'!C53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26 Diurno'!C67</f>
        <v>0</v>
      </c>
    </row>
    <row r="72" spans="1:4" x14ac:dyDescent="0.2">
      <c r="A72" s="267" t="s">
        <v>45</v>
      </c>
      <c r="B72" s="268"/>
      <c r="C72" s="279"/>
      <c r="D72" s="36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7" t="s">
        <v>85</v>
      </c>
      <c r="B76" s="287"/>
      <c r="C76" s="287"/>
      <c r="D76" s="287"/>
    </row>
    <row r="77" spans="1:4" x14ac:dyDescent="0.2">
      <c r="A77" s="35" t="s">
        <v>86</v>
      </c>
      <c r="B77" s="267" t="s">
        <v>87</v>
      </c>
      <c r="C77" s="279"/>
      <c r="D77" s="15" t="s">
        <v>26</v>
      </c>
    </row>
    <row r="78" spans="1:4" x14ac:dyDescent="0.2">
      <c r="A78" s="99" t="s">
        <v>5</v>
      </c>
      <c r="B78" s="274" t="s">
        <v>88</v>
      </c>
      <c r="C78" s="275"/>
      <c r="D78" s="97"/>
    </row>
    <row r="79" spans="1:4" x14ac:dyDescent="0.2">
      <c r="A79" s="112" t="s">
        <v>7</v>
      </c>
      <c r="B79" s="288" t="s">
        <v>87</v>
      </c>
      <c r="C79" s="289"/>
      <c r="D79" s="119">
        <f>+'Men Cal Bombeiro 12 26 Diurno'!C80</f>
        <v>0</v>
      </c>
    </row>
    <row r="80" spans="1:4" s="120" customFormat="1" x14ac:dyDescent="0.2">
      <c r="A80" s="112" t="s">
        <v>10</v>
      </c>
      <c r="B80" s="288" t="s">
        <v>89</v>
      </c>
      <c r="C80" s="289"/>
      <c r="D80" s="119">
        <f>+'Men Cal Bombeiro 12 26 Diurno'!C89</f>
        <v>0</v>
      </c>
    </row>
    <row r="81" spans="1:4" s="120" customFormat="1" x14ac:dyDescent="0.2">
      <c r="A81" s="112" t="s">
        <v>12</v>
      </c>
      <c r="B81" s="288" t="s">
        <v>90</v>
      </c>
      <c r="C81" s="289"/>
      <c r="D81" s="119">
        <f>+'Men Cal Bombeiro 12 26 Diurno'!C97</f>
        <v>0</v>
      </c>
    </row>
    <row r="82" spans="1:4" s="120" customFormat="1" ht="14.25" x14ac:dyDescent="0.2">
      <c r="A82" s="112" t="s">
        <v>31</v>
      </c>
      <c r="B82" s="288" t="s">
        <v>342</v>
      </c>
      <c r="C82" s="289"/>
      <c r="D82" s="119"/>
    </row>
    <row r="83" spans="1:4" s="120" customFormat="1" x14ac:dyDescent="0.2">
      <c r="A83" s="112" t="s">
        <v>33</v>
      </c>
      <c r="B83" s="288" t="s">
        <v>91</v>
      </c>
      <c r="C83" s="289"/>
      <c r="D83" s="119">
        <f>+'Men Cal Bombeiro 12 26 Diurno'!C105</f>
        <v>0</v>
      </c>
    </row>
    <row r="84" spans="1:4" x14ac:dyDescent="0.2">
      <c r="A84" s="99" t="s">
        <v>35</v>
      </c>
      <c r="B84" s="274" t="s">
        <v>44</v>
      </c>
      <c r="C84" s="275"/>
      <c r="D84" s="97"/>
    </row>
    <row r="85" spans="1:4" x14ac:dyDescent="0.2">
      <c r="A85" s="99" t="s">
        <v>37</v>
      </c>
      <c r="B85" s="274" t="s">
        <v>92</v>
      </c>
      <c r="C85" s="275"/>
      <c r="D85" s="118"/>
    </row>
    <row r="86" spans="1:4" x14ac:dyDescent="0.2">
      <c r="A86" s="281" t="s">
        <v>45</v>
      </c>
      <c r="B86" s="281"/>
      <c r="C86" s="281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7" t="s">
        <v>94</v>
      </c>
      <c r="C88" s="279"/>
      <c r="D88" s="15" t="s">
        <v>26</v>
      </c>
    </row>
    <row r="89" spans="1:4" s="120" customFormat="1" x14ac:dyDescent="0.2">
      <c r="A89" s="112" t="s">
        <v>5</v>
      </c>
      <c r="B89" s="282" t="s">
        <v>95</v>
      </c>
      <c r="C89" s="283"/>
      <c r="D89" s="119">
        <f>+'Men Cal Bombeiro 12 26 Diurno'!C116</f>
        <v>0</v>
      </c>
    </row>
    <row r="90" spans="1:4" s="120" customFormat="1" x14ac:dyDescent="0.2">
      <c r="A90" s="112" t="s">
        <v>7</v>
      </c>
      <c r="B90" s="284" t="s">
        <v>96</v>
      </c>
      <c r="C90" s="285"/>
      <c r="D90" s="118"/>
    </row>
    <row r="91" spans="1:4" s="120" customFormat="1" x14ac:dyDescent="0.2">
      <c r="A91" s="112" t="s">
        <v>10</v>
      </c>
      <c r="B91" s="284" t="s">
        <v>97</v>
      </c>
      <c r="C91" s="285"/>
      <c r="D91" s="118"/>
    </row>
    <row r="92" spans="1:4" x14ac:dyDescent="0.2">
      <c r="A92" s="99" t="s">
        <v>12</v>
      </c>
      <c r="B92" s="274" t="s">
        <v>44</v>
      </c>
      <c r="C92" s="275"/>
      <c r="D92" s="97"/>
    </row>
    <row r="93" spans="1:4" x14ac:dyDescent="0.2">
      <c r="A93" s="281" t="s">
        <v>45</v>
      </c>
      <c r="B93" s="281"/>
      <c r="C93" s="281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1" t="s">
        <v>99</v>
      </c>
      <c r="C95" s="281"/>
      <c r="D95" s="15" t="s">
        <v>26</v>
      </c>
    </row>
    <row r="96" spans="1:4" s="123" customFormat="1" x14ac:dyDescent="0.25">
      <c r="A96" s="117" t="s">
        <v>5</v>
      </c>
      <c r="B96" s="286" t="s">
        <v>100</v>
      </c>
      <c r="C96" s="286"/>
      <c r="D96" s="122"/>
    </row>
    <row r="97" spans="1:4" x14ac:dyDescent="0.2">
      <c r="A97" s="281" t="s">
        <v>45</v>
      </c>
      <c r="B97" s="281"/>
      <c r="C97" s="281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4" t="s">
        <v>87</v>
      </c>
      <c r="C100" s="275"/>
      <c r="D100" s="103">
        <f>+D86</f>
        <v>0</v>
      </c>
    </row>
    <row r="101" spans="1:4" x14ac:dyDescent="0.2">
      <c r="A101" s="99" t="s">
        <v>93</v>
      </c>
      <c r="B101" s="274" t="s">
        <v>94</v>
      </c>
      <c r="C101" s="275"/>
      <c r="D101" s="103">
        <f>+D93</f>
        <v>0</v>
      </c>
    </row>
    <row r="102" spans="1:4" x14ac:dyDescent="0.2">
      <c r="A102" s="124"/>
      <c r="B102" s="276" t="s">
        <v>102</v>
      </c>
      <c r="C102" s="277"/>
      <c r="D102" s="37">
        <f>+D101+D100</f>
        <v>0</v>
      </c>
    </row>
    <row r="103" spans="1:4" x14ac:dyDescent="0.2">
      <c r="A103" s="99" t="s">
        <v>98</v>
      </c>
      <c r="B103" s="274" t="s">
        <v>99</v>
      </c>
      <c r="C103" s="275"/>
      <c r="D103" s="103">
        <f>+D97</f>
        <v>0</v>
      </c>
    </row>
    <row r="104" spans="1:4" x14ac:dyDescent="0.2">
      <c r="A104" s="278" t="s">
        <v>45</v>
      </c>
      <c r="B104" s="278"/>
      <c r="C104" s="278"/>
      <c r="D104" s="38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5">
        <v>5</v>
      </c>
      <c r="B108" s="267" t="s">
        <v>104</v>
      </c>
      <c r="C108" s="279"/>
      <c r="D108" s="15" t="s">
        <v>26</v>
      </c>
    </row>
    <row r="109" spans="1:4" x14ac:dyDescent="0.2">
      <c r="A109" s="99" t="s">
        <v>5</v>
      </c>
      <c r="B109" s="280" t="s">
        <v>105</v>
      </c>
      <c r="C109" s="280"/>
      <c r="D109" s="97">
        <f>+Uniforme!$B$28</f>
        <v>0</v>
      </c>
    </row>
    <row r="110" spans="1:4" x14ac:dyDescent="0.2">
      <c r="A110" s="99" t="s">
        <v>7</v>
      </c>
      <c r="B110" s="280" t="s">
        <v>106</v>
      </c>
      <c r="C110" s="280"/>
      <c r="D110" s="97">
        <f>+Equipamentos!$H$79</f>
        <v>0</v>
      </c>
    </row>
    <row r="111" spans="1:4" x14ac:dyDescent="0.2">
      <c r="A111" s="99" t="s">
        <v>10</v>
      </c>
      <c r="B111" s="280" t="s">
        <v>107</v>
      </c>
      <c r="C111" s="280"/>
      <c r="D111" s="97">
        <f>+Equipamentos!$H$78</f>
        <v>0</v>
      </c>
    </row>
    <row r="112" spans="1:4" x14ac:dyDescent="0.2">
      <c r="A112" s="99" t="s">
        <v>12</v>
      </c>
      <c r="B112" s="280" t="s">
        <v>44</v>
      </c>
      <c r="C112" s="280"/>
      <c r="D112" s="97"/>
    </row>
    <row r="113" spans="1:7" x14ac:dyDescent="0.2">
      <c r="A113" s="281" t="s">
        <v>45</v>
      </c>
      <c r="B113" s="281"/>
      <c r="C113" s="281"/>
      <c r="D113" s="16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38" t="s">
        <v>5</v>
      </c>
      <c r="B118" s="138" t="s">
        <v>110</v>
      </c>
      <c r="C118" s="139">
        <v>0.03</v>
      </c>
      <c r="D118" s="140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1" t="s">
        <v>112</v>
      </c>
      <c r="B120" s="262"/>
      <c r="C120" s="263"/>
      <c r="D120" s="39">
        <f>++D119+D118+D113+D104+D72+D61+D23</f>
        <v>-1.0609</v>
      </c>
    </row>
    <row r="121" spans="1:7" s="40" customFormat="1" ht="33" customHeight="1" x14ac:dyDescent="0.25">
      <c r="A121" s="264" t="s">
        <v>113</v>
      </c>
      <c r="B121" s="265"/>
      <c r="C121" s="266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3.36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9</v>
      </c>
    </row>
    <row r="134" spans="1:4" x14ac:dyDescent="0.2">
      <c r="A134" s="267" t="s">
        <v>45</v>
      </c>
      <c r="B134" s="268"/>
      <c r="C134" s="41">
        <f>+C130+C129+C127+C125+C124+C119+C118</f>
        <v>0.20250000000000001</v>
      </c>
      <c r="D134" s="16">
        <f>+D129+D127+D125+D124+D119+D118+D132+D133</f>
        <v>12.129099999999999</v>
      </c>
    </row>
    <row r="136" spans="1:4" x14ac:dyDescent="0.2">
      <c r="A136" s="343" t="s">
        <v>130</v>
      </c>
      <c r="B136" s="343"/>
      <c r="C136" s="343"/>
      <c r="D136" s="343"/>
    </row>
    <row r="137" spans="1:4" x14ac:dyDescent="0.2">
      <c r="A137" s="99" t="s">
        <v>5</v>
      </c>
      <c r="B137" s="270" t="s">
        <v>131</v>
      </c>
      <c r="C137" s="270"/>
      <c r="D137" s="97">
        <f>+D23</f>
        <v>0</v>
      </c>
    </row>
    <row r="138" spans="1:4" x14ac:dyDescent="0.2">
      <c r="A138" s="99" t="s">
        <v>132</v>
      </c>
      <c r="B138" s="270" t="s">
        <v>133</v>
      </c>
      <c r="C138" s="270"/>
      <c r="D138" s="97">
        <f>+D61</f>
        <v>-1</v>
      </c>
    </row>
    <row r="139" spans="1:4" x14ac:dyDescent="0.2">
      <c r="A139" s="99" t="s">
        <v>10</v>
      </c>
      <c r="B139" s="270" t="s">
        <v>134</v>
      </c>
      <c r="C139" s="270"/>
      <c r="D139" s="97">
        <f>+D72</f>
        <v>0</v>
      </c>
    </row>
    <row r="140" spans="1:4" x14ac:dyDescent="0.2">
      <c r="A140" s="99" t="s">
        <v>12</v>
      </c>
      <c r="B140" s="270" t="s">
        <v>135</v>
      </c>
      <c r="C140" s="270"/>
      <c r="D140" s="97">
        <f>+D104</f>
        <v>0</v>
      </c>
    </row>
    <row r="141" spans="1:4" x14ac:dyDescent="0.2">
      <c r="A141" s="99" t="s">
        <v>31</v>
      </c>
      <c r="B141" s="270" t="s">
        <v>136</v>
      </c>
      <c r="C141" s="270"/>
      <c r="D141" s="97">
        <f>+D113</f>
        <v>0</v>
      </c>
    </row>
    <row r="142" spans="1:4" x14ac:dyDescent="0.2">
      <c r="B142" s="271" t="s">
        <v>137</v>
      </c>
      <c r="C142" s="271"/>
      <c r="D142" s="42">
        <f>SUM(D137:D141)</f>
        <v>-1</v>
      </c>
    </row>
    <row r="143" spans="1:4" x14ac:dyDescent="0.2">
      <c r="A143" s="99" t="s">
        <v>33</v>
      </c>
      <c r="B143" s="270" t="s">
        <v>138</v>
      </c>
      <c r="C143" s="270"/>
      <c r="D143" s="97">
        <f>+D134</f>
        <v>12.129099999999999</v>
      </c>
    </row>
    <row r="145" spans="1:5" x14ac:dyDescent="0.2">
      <c r="A145" s="260" t="s">
        <v>139</v>
      </c>
      <c r="B145" s="260"/>
      <c r="C145" s="260"/>
      <c r="D145" s="43">
        <f>ROUND(+D143+D142,2)</f>
        <v>11.13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3.36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9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1.25" customHeight="1" x14ac:dyDescent="0.2">
      <c r="A152" s="258" t="s">
        <v>364</v>
      </c>
      <c r="B152" s="258"/>
      <c r="C152" s="258"/>
      <c r="D152" s="258"/>
      <c r="E152" s="128"/>
    </row>
    <row r="153" spans="1:5" ht="14.25" x14ac:dyDescent="0.2">
      <c r="A153" s="259" t="s">
        <v>365</v>
      </c>
      <c r="B153" s="259"/>
      <c r="C153" s="259"/>
      <c r="D153" s="259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5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2" sqref="B12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6.75" customHeight="1" x14ac:dyDescent="0.2">
      <c r="A1" s="344" t="s">
        <v>235</v>
      </c>
      <c r="B1" s="344"/>
      <c r="C1" s="344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Diurno'!D12</f>
        <v>0</v>
      </c>
    </row>
    <row r="7" spans="1:3" x14ac:dyDescent="0.2">
      <c r="A7" s="112" t="s">
        <v>143</v>
      </c>
      <c r="B7" s="103">
        <f>+'Bombeiro 12 36 Diurno'!D23</f>
        <v>0</v>
      </c>
    </row>
    <row r="9" spans="1:3" x14ac:dyDescent="0.2">
      <c r="A9" s="331" t="s">
        <v>144</v>
      </c>
      <c r="B9" s="332"/>
      <c r="C9" s="333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0" t="s">
        <v>151</v>
      </c>
      <c r="B16" s="312"/>
      <c r="C16" s="44">
        <f>ROUND((B13*(B14*2)-($B$6*B15)),2)</f>
        <v>0</v>
      </c>
    </row>
    <row r="18" spans="1:3" x14ac:dyDescent="0.2">
      <c r="A18" s="331" t="s">
        <v>152</v>
      </c>
      <c r="B18" s="332"/>
      <c r="C18" s="333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0" t="s">
        <v>153</v>
      </c>
      <c r="B25" s="312"/>
      <c r="C25" s="44">
        <f>ROUND(((B23*B22)-B24),2)</f>
        <v>-1</v>
      </c>
    </row>
    <row r="27" spans="1:3" x14ac:dyDescent="0.2">
      <c r="A27" s="331" t="s">
        <v>155</v>
      </c>
      <c r="B27" s="332"/>
      <c r="C27" s="333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0" t="s">
        <v>159</v>
      </c>
      <c r="B31" s="312"/>
      <c r="C31" s="44">
        <f>ROUND(+(B28/B29)*B30,2)</f>
        <v>0</v>
      </c>
    </row>
    <row r="33" spans="1:3" x14ac:dyDescent="0.2">
      <c r="A33" s="325" t="s">
        <v>160</v>
      </c>
      <c r="B33" s="326"/>
      <c r="C33" s="327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Diurno'!$D$23</f>
        <v>0</v>
      </c>
      <c r="C35" s="115"/>
    </row>
    <row r="36" spans="1:3" x14ac:dyDescent="0.2">
      <c r="A36" s="99" t="s">
        <v>50</v>
      </c>
      <c r="B36" s="103">
        <f>+'Bombeiro 12 36 Diurno'!$D$29</f>
        <v>0</v>
      </c>
      <c r="C36" s="115"/>
    </row>
    <row r="37" spans="1:3" x14ac:dyDescent="0.2">
      <c r="A37" s="99" t="s">
        <v>53</v>
      </c>
      <c r="B37" s="103">
        <f>+'Bombeiro 12 36 Diurno'!$D$31</f>
        <v>0</v>
      </c>
      <c r="C37" s="115"/>
    </row>
    <row r="38" spans="1:3" x14ac:dyDescent="0.2">
      <c r="A38" s="99" t="s">
        <v>55</v>
      </c>
      <c r="B38" s="103">
        <f>+'Bombeiro 12 36 Diurno'!$D$32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Diurno'!$C$44</f>
        <v>0.08</v>
      </c>
      <c r="C41" s="115"/>
    </row>
    <row r="42" spans="1:3" x14ac:dyDescent="0.2">
      <c r="A42" s="276" t="s">
        <v>166</v>
      </c>
      <c r="B42" s="277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6" t="s">
        <v>168</v>
      </c>
      <c r="B44" s="277"/>
      <c r="C44" s="48">
        <f>ROUND(B43*B41*B39*B34,2)</f>
        <v>0</v>
      </c>
    </row>
    <row r="45" spans="1:3" x14ac:dyDescent="0.2">
      <c r="A45" s="310" t="s">
        <v>169</v>
      </c>
      <c r="B45" s="312"/>
      <c r="C45" s="38">
        <f>+C44+C42</f>
        <v>0</v>
      </c>
    </row>
    <row r="47" spans="1:3" x14ac:dyDescent="0.2">
      <c r="A47" s="331" t="s">
        <v>170</v>
      </c>
      <c r="B47" s="332"/>
      <c r="C47" s="333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0" t="s">
        <v>174</v>
      </c>
      <c r="B53" s="312"/>
      <c r="C53" s="44">
        <f>+ROUND(((B48/B49/B50)*B51)*B52,2)</f>
        <v>0</v>
      </c>
    </row>
    <row r="55" spans="1:3" x14ac:dyDescent="0.2">
      <c r="A55" s="325" t="s">
        <v>175</v>
      </c>
      <c r="B55" s="326"/>
      <c r="C55" s="327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Diurno'!$D$23</f>
        <v>0</v>
      </c>
      <c r="C57" s="115"/>
    </row>
    <row r="58" spans="1:3" x14ac:dyDescent="0.2">
      <c r="A58" s="99" t="s">
        <v>50</v>
      </c>
      <c r="B58" s="103">
        <f>+'Bombeiro 12 36 Diurno'!$D$29</f>
        <v>0</v>
      </c>
      <c r="C58" s="115"/>
    </row>
    <row r="59" spans="1:3" x14ac:dyDescent="0.2">
      <c r="A59" s="99" t="s">
        <v>53</v>
      </c>
      <c r="B59" s="103">
        <f>+'Bombeiro 12 36 Diurno'!$D$31</f>
        <v>0</v>
      </c>
      <c r="C59" s="115"/>
    </row>
    <row r="60" spans="1:3" x14ac:dyDescent="0.2">
      <c r="A60" s="99" t="s">
        <v>55</v>
      </c>
      <c r="B60" s="103">
        <f>+'Bombeiro 12 36 Diurno'!$D$32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Diurno'!$C$44</f>
        <v>0.08</v>
      </c>
      <c r="C63" s="115"/>
    </row>
    <row r="64" spans="1:3" x14ac:dyDescent="0.2">
      <c r="A64" s="276" t="s">
        <v>166</v>
      </c>
      <c r="B64" s="277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6" t="s">
        <v>168</v>
      </c>
      <c r="B66" s="277"/>
      <c r="C66" s="48">
        <f>ROUND(B65*B63*B61*B56,2)</f>
        <v>0</v>
      </c>
    </row>
    <row r="67" spans="1:3" x14ac:dyDescent="0.2">
      <c r="A67" s="310" t="s">
        <v>177</v>
      </c>
      <c r="B67" s="312"/>
      <c r="C67" s="38">
        <f>+C66+C64</f>
        <v>0</v>
      </c>
    </row>
    <row r="69" spans="1:3" x14ac:dyDescent="0.2">
      <c r="A69" s="325" t="s">
        <v>178</v>
      </c>
      <c r="B69" s="326"/>
      <c r="C69" s="327"/>
    </row>
    <row r="70" spans="1:3" x14ac:dyDescent="0.2">
      <c r="A70" s="316" t="s">
        <v>179</v>
      </c>
      <c r="B70" s="317"/>
      <c r="C70" s="318"/>
    </row>
    <row r="71" spans="1:3" x14ac:dyDescent="0.2">
      <c r="A71" s="319"/>
      <c r="B71" s="320"/>
      <c r="C71" s="321"/>
    </row>
    <row r="72" spans="1:3" x14ac:dyDescent="0.2">
      <c r="A72" s="319"/>
      <c r="B72" s="320"/>
      <c r="C72" s="321"/>
    </row>
    <row r="73" spans="1:3" x14ac:dyDescent="0.2">
      <c r="A73" s="322"/>
      <c r="B73" s="323"/>
      <c r="C73" s="324"/>
    </row>
    <row r="74" spans="1:3" x14ac:dyDescent="0.2">
      <c r="A74" s="135"/>
      <c r="B74" s="135"/>
      <c r="C74" s="135"/>
    </row>
    <row r="75" spans="1:3" x14ac:dyDescent="0.2">
      <c r="A75" s="325" t="s">
        <v>180</v>
      </c>
      <c r="B75" s="326"/>
      <c r="C75" s="327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0" t="s">
        <v>184</v>
      </c>
      <c r="B80" s="312"/>
      <c r="C80" s="32">
        <f>+ROUND((B76/B77/B78)*B79,2)</f>
        <v>0</v>
      </c>
    </row>
    <row r="82" spans="1:3" x14ac:dyDescent="0.2">
      <c r="A82" s="325" t="s">
        <v>185</v>
      </c>
      <c r="B82" s="326"/>
      <c r="C82" s="327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0" t="s">
        <v>189</v>
      </c>
      <c r="B89" s="312"/>
      <c r="C89" s="44">
        <f>ROUND(+B83/B84/B85*B86*B87*B88,2)</f>
        <v>0</v>
      </c>
    </row>
    <row r="91" spans="1:3" x14ac:dyDescent="0.2">
      <c r="A91" s="325" t="s">
        <v>190</v>
      </c>
      <c r="B91" s="326"/>
      <c r="C91" s="327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0" t="s">
        <v>193</v>
      </c>
      <c r="B97" s="312"/>
      <c r="C97" s="44">
        <f>ROUND(+B92/B93/B94*B95*B96,2)</f>
        <v>0</v>
      </c>
    </row>
    <row r="99" spans="1:3" x14ac:dyDescent="0.2">
      <c r="A99" s="325" t="s">
        <v>194</v>
      </c>
      <c r="B99" s="326"/>
      <c r="C99" s="327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0" t="s">
        <v>196</v>
      </c>
      <c r="B105" s="312"/>
      <c r="C105" s="44">
        <f>ROUND(+B100/B101/B102*B103*B104,2)</f>
        <v>0</v>
      </c>
    </row>
    <row r="107" spans="1:3" x14ac:dyDescent="0.2">
      <c r="A107" s="325" t="s">
        <v>197</v>
      </c>
      <c r="B107" s="326"/>
      <c r="C107" s="327"/>
    </row>
    <row r="108" spans="1:3" x14ac:dyDescent="0.2">
      <c r="A108" s="328" t="s">
        <v>198</v>
      </c>
      <c r="B108" s="329"/>
      <c r="C108" s="330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0" t="s">
        <v>203</v>
      </c>
      <c r="B116" s="312"/>
      <c r="C116" s="44">
        <f>ROUND((((+B111*(B112/B113)/B113)*B114)*B115),2)</f>
        <v>0</v>
      </c>
    </row>
    <row r="117" spans="1:3" x14ac:dyDescent="0.2">
      <c r="A117" s="310" t="s">
        <v>204</v>
      </c>
      <c r="B117" s="311"/>
      <c r="C117" s="312"/>
    </row>
    <row r="118" spans="1:3" x14ac:dyDescent="0.2">
      <c r="A118" s="99" t="s">
        <v>181</v>
      </c>
      <c r="B118" s="103">
        <f>+'Bombeiro 12 36 Diurno'!D23</f>
        <v>0</v>
      </c>
      <c r="C118" s="115"/>
    </row>
    <row r="119" spans="1:3" x14ac:dyDescent="0.2">
      <c r="A119" s="99" t="s">
        <v>50</v>
      </c>
      <c r="B119" s="103">
        <f>+'Bombeiro 12 36 Diurno'!D29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Diurno'!C45</f>
        <v>0.36800000000000005</v>
      </c>
      <c r="C125" s="115"/>
    </row>
    <row r="126" spans="1:3" x14ac:dyDescent="0.2">
      <c r="A126" s="310" t="s">
        <v>206</v>
      </c>
      <c r="B126" s="312"/>
      <c r="C126" s="38">
        <f>ROUND((((B120*(B121/B122)*B123)*B124)*B125),2)</f>
        <v>0</v>
      </c>
    </row>
    <row r="128" spans="1:3" ht="30.75" customHeight="1" x14ac:dyDescent="0.2">
      <c r="A128" s="313" t="s">
        <v>355</v>
      </c>
      <c r="B128" s="313"/>
      <c r="C128" s="313"/>
    </row>
    <row r="129" spans="1:7" x14ac:dyDescent="0.2">
      <c r="G129" s="158"/>
    </row>
    <row r="130" spans="1:7" x14ac:dyDescent="0.2">
      <c r="A130" s="314" t="s">
        <v>209</v>
      </c>
      <c r="B130" s="314"/>
      <c r="C130" s="314"/>
      <c r="G130" s="121"/>
    </row>
    <row r="131" spans="1:7" x14ac:dyDescent="0.2">
      <c r="A131" s="99" t="s">
        <v>145</v>
      </c>
      <c r="B131" s="99">
        <v>365.25</v>
      </c>
      <c r="C131" s="115"/>
    </row>
    <row r="132" spans="1:7" x14ac:dyDescent="0.2">
      <c r="A132" s="99" t="s">
        <v>146</v>
      </c>
      <c r="B132" s="112">
        <v>12</v>
      </c>
      <c r="C132" s="115"/>
    </row>
    <row r="133" spans="1:7" x14ac:dyDescent="0.2">
      <c r="A133" s="99" t="s">
        <v>147</v>
      </c>
      <c r="B133" s="102">
        <v>0.5</v>
      </c>
      <c r="C133" s="115"/>
    </row>
    <row r="134" spans="1:7" x14ac:dyDescent="0.2">
      <c r="A134" s="141" t="s">
        <v>210</v>
      </c>
      <c r="B134" s="112">
        <v>7</v>
      </c>
      <c r="C134" s="115"/>
    </row>
    <row r="135" spans="1:7" x14ac:dyDescent="0.2">
      <c r="A135" s="112" t="s">
        <v>211</v>
      </c>
      <c r="B135" s="115"/>
      <c r="C135" s="103">
        <f>+'Bombeiro 12 36 Diurno'!$D$12</f>
        <v>0</v>
      </c>
    </row>
    <row r="136" spans="1:7" x14ac:dyDescent="0.2">
      <c r="A136" s="112" t="s">
        <v>28</v>
      </c>
      <c r="B136" s="115"/>
      <c r="C136" s="103">
        <f>+'Bombeiro 12 36 Diurno'!$D$13</f>
        <v>0</v>
      </c>
    </row>
    <row r="137" spans="1:7" x14ac:dyDescent="0.2">
      <c r="A137" s="112" t="s">
        <v>29</v>
      </c>
      <c r="B137" s="115"/>
      <c r="C137" s="103">
        <f>+'Bombeiro 12 36 Diurno'!$D$14</f>
        <v>0</v>
      </c>
    </row>
    <row r="138" spans="1:7" x14ac:dyDescent="0.2">
      <c r="A138" s="46" t="s">
        <v>212</v>
      </c>
      <c r="B138" s="115"/>
      <c r="C138" s="47">
        <f>SUM(C135:C137)</f>
        <v>0</v>
      </c>
    </row>
    <row r="139" spans="1:7" x14ac:dyDescent="0.2">
      <c r="A139" s="99" t="s">
        <v>140</v>
      </c>
      <c r="B139" s="142">
        <f>+B3</f>
        <v>220</v>
      </c>
      <c r="C139" s="115"/>
    </row>
    <row r="140" spans="1:7" x14ac:dyDescent="0.2">
      <c r="A140" s="112" t="s">
        <v>213</v>
      </c>
      <c r="B140" s="102">
        <v>0.2</v>
      </c>
      <c r="C140" s="115"/>
    </row>
    <row r="141" spans="1:7" x14ac:dyDescent="0.2">
      <c r="A141" s="112" t="s">
        <v>214</v>
      </c>
      <c r="B141" s="115"/>
      <c r="C141" s="132">
        <f>ROUND((C138/B139)*B140,2)</f>
        <v>0</v>
      </c>
    </row>
    <row r="142" spans="1:7" x14ac:dyDescent="0.2">
      <c r="A142" s="112" t="s">
        <v>215</v>
      </c>
      <c r="B142" s="99">
        <f>ROUND(+B131/B132*B133*B134,0)</f>
        <v>107</v>
      </c>
      <c r="C142" s="143"/>
    </row>
    <row r="143" spans="1:7" x14ac:dyDescent="0.2">
      <c r="A143" s="315" t="s">
        <v>216</v>
      </c>
      <c r="B143" s="315"/>
      <c r="C143" s="36">
        <f>ROUND(+B142*C141,2)</f>
        <v>0</v>
      </c>
    </row>
    <row r="145" spans="1:3" x14ac:dyDescent="0.2">
      <c r="A145" s="314" t="s">
        <v>217</v>
      </c>
      <c r="B145" s="314"/>
      <c r="C145" s="314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Diurno'!$D$12</f>
        <v>0</v>
      </c>
    </row>
    <row r="153" spans="1:3" x14ac:dyDescent="0.2">
      <c r="A153" s="112" t="s">
        <v>28</v>
      </c>
      <c r="B153" s="115"/>
      <c r="C153" s="103">
        <f>+'Bombeiro 12 36 Diurno'!$D$13</f>
        <v>0</v>
      </c>
    </row>
    <row r="154" spans="1:3" x14ac:dyDescent="0.2">
      <c r="A154" s="112" t="s">
        <v>29</v>
      </c>
      <c r="B154" s="115"/>
      <c r="C154" s="103">
        <f>+'Bombeiro 12 36 Diurno'!$D$14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8" t="s">
        <v>225</v>
      </c>
      <c r="B164" s="278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29" workbookViewId="0">
      <selection activeCell="D70" sqref="D70"/>
    </sheetView>
  </sheetViews>
  <sheetFormatPr defaultRowHeight="12.75" x14ac:dyDescent="0.2"/>
  <cols>
    <col min="1" max="1" width="6.42578125" style="82" customWidth="1"/>
    <col min="2" max="2" width="57.7109375" style="82" customWidth="1"/>
    <col min="3" max="3" width="10.7109375" style="82" bestFit="1" customWidth="1"/>
    <col min="4" max="4" width="17.85546875" style="82" customWidth="1"/>
    <col min="5" max="5" width="13.42578125" style="82" bestFit="1" customWidth="1"/>
    <col min="6" max="16384" width="9.140625" style="82"/>
  </cols>
  <sheetData>
    <row r="1" spans="1:6" x14ac:dyDescent="0.2">
      <c r="A1" s="303" t="s">
        <v>16</v>
      </c>
      <c r="B1" s="304"/>
      <c r="C1" s="304"/>
      <c r="D1" s="305"/>
      <c r="E1" s="13"/>
      <c r="F1" s="13"/>
    </row>
    <row r="3" spans="1:6" x14ac:dyDescent="0.2">
      <c r="A3" s="267" t="s">
        <v>17</v>
      </c>
      <c r="B3" s="268"/>
      <c r="C3" s="268"/>
      <c r="D3" s="279"/>
    </row>
    <row r="4" spans="1:6" s="83" customFormat="1" ht="30" customHeight="1" x14ac:dyDescent="0.25">
      <c r="A4" s="144">
        <v>1</v>
      </c>
      <c r="B4" s="145" t="s">
        <v>18</v>
      </c>
      <c r="C4" s="347" t="s">
        <v>234</v>
      </c>
      <c r="D4" s="348"/>
    </row>
    <row r="5" spans="1:6" s="83" customFormat="1" x14ac:dyDescent="0.25">
      <c r="A5" s="144">
        <v>2</v>
      </c>
      <c r="B5" s="145" t="s">
        <v>19</v>
      </c>
      <c r="C5" s="349" t="s">
        <v>208</v>
      </c>
      <c r="D5" s="350"/>
    </row>
    <row r="6" spans="1:6" s="83" customFormat="1" x14ac:dyDescent="0.25">
      <c r="A6" s="144">
        <v>3</v>
      </c>
      <c r="B6" s="145" t="s">
        <v>20</v>
      </c>
      <c r="C6" s="351">
        <f>+Apresentacao!F19</f>
        <v>0</v>
      </c>
      <c r="D6" s="351"/>
    </row>
    <row r="7" spans="1:6" s="83" customFormat="1" x14ac:dyDescent="0.25">
      <c r="A7" s="144">
        <v>4</v>
      </c>
      <c r="B7" s="145" t="s">
        <v>21</v>
      </c>
      <c r="C7" s="345" t="s">
        <v>236</v>
      </c>
      <c r="D7" s="346"/>
    </row>
    <row r="8" spans="1:6" s="83" customFormat="1" x14ac:dyDescent="0.25">
      <c r="A8" s="144">
        <v>5</v>
      </c>
      <c r="B8" s="145" t="s">
        <v>22</v>
      </c>
      <c r="C8" s="352">
        <v>43891</v>
      </c>
      <c r="D8" s="350"/>
    </row>
    <row r="9" spans="1:6" x14ac:dyDescent="0.2">
      <c r="D9" s="14"/>
    </row>
    <row r="10" spans="1:6" x14ac:dyDescent="0.2">
      <c r="A10" s="272" t="s">
        <v>23</v>
      </c>
      <c r="B10" s="273"/>
      <c r="C10" s="273"/>
      <c r="D10" s="273"/>
    </row>
    <row r="11" spans="1:6" x14ac:dyDescent="0.2">
      <c r="A11" s="84">
        <v>1</v>
      </c>
      <c r="B11" s="85" t="s">
        <v>24</v>
      </c>
      <c r="C11" s="15" t="s">
        <v>25</v>
      </c>
      <c r="D11" s="86" t="s">
        <v>26</v>
      </c>
    </row>
    <row r="12" spans="1:6" x14ac:dyDescent="0.2">
      <c r="A12" s="87" t="s">
        <v>5</v>
      </c>
      <c r="B12" s="280" t="s">
        <v>27</v>
      </c>
      <c r="C12" s="280"/>
      <c r="D12" s="88">
        <f>+C6</f>
        <v>0</v>
      </c>
    </row>
    <row r="13" spans="1:6" x14ac:dyDescent="0.2">
      <c r="A13" s="89" t="s">
        <v>7</v>
      </c>
      <c r="B13" s="90" t="s">
        <v>28</v>
      </c>
      <c r="C13" s="91">
        <v>0.3</v>
      </c>
      <c r="D13" s="92">
        <f>+C13*D12</f>
        <v>0</v>
      </c>
      <c r="E13" s="93"/>
    </row>
    <row r="14" spans="1:6" x14ac:dyDescent="0.2">
      <c r="A14" s="89" t="s">
        <v>10</v>
      </c>
      <c r="B14" s="90" t="s">
        <v>29</v>
      </c>
      <c r="C14" s="91"/>
      <c r="D14" s="92">
        <f>+C14*D12</f>
        <v>0</v>
      </c>
    </row>
    <row r="15" spans="1:6" x14ac:dyDescent="0.2">
      <c r="A15" s="87" t="s">
        <v>12</v>
      </c>
      <c r="B15" s="280" t="s">
        <v>30</v>
      </c>
      <c r="C15" s="280"/>
      <c r="D15" s="88">
        <f>+'Men Cal Bombeiro 12 36 Noturn'!C143</f>
        <v>0</v>
      </c>
    </row>
    <row r="16" spans="1:6" x14ac:dyDescent="0.2">
      <c r="A16" s="87" t="s">
        <v>31</v>
      </c>
      <c r="B16" s="280" t="s">
        <v>32</v>
      </c>
      <c r="C16" s="280"/>
      <c r="D16" s="88"/>
    </row>
    <row r="17" spans="1:6" x14ac:dyDescent="0.2">
      <c r="A17" s="87" t="s">
        <v>33</v>
      </c>
      <c r="B17" s="297" t="s">
        <v>34</v>
      </c>
      <c r="C17" s="298"/>
      <c r="D17" s="88"/>
    </row>
    <row r="18" spans="1:6" x14ac:dyDescent="0.2">
      <c r="A18" s="87" t="s">
        <v>35</v>
      </c>
      <c r="B18" s="280" t="s">
        <v>36</v>
      </c>
      <c r="C18" s="280"/>
      <c r="D18" s="88"/>
    </row>
    <row r="19" spans="1:6" x14ac:dyDescent="0.2">
      <c r="A19" s="87" t="s">
        <v>37</v>
      </c>
      <c r="B19" s="297" t="s">
        <v>38</v>
      </c>
      <c r="C19" s="298"/>
      <c r="D19" s="94"/>
    </row>
    <row r="20" spans="1:6" x14ac:dyDescent="0.2">
      <c r="A20" s="87" t="s">
        <v>39</v>
      </c>
      <c r="B20" s="95" t="s">
        <v>40</v>
      </c>
      <c r="C20" s="96"/>
      <c r="D20" s="88"/>
    </row>
    <row r="21" spans="1:6" x14ac:dyDescent="0.2">
      <c r="A21" s="87" t="s">
        <v>41</v>
      </c>
      <c r="B21" s="299" t="s">
        <v>42</v>
      </c>
      <c r="C21" s="300"/>
      <c r="D21" s="97"/>
      <c r="F21" s="98"/>
    </row>
    <row r="22" spans="1:6" x14ac:dyDescent="0.2">
      <c r="A22" s="87" t="s">
        <v>43</v>
      </c>
      <c r="B22" s="280" t="s">
        <v>44</v>
      </c>
      <c r="C22" s="280"/>
      <c r="D22" s="97"/>
    </row>
    <row r="23" spans="1:6" x14ac:dyDescent="0.2">
      <c r="A23" s="281" t="s">
        <v>45</v>
      </c>
      <c r="B23" s="281"/>
      <c r="C23" s="281"/>
      <c r="D23" s="16">
        <f>SUM(D12:D22)</f>
        <v>0</v>
      </c>
    </row>
    <row r="25" spans="1:6" x14ac:dyDescent="0.2">
      <c r="A25" s="272" t="s">
        <v>46</v>
      </c>
      <c r="B25" s="273"/>
      <c r="C25" s="273"/>
      <c r="D25" s="273"/>
    </row>
    <row r="27" spans="1:6" x14ac:dyDescent="0.2">
      <c r="A27" s="272" t="s">
        <v>47</v>
      </c>
      <c r="B27" s="273"/>
      <c r="C27" s="273"/>
      <c r="D27" s="273"/>
    </row>
    <row r="28" spans="1:6" x14ac:dyDescent="0.2">
      <c r="A28" s="17" t="s">
        <v>48</v>
      </c>
      <c r="B28" s="18" t="s">
        <v>49</v>
      </c>
      <c r="C28" s="19" t="s">
        <v>25</v>
      </c>
      <c r="D28" s="20" t="s">
        <v>26</v>
      </c>
    </row>
    <row r="29" spans="1:6" x14ac:dyDescent="0.2">
      <c r="A29" s="87" t="s">
        <v>5</v>
      </c>
      <c r="B29" s="99" t="s">
        <v>50</v>
      </c>
      <c r="C29" s="100" t="e">
        <f>ROUND(+D29/$D$23,4)</f>
        <v>#DIV/0!</v>
      </c>
      <c r="D29" s="97">
        <f>ROUND(+D23/12,2)</f>
        <v>0</v>
      </c>
    </row>
    <row r="30" spans="1:6" x14ac:dyDescent="0.2">
      <c r="A30" s="21" t="s">
        <v>7</v>
      </c>
      <c r="B30" s="101" t="s">
        <v>51</v>
      </c>
      <c r="C30" s="22" t="e">
        <f>ROUND(+D30/$D$23,4)</f>
        <v>#DIV/0!</v>
      </c>
      <c r="D30" s="23">
        <f>+D31+D32</f>
        <v>0</v>
      </c>
    </row>
    <row r="31" spans="1:6" x14ac:dyDescent="0.2">
      <c r="A31" s="87" t="s">
        <v>52</v>
      </c>
      <c r="B31" s="24" t="s">
        <v>53</v>
      </c>
      <c r="C31" s="25" t="e">
        <f>ROUND(+D31/$D$23,4)</f>
        <v>#DIV/0!</v>
      </c>
      <c r="D31" s="26">
        <f>ROUND(+D23/12,2)</f>
        <v>0</v>
      </c>
    </row>
    <row r="32" spans="1:6" x14ac:dyDescent="0.2">
      <c r="A32" s="87" t="s">
        <v>54</v>
      </c>
      <c r="B32" s="24" t="s">
        <v>55</v>
      </c>
      <c r="C32" s="25" t="e">
        <f>ROUND(+D32/$D$23,4)</f>
        <v>#DIV/0!</v>
      </c>
      <c r="D32" s="26">
        <f>ROUND(+(D23*1/3)/12,2)</f>
        <v>0</v>
      </c>
    </row>
    <row r="33" spans="1:4" x14ac:dyDescent="0.2">
      <c r="A33" s="281" t="s">
        <v>45</v>
      </c>
      <c r="B33" s="281"/>
      <c r="C33" s="281"/>
      <c r="D33" s="16">
        <f>+D30+D29</f>
        <v>0</v>
      </c>
    </row>
    <row r="35" spans="1:4" ht="24" customHeight="1" x14ac:dyDescent="0.2">
      <c r="A35" s="291" t="s">
        <v>56</v>
      </c>
      <c r="B35" s="292"/>
      <c r="C35" s="292"/>
      <c r="D35" s="292"/>
    </row>
    <row r="36" spans="1:4" x14ac:dyDescent="0.2">
      <c r="A36" s="17" t="s">
        <v>57</v>
      </c>
      <c r="B36" s="27" t="s">
        <v>58</v>
      </c>
      <c r="C36" s="19" t="s">
        <v>25</v>
      </c>
      <c r="D36" s="20" t="s">
        <v>26</v>
      </c>
    </row>
    <row r="37" spans="1:4" x14ac:dyDescent="0.2">
      <c r="A37" s="87" t="s">
        <v>5</v>
      </c>
      <c r="B37" s="99" t="s">
        <v>59</v>
      </c>
      <c r="C37" s="102">
        <v>0.2</v>
      </c>
      <c r="D37" s="103">
        <f>ROUND(C37*($D$23+$D$33),2)</f>
        <v>0</v>
      </c>
    </row>
    <row r="38" spans="1:4" x14ac:dyDescent="0.2">
      <c r="A38" s="87" t="s">
        <v>7</v>
      </c>
      <c r="B38" s="99" t="s">
        <v>60</v>
      </c>
      <c r="C38" s="102">
        <v>2.5000000000000001E-2</v>
      </c>
      <c r="D38" s="103">
        <f>ROUND(C38*($D$23+$D$33),2)</f>
        <v>0</v>
      </c>
    </row>
    <row r="39" spans="1:4" x14ac:dyDescent="0.2">
      <c r="A39" s="87" t="s">
        <v>10</v>
      </c>
      <c r="B39" s="99" t="s">
        <v>61</v>
      </c>
      <c r="C39" s="102">
        <f>3%</f>
        <v>0.03</v>
      </c>
      <c r="D39" s="103">
        <f t="shared" ref="D39:D43" si="0">ROUND(C39*($D$23+$D$33),2)</f>
        <v>0</v>
      </c>
    </row>
    <row r="40" spans="1:4" x14ac:dyDescent="0.2">
      <c r="A40" s="87" t="s">
        <v>12</v>
      </c>
      <c r="B40" s="99" t="s">
        <v>62</v>
      </c>
      <c r="C40" s="102">
        <v>1.4999999999999999E-2</v>
      </c>
      <c r="D40" s="103">
        <f t="shared" si="0"/>
        <v>0</v>
      </c>
    </row>
    <row r="41" spans="1:4" x14ac:dyDescent="0.2">
      <c r="A41" s="87" t="s">
        <v>31</v>
      </c>
      <c r="B41" s="99" t="s">
        <v>63</v>
      </c>
      <c r="C41" s="102">
        <v>0.01</v>
      </c>
      <c r="D41" s="103">
        <f t="shared" si="0"/>
        <v>0</v>
      </c>
    </row>
    <row r="42" spans="1:4" x14ac:dyDescent="0.2">
      <c r="A42" s="87" t="s">
        <v>33</v>
      </c>
      <c r="B42" s="99" t="s">
        <v>64</v>
      </c>
      <c r="C42" s="102">
        <v>6.0000000000000001E-3</v>
      </c>
      <c r="D42" s="103">
        <f t="shared" si="0"/>
        <v>0</v>
      </c>
    </row>
    <row r="43" spans="1:4" x14ac:dyDescent="0.2">
      <c r="A43" s="87" t="s">
        <v>35</v>
      </c>
      <c r="B43" s="99" t="s">
        <v>65</v>
      </c>
      <c r="C43" s="102">
        <v>2E-3</v>
      </c>
      <c r="D43" s="103">
        <f t="shared" si="0"/>
        <v>0</v>
      </c>
    </row>
    <row r="44" spans="1:4" x14ac:dyDescent="0.2">
      <c r="A44" s="87" t="s">
        <v>37</v>
      </c>
      <c r="B44" s="99" t="s">
        <v>66</v>
      </c>
      <c r="C44" s="102">
        <v>0.08</v>
      </c>
      <c r="D44" s="103">
        <f>ROUND(C44*($D$23+$D$33),2)</f>
        <v>0</v>
      </c>
    </row>
    <row r="45" spans="1:4" x14ac:dyDescent="0.2">
      <c r="A45" s="52" t="s">
        <v>45</v>
      </c>
      <c r="B45" s="53"/>
      <c r="C45" s="28">
        <f>SUM(C37:C44)</f>
        <v>0.36800000000000005</v>
      </c>
      <c r="D45" s="29">
        <f>SUM(D37:D44)</f>
        <v>0</v>
      </c>
    </row>
    <row r="46" spans="1:4" x14ac:dyDescent="0.2">
      <c r="A46" s="104"/>
      <c r="B46" s="104"/>
      <c r="C46" s="104"/>
      <c r="D46" s="104"/>
    </row>
    <row r="47" spans="1:4" x14ac:dyDescent="0.2">
      <c r="A47" s="291" t="s">
        <v>67</v>
      </c>
      <c r="B47" s="292"/>
      <c r="C47" s="292"/>
      <c r="D47" s="292"/>
    </row>
    <row r="48" spans="1:4" x14ac:dyDescent="0.2">
      <c r="A48" s="17" t="s">
        <v>68</v>
      </c>
      <c r="B48" s="27" t="s">
        <v>69</v>
      </c>
      <c r="C48" s="19"/>
      <c r="D48" s="20" t="s">
        <v>26</v>
      </c>
    </row>
    <row r="49" spans="1:6" x14ac:dyDescent="0.2">
      <c r="A49" s="105" t="s">
        <v>5</v>
      </c>
      <c r="B49" s="99" t="s">
        <v>70</v>
      </c>
      <c r="C49" s="106"/>
      <c r="D49" s="103">
        <f>+'Men Cal Bombeiro 12 36 Noturn'!C16</f>
        <v>0</v>
      </c>
    </row>
    <row r="50" spans="1:6" x14ac:dyDescent="0.2">
      <c r="A50" s="105" t="s">
        <v>7</v>
      </c>
      <c r="B50" s="99" t="s">
        <v>71</v>
      </c>
      <c r="C50" s="106"/>
      <c r="D50" s="103">
        <f>+'Men Cal Bombeiro 12 36 Noturn'!C25</f>
        <v>-1</v>
      </c>
      <c r="F50" s="107"/>
    </row>
    <row r="51" spans="1:6" x14ac:dyDescent="0.2">
      <c r="A51" s="108" t="s">
        <v>10</v>
      </c>
      <c r="B51" s="108" t="s">
        <v>231</v>
      </c>
      <c r="C51" s="106"/>
      <c r="D51" s="129"/>
      <c r="F51" s="107"/>
    </row>
    <row r="52" spans="1:6" x14ac:dyDescent="0.2">
      <c r="A52" s="108" t="s">
        <v>12</v>
      </c>
      <c r="B52" s="109" t="s">
        <v>343</v>
      </c>
      <c r="C52" s="106"/>
      <c r="D52" s="50"/>
      <c r="F52" s="110"/>
    </row>
    <row r="53" spans="1:6" x14ac:dyDescent="0.2">
      <c r="A53" s="108" t="s">
        <v>31</v>
      </c>
      <c r="B53" s="293" t="s">
        <v>73</v>
      </c>
      <c r="C53" s="293"/>
      <c r="D53" s="111"/>
    </row>
    <row r="54" spans="1:6" x14ac:dyDescent="0.2">
      <c r="A54" s="267" t="s">
        <v>45</v>
      </c>
      <c r="B54" s="279"/>
      <c r="C54" s="30"/>
      <c r="D54" s="31">
        <f>SUM(D49:D53)</f>
        <v>-1</v>
      </c>
    </row>
    <row r="56" spans="1:6" x14ac:dyDescent="0.2">
      <c r="A56" s="272" t="s">
        <v>74</v>
      </c>
      <c r="B56" s="273"/>
      <c r="C56" s="273"/>
      <c r="D56" s="273"/>
    </row>
    <row r="57" spans="1:6" x14ac:dyDescent="0.2">
      <c r="A57" s="32">
        <v>2</v>
      </c>
      <c r="B57" s="290" t="s">
        <v>75</v>
      </c>
      <c r="C57" s="290"/>
      <c r="D57" s="33" t="s">
        <v>26</v>
      </c>
    </row>
    <row r="58" spans="1:6" x14ac:dyDescent="0.2">
      <c r="A58" s="112" t="s">
        <v>48</v>
      </c>
      <c r="B58" s="294" t="s">
        <v>49</v>
      </c>
      <c r="C58" s="294"/>
      <c r="D58" s="103">
        <f>+D33</f>
        <v>0</v>
      </c>
    </row>
    <row r="59" spans="1:6" x14ac:dyDescent="0.2">
      <c r="A59" s="112" t="s">
        <v>57</v>
      </c>
      <c r="B59" s="294" t="s">
        <v>58</v>
      </c>
      <c r="C59" s="294"/>
      <c r="D59" s="103">
        <f>+D45</f>
        <v>0</v>
      </c>
    </row>
    <row r="60" spans="1:6" x14ac:dyDescent="0.2">
      <c r="A60" s="112" t="s">
        <v>68</v>
      </c>
      <c r="B60" s="294" t="s">
        <v>69</v>
      </c>
      <c r="C60" s="294"/>
      <c r="D60" s="113">
        <f>+D54</f>
        <v>-1</v>
      </c>
    </row>
    <row r="61" spans="1:6" x14ac:dyDescent="0.2">
      <c r="A61" s="290" t="s">
        <v>45</v>
      </c>
      <c r="B61" s="290"/>
      <c r="C61" s="290"/>
      <c r="D61" s="34">
        <f>SUM(D58:D60)</f>
        <v>-1</v>
      </c>
    </row>
    <row r="63" spans="1:6" x14ac:dyDescent="0.2">
      <c r="A63" s="272" t="s">
        <v>76</v>
      </c>
      <c r="B63" s="273"/>
      <c r="C63" s="273"/>
      <c r="D63" s="273"/>
    </row>
    <row r="65" spans="1:4" x14ac:dyDescent="0.2">
      <c r="A65" s="35">
        <v>3</v>
      </c>
      <c r="B65" s="18" t="s">
        <v>77</v>
      </c>
      <c r="C65" s="15" t="s">
        <v>25</v>
      </c>
      <c r="D65" s="15" t="s">
        <v>26</v>
      </c>
    </row>
    <row r="66" spans="1:4" x14ac:dyDescent="0.2">
      <c r="A66" s="87" t="s">
        <v>5</v>
      </c>
      <c r="B66" s="112" t="s">
        <v>78</v>
      </c>
      <c r="C66" s="100" t="e">
        <f>+D66/$D$23</f>
        <v>#DIV/0!</v>
      </c>
      <c r="D66" s="114">
        <f>+'Men Cal Bombeiro 12 36 Noturn'!C31</f>
        <v>0</v>
      </c>
    </row>
    <row r="67" spans="1:4" x14ac:dyDescent="0.2">
      <c r="A67" s="87" t="s">
        <v>7</v>
      </c>
      <c r="B67" s="99" t="s">
        <v>79</v>
      </c>
      <c r="C67" s="115"/>
      <c r="D67" s="97">
        <f>ROUND(+D66*$C$44,2)</f>
        <v>0</v>
      </c>
    </row>
    <row r="68" spans="1:4" ht="25.5" x14ac:dyDescent="0.2">
      <c r="A68" s="87" t="s">
        <v>10</v>
      </c>
      <c r="B68" s="116" t="s">
        <v>80</v>
      </c>
      <c r="C68" s="102" t="e">
        <f>+D68/$D$23</f>
        <v>#DIV/0!</v>
      </c>
      <c r="D68" s="97">
        <f>+'Men Cal Bombeiro 12 36 Noturn'!C45</f>
        <v>0</v>
      </c>
    </row>
    <row r="69" spans="1:4" x14ac:dyDescent="0.2">
      <c r="A69" s="117" t="s">
        <v>12</v>
      </c>
      <c r="B69" s="99" t="s">
        <v>81</v>
      </c>
      <c r="C69" s="102" t="e">
        <f>+D69/$D$23</f>
        <v>#DIV/0!</v>
      </c>
      <c r="D69" s="97">
        <f>+'Men Cal Bombeiro 12 36 Noturn'!C53</f>
        <v>0</v>
      </c>
    </row>
    <row r="70" spans="1:4" ht="25.5" x14ac:dyDescent="0.2">
      <c r="A70" s="117" t="s">
        <v>31</v>
      </c>
      <c r="B70" s="116" t="s">
        <v>82</v>
      </c>
      <c r="C70" s="115"/>
      <c r="D70" s="118"/>
    </row>
    <row r="71" spans="1:4" ht="25.5" x14ac:dyDescent="0.2">
      <c r="A71" s="117" t="s">
        <v>33</v>
      </c>
      <c r="B71" s="116" t="s">
        <v>83</v>
      </c>
      <c r="C71" s="102" t="e">
        <f>+D71/$D$23</f>
        <v>#DIV/0!</v>
      </c>
      <c r="D71" s="103">
        <f>+'Men Cal Bombeiro 12 36 Noturn'!C67</f>
        <v>0</v>
      </c>
    </row>
    <row r="72" spans="1:4" x14ac:dyDescent="0.2">
      <c r="A72" s="267" t="s">
        <v>45</v>
      </c>
      <c r="B72" s="268"/>
      <c r="C72" s="279"/>
      <c r="D72" s="36">
        <f>SUM(D66:D71)</f>
        <v>0</v>
      </c>
    </row>
    <row r="74" spans="1:4" x14ac:dyDescent="0.2">
      <c r="A74" s="272" t="s">
        <v>84</v>
      </c>
      <c r="B74" s="273"/>
      <c r="C74" s="273"/>
      <c r="D74" s="273"/>
    </row>
    <row r="76" spans="1:4" x14ac:dyDescent="0.2">
      <c r="A76" s="287" t="s">
        <v>85</v>
      </c>
      <c r="B76" s="287"/>
      <c r="C76" s="287"/>
      <c r="D76" s="287"/>
    </row>
    <row r="77" spans="1:4" x14ac:dyDescent="0.2">
      <c r="A77" s="35" t="s">
        <v>86</v>
      </c>
      <c r="B77" s="267" t="s">
        <v>87</v>
      </c>
      <c r="C77" s="279"/>
      <c r="D77" s="15" t="s">
        <v>26</v>
      </c>
    </row>
    <row r="78" spans="1:4" x14ac:dyDescent="0.2">
      <c r="A78" s="99" t="s">
        <v>5</v>
      </c>
      <c r="B78" s="274" t="s">
        <v>88</v>
      </c>
      <c r="C78" s="275"/>
      <c r="D78" s="97"/>
    </row>
    <row r="79" spans="1:4" x14ac:dyDescent="0.2">
      <c r="A79" s="112" t="s">
        <v>7</v>
      </c>
      <c r="B79" s="288" t="s">
        <v>87</v>
      </c>
      <c r="C79" s="289"/>
      <c r="D79" s="119">
        <f>+'Men Cal Bombeiro 12 36 Noturn'!C80</f>
        <v>0</v>
      </c>
    </row>
    <row r="80" spans="1:4" s="120" customFormat="1" x14ac:dyDescent="0.2">
      <c r="A80" s="112" t="s">
        <v>10</v>
      </c>
      <c r="B80" s="288" t="s">
        <v>89</v>
      </c>
      <c r="C80" s="289"/>
      <c r="D80" s="119">
        <f>+'Men Cal Bombeiro 12 36 Noturn'!C89</f>
        <v>0</v>
      </c>
    </row>
    <row r="81" spans="1:4" s="120" customFormat="1" x14ac:dyDescent="0.2">
      <c r="A81" s="112" t="s">
        <v>12</v>
      </c>
      <c r="B81" s="288" t="s">
        <v>90</v>
      </c>
      <c r="C81" s="289"/>
      <c r="D81" s="119">
        <f>+'Men Cal Bombeiro 12 36 Noturn'!C97</f>
        <v>0</v>
      </c>
    </row>
    <row r="82" spans="1:4" s="120" customFormat="1" ht="14.25" x14ac:dyDescent="0.2">
      <c r="A82" s="112" t="s">
        <v>31</v>
      </c>
      <c r="B82" s="288" t="s">
        <v>342</v>
      </c>
      <c r="C82" s="289"/>
      <c r="D82" s="119"/>
    </row>
    <row r="83" spans="1:4" s="120" customFormat="1" x14ac:dyDescent="0.2">
      <c r="A83" s="112" t="s">
        <v>33</v>
      </c>
      <c r="B83" s="288" t="s">
        <v>91</v>
      </c>
      <c r="C83" s="289"/>
      <c r="D83" s="119">
        <f>+'Men Cal Bombeiro 12 36 Noturn'!C105</f>
        <v>0</v>
      </c>
    </row>
    <row r="84" spans="1:4" x14ac:dyDescent="0.2">
      <c r="A84" s="99" t="s">
        <v>35</v>
      </c>
      <c r="B84" s="274" t="s">
        <v>44</v>
      </c>
      <c r="C84" s="275"/>
      <c r="D84" s="97"/>
    </row>
    <row r="85" spans="1:4" x14ac:dyDescent="0.2">
      <c r="A85" s="99" t="s">
        <v>37</v>
      </c>
      <c r="B85" s="274" t="s">
        <v>92</v>
      </c>
      <c r="C85" s="275"/>
      <c r="D85" s="118"/>
    </row>
    <row r="86" spans="1:4" x14ac:dyDescent="0.2">
      <c r="A86" s="281" t="s">
        <v>45</v>
      </c>
      <c r="B86" s="281"/>
      <c r="C86" s="281"/>
      <c r="D86" s="16">
        <f>SUM(D78:D85)</f>
        <v>0</v>
      </c>
    </row>
    <row r="87" spans="1:4" x14ac:dyDescent="0.2">
      <c r="D87" s="121"/>
    </row>
    <row r="88" spans="1:4" x14ac:dyDescent="0.2">
      <c r="A88" s="35" t="s">
        <v>93</v>
      </c>
      <c r="B88" s="267" t="s">
        <v>94</v>
      </c>
      <c r="C88" s="279"/>
      <c r="D88" s="15" t="s">
        <v>26</v>
      </c>
    </row>
    <row r="89" spans="1:4" s="120" customFormat="1" x14ac:dyDescent="0.2">
      <c r="A89" s="112" t="s">
        <v>5</v>
      </c>
      <c r="B89" s="282" t="s">
        <v>95</v>
      </c>
      <c r="C89" s="283"/>
      <c r="D89" s="119">
        <f>+'Men Cal Bombeiro 12 36 Noturn'!C116</f>
        <v>0</v>
      </c>
    </row>
    <row r="90" spans="1:4" s="120" customFormat="1" x14ac:dyDescent="0.2">
      <c r="A90" s="112" t="s">
        <v>7</v>
      </c>
      <c r="B90" s="284" t="s">
        <v>96</v>
      </c>
      <c r="C90" s="285"/>
      <c r="D90" s="118"/>
    </row>
    <row r="91" spans="1:4" s="120" customFormat="1" x14ac:dyDescent="0.2">
      <c r="A91" s="112" t="s">
        <v>10</v>
      </c>
      <c r="B91" s="284" t="s">
        <v>97</v>
      </c>
      <c r="C91" s="285"/>
      <c r="D91" s="118"/>
    </row>
    <row r="92" spans="1:4" x14ac:dyDescent="0.2">
      <c r="A92" s="99" t="s">
        <v>12</v>
      </c>
      <c r="B92" s="274" t="s">
        <v>44</v>
      </c>
      <c r="C92" s="275"/>
      <c r="D92" s="97"/>
    </row>
    <row r="93" spans="1:4" x14ac:dyDescent="0.2">
      <c r="A93" s="281" t="s">
        <v>45</v>
      </c>
      <c r="B93" s="281"/>
      <c r="C93" s="281"/>
      <c r="D93" s="16">
        <f>SUM(D89:D92)</f>
        <v>0</v>
      </c>
    </row>
    <row r="94" spans="1:4" x14ac:dyDescent="0.2">
      <c r="D94" s="121"/>
    </row>
    <row r="95" spans="1:4" x14ac:dyDescent="0.2">
      <c r="A95" s="35" t="s">
        <v>98</v>
      </c>
      <c r="B95" s="281" t="s">
        <v>99</v>
      </c>
      <c r="C95" s="281"/>
      <c r="D95" s="15" t="s">
        <v>26</v>
      </c>
    </row>
    <row r="96" spans="1:4" s="123" customFormat="1" x14ac:dyDescent="0.25">
      <c r="A96" s="117" t="s">
        <v>5</v>
      </c>
      <c r="B96" s="286" t="s">
        <v>100</v>
      </c>
      <c r="C96" s="286"/>
      <c r="D96" s="122"/>
    </row>
    <row r="97" spans="1:4" x14ac:dyDescent="0.2">
      <c r="A97" s="281" t="s">
        <v>45</v>
      </c>
      <c r="B97" s="281"/>
      <c r="C97" s="281"/>
      <c r="D97" s="16">
        <f>SUM(D96:D96)</f>
        <v>0</v>
      </c>
    </row>
    <row r="99" spans="1:4" x14ac:dyDescent="0.2">
      <c r="A99" s="54" t="s">
        <v>101</v>
      </c>
      <c r="B99" s="54"/>
      <c r="C99" s="54"/>
      <c r="D99" s="54"/>
    </row>
    <row r="100" spans="1:4" x14ac:dyDescent="0.2">
      <c r="A100" s="99" t="s">
        <v>86</v>
      </c>
      <c r="B100" s="274" t="s">
        <v>87</v>
      </c>
      <c r="C100" s="275"/>
      <c r="D100" s="103">
        <f>+D86</f>
        <v>0</v>
      </c>
    </row>
    <row r="101" spans="1:4" x14ac:dyDescent="0.2">
      <c r="A101" s="99" t="s">
        <v>93</v>
      </c>
      <c r="B101" s="274" t="s">
        <v>94</v>
      </c>
      <c r="C101" s="275"/>
      <c r="D101" s="103">
        <f>+D93</f>
        <v>0</v>
      </c>
    </row>
    <row r="102" spans="1:4" x14ac:dyDescent="0.2">
      <c r="A102" s="124"/>
      <c r="B102" s="276" t="s">
        <v>102</v>
      </c>
      <c r="C102" s="277"/>
      <c r="D102" s="37">
        <f>+D101+D100</f>
        <v>0</v>
      </c>
    </row>
    <row r="103" spans="1:4" x14ac:dyDescent="0.2">
      <c r="A103" s="99" t="s">
        <v>98</v>
      </c>
      <c r="B103" s="274" t="s">
        <v>99</v>
      </c>
      <c r="C103" s="275"/>
      <c r="D103" s="103">
        <f>+D97</f>
        <v>0</v>
      </c>
    </row>
    <row r="104" spans="1:4" x14ac:dyDescent="0.2">
      <c r="A104" s="278" t="s">
        <v>45</v>
      </c>
      <c r="B104" s="278"/>
      <c r="C104" s="278"/>
      <c r="D104" s="38">
        <f>+D103+D102</f>
        <v>0</v>
      </c>
    </row>
    <row r="106" spans="1:4" x14ac:dyDescent="0.2">
      <c r="A106" s="272" t="s">
        <v>103</v>
      </c>
      <c r="B106" s="273"/>
      <c r="C106" s="273"/>
      <c r="D106" s="273"/>
    </row>
    <row r="108" spans="1:4" x14ac:dyDescent="0.2">
      <c r="A108" s="35">
        <v>5</v>
      </c>
      <c r="B108" s="267" t="s">
        <v>104</v>
      </c>
      <c r="C108" s="279"/>
      <c r="D108" s="15" t="s">
        <v>26</v>
      </c>
    </row>
    <row r="109" spans="1:4" x14ac:dyDescent="0.2">
      <c r="A109" s="99" t="s">
        <v>5</v>
      </c>
      <c r="B109" s="280" t="s">
        <v>105</v>
      </c>
      <c r="C109" s="280"/>
      <c r="D109" s="97">
        <f>+Uniforme!$B$28</f>
        <v>0</v>
      </c>
    </row>
    <row r="110" spans="1:4" x14ac:dyDescent="0.2">
      <c r="A110" s="99" t="s">
        <v>7</v>
      </c>
      <c r="B110" s="280" t="s">
        <v>106</v>
      </c>
      <c r="C110" s="280"/>
      <c r="D110" s="97">
        <f>+Equipamentos!$H$79</f>
        <v>0</v>
      </c>
    </row>
    <row r="111" spans="1:4" x14ac:dyDescent="0.2">
      <c r="A111" s="99" t="s">
        <v>10</v>
      </c>
      <c r="B111" s="280" t="s">
        <v>107</v>
      </c>
      <c r="C111" s="280"/>
      <c r="D111" s="97">
        <f>+Equipamentos!$H$78</f>
        <v>0</v>
      </c>
    </row>
    <row r="112" spans="1:4" x14ac:dyDescent="0.2">
      <c r="A112" s="99" t="s">
        <v>12</v>
      </c>
      <c r="B112" s="280" t="s">
        <v>44</v>
      </c>
      <c r="C112" s="280"/>
      <c r="D112" s="97"/>
    </row>
    <row r="113" spans="1:7" x14ac:dyDescent="0.2">
      <c r="A113" s="281" t="s">
        <v>45</v>
      </c>
      <c r="B113" s="281"/>
      <c r="C113" s="281"/>
      <c r="D113" s="16">
        <f>SUM(D109:D112)</f>
        <v>0</v>
      </c>
    </row>
    <row r="115" spans="1:7" x14ac:dyDescent="0.2">
      <c r="A115" s="272" t="s">
        <v>108</v>
      </c>
      <c r="B115" s="273"/>
      <c r="C115" s="273"/>
      <c r="D115" s="273"/>
    </row>
    <row r="117" spans="1:7" x14ac:dyDescent="0.2">
      <c r="A117" s="35">
        <v>6</v>
      </c>
      <c r="B117" s="18" t="s">
        <v>109</v>
      </c>
      <c r="C117" s="51" t="s">
        <v>25</v>
      </c>
      <c r="D117" s="15" t="s">
        <v>26</v>
      </c>
    </row>
    <row r="118" spans="1:7" x14ac:dyDescent="0.2">
      <c r="A118" s="108" t="s">
        <v>5</v>
      </c>
      <c r="B118" s="108" t="s">
        <v>110</v>
      </c>
      <c r="C118" s="125">
        <v>0.03</v>
      </c>
      <c r="D118" s="111">
        <f>($D$113+$D$104+$D$72+$D$61+$D$23)*C118</f>
        <v>-0.03</v>
      </c>
    </row>
    <row r="119" spans="1:7" x14ac:dyDescent="0.2">
      <c r="A119" s="108" t="s">
        <v>7</v>
      </c>
      <c r="B119" s="108" t="s">
        <v>111</v>
      </c>
      <c r="C119" s="125">
        <v>0.03</v>
      </c>
      <c r="D119" s="111">
        <f>($D$113+$D$104+$D$72+$D$61+$D$23+D118)*C119</f>
        <v>-3.09E-2</v>
      </c>
    </row>
    <row r="120" spans="1:7" s="40" customFormat="1" x14ac:dyDescent="0.25">
      <c r="A120" s="261" t="s">
        <v>112</v>
      </c>
      <c r="B120" s="262"/>
      <c r="C120" s="263"/>
      <c r="D120" s="39">
        <f>++D119+D118+D113+D104+D72+D61+D23</f>
        <v>-1.0609</v>
      </c>
    </row>
    <row r="121" spans="1:7" s="40" customFormat="1" ht="33" customHeight="1" x14ac:dyDescent="0.25">
      <c r="A121" s="264" t="s">
        <v>113</v>
      </c>
      <c r="B121" s="265"/>
      <c r="C121" s="266"/>
      <c r="D121" s="39">
        <f>ROUND(D120/(1-(C124+C125+C127+C129+C130)),2)</f>
        <v>-1.24</v>
      </c>
    </row>
    <row r="122" spans="1:7" x14ac:dyDescent="0.2">
      <c r="A122" s="99" t="s">
        <v>10</v>
      </c>
      <c r="B122" s="99" t="s">
        <v>114</v>
      </c>
      <c r="C122" s="102"/>
      <c r="D122" s="99"/>
    </row>
    <row r="123" spans="1:7" x14ac:dyDescent="0.2">
      <c r="A123" s="99" t="s">
        <v>72</v>
      </c>
      <c r="B123" s="99" t="s">
        <v>115</v>
      </c>
      <c r="C123" s="102"/>
      <c r="D123" s="99"/>
    </row>
    <row r="124" spans="1:7" x14ac:dyDescent="0.2">
      <c r="A124" s="108" t="s">
        <v>116</v>
      </c>
      <c r="B124" s="108" t="s">
        <v>117</v>
      </c>
      <c r="C124" s="125">
        <v>1.6500000000000001E-2</v>
      </c>
      <c r="D124" s="111">
        <f>ROUND(C124*$D$121,2)</f>
        <v>-0.02</v>
      </c>
      <c r="G124" s="126"/>
    </row>
    <row r="125" spans="1:7" x14ac:dyDescent="0.2">
      <c r="A125" s="108" t="s">
        <v>118</v>
      </c>
      <c r="B125" s="108" t="s">
        <v>119</v>
      </c>
      <c r="C125" s="125">
        <v>7.5999999999999998E-2</v>
      </c>
      <c r="D125" s="111">
        <f>ROUND(C125*$D$121,2)</f>
        <v>-0.09</v>
      </c>
      <c r="G125" s="126"/>
    </row>
    <row r="126" spans="1:7" x14ac:dyDescent="0.2">
      <c r="A126" s="99" t="s">
        <v>120</v>
      </c>
      <c r="B126" s="99" t="s">
        <v>121</v>
      </c>
      <c r="C126" s="102"/>
      <c r="D126" s="103"/>
      <c r="G126" s="126"/>
    </row>
    <row r="127" spans="1:7" x14ac:dyDescent="0.2">
      <c r="A127" s="99" t="s">
        <v>122</v>
      </c>
      <c r="B127" s="99" t="s">
        <v>123</v>
      </c>
      <c r="C127" s="102"/>
      <c r="D127" s="99"/>
      <c r="G127" s="126"/>
    </row>
    <row r="128" spans="1:7" x14ac:dyDescent="0.2">
      <c r="A128" s="99" t="s">
        <v>124</v>
      </c>
      <c r="B128" s="99" t="s">
        <v>125</v>
      </c>
      <c r="C128" s="102"/>
      <c r="D128" s="99"/>
    </row>
    <row r="129" spans="1:4" x14ac:dyDescent="0.2">
      <c r="A129" s="108" t="s">
        <v>126</v>
      </c>
      <c r="B129" s="108" t="s">
        <v>127</v>
      </c>
      <c r="C129" s="125">
        <v>0.05</v>
      </c>
      <c r="D129" s="111">
        <f>ROUND(C129*$D$121,2)</f>
        <v>-0.06</v>
      </c>
    </row>
    <row r="130" spans="1:4" x14ac:dyDescent="0.2">
      <c r="A130" s="99" t="s">
        <v>128</v>
      </c>
      <c r="B130" s="99" t="s">
        <v>129</v>
      </c>
      <c r="C130" s="102"/>
      <c r="D130" s="99"/>
    </row>
    <row r="131" spans="1:4" x14ac:dyDescent="0.2">
      <c r="A131" s="99" t="s">
        <v>12</v>
      </c>
      <c r="B131" s="99" t="s">
        <v>366</v>
      </c>
      <c r="C131" s="178"/>
      <c r="D131" s="99"/>
    </row>
    <row r="132" spans="1:4" ht="14.25" x14ac:dyDescent="0.2">
      <c r="A132" s="99" t="s">
        <v>367</v>
      </c>
      <c r="B132" s="99" t="s">
        <v>368</v>
      </c>
      <c r="C132" s="178"/>
      <c r="D132" s="184">
        <f>+D148</f>
        <v>3.36</v>
      </c>
    </row>
    <row r="133" spans="1:4" x14ac:dyDescent="0.2">
      <c r="A133" s="99" t="s">
        <v>369</v>
      </c>
      <c r="B133" s="99" t="s">
        <v>370</v>
      </c>
      <c r="C133" s="178"/>
      <c r="D133" s="184">
        <f>+D149</f>
        <v>9</v>
      </c>
    </row>
    <row r="134" spans="1:4" x14ac:dyDescent="0.2">
      <c r="A134" s="267" t="s">
        <v>45</v>
      </c>
      <c r="B134" s="268"/>
      <c r="C134" s="41">
        <f>+C130+C129+C127+C125+C124+C119+C118</f>
        <v>0.20250000000000001</v>
      </c>
      <c r="D134" s="16">
        <f>+D129+D132+D133+D127+D125+D124+D119+D118</f>
        <v>12.129100000000001</v>
      </c>
    </row>
    <row r="136" spans="1:4" x14ac:dyDescent="0.2">
      <c r="A136" s="343" t="s">
        <v>130</v>
      </c>
      <c r="B136" s="343"/>
      <c r="C136" s="343"/>
      <c r="D136" s="343"/>
    </row>
    <row r="137" spans="1:4" x14ac:dyDescent="0.2">
      <c r="A137" s="99" t="s">
        <v>5</v>
      </c>
      <c r="B137" s="270" t="s">
        <v>131</v>
      </c>
      <c r="C137" s="270"/>
      <c r="D137" s="97">
        <f>+D23</f>
        <v>0</v>
      </c>
    </row>
    <row r="138" spans="1:4" x14ac:dyDescent="0.2">
      <c r="A138" s="99" t="s">
        <v>132</v>
      </c>
      <c r="B138" s="270" t="s">
        <v>133</v>
      </c>
      <c r="C138" s="270"/>
      <c r="D138" s="97">
        <f>+D61</f>
        <v>-1</v>
      </c>
    </row>
    <row r="139" spans="1:4" x14ac:dyDescent="0.2">
      <c r="A139" s="99" t="s">
        <v>10</v>
      </c>
      <c r="B139" s="270" t="s">
        <v>134</v>
      </c>
      <c r="C139" s="270"/>
      <c r="D139" s="97">
        <f>+D72</f>
        <v>0</v>
      </c>
    </row>
    <row r="140" spans="1:4" x14ac:dyDescent="0.2">
      <c r="A140" s="99" t="s">
        <v>12</v>
      </c>
      <c r="B140" s="270" t="s">
        <v>135</v>
      </c>
      <c r="C140" s="270"/>
      <c r="D140" s="97">
        <f>+D104</f>
        <v>0</v>
      </c>
    </row>
    <row r="141" spans="1:4" x14ac:dyDescent="0.2">
      <c r="A141" s="99" t="s">
        <v>31</v>
      </c>
      <c r="B141" s="270" t="s">
        <v>136</v>
      </c>
      <c r="C141" s="270"/>
      <c r="D141" s="97">
        <f>+D113</f>
        <v>0</v>
      </c>
    </row>
    <row r="142" spans="1:4" x14ac:dyDescent="0.2">
      <c r="B142" s="271" t="s">
        <v>137</v>
      </c>
      <c r="C142" s="271"/>
      <c r="D142" s="42">
        <f>SUM(D137:D141)</f>
        <v>-1</v>
      </c>
    </row>
    <row r="143" spans="1:4" x14ac:dyDescent="0.2">
      <c r="A143" s="99" t="s">
        <v>33</v>
      </c>
      <c r="B143" s="270" t="s">
        <v>138</v>
      </c>
      <c r="C143" s="270"/>
      <c r="D143" s="97">
        <f>+D134</f>
        <v>12.129100000000001</v>
      </c>
    </row>
    <row r="145" spans="1:5" x14ac:dyDescent="0.2">
      <c r="A145" s="260" t="s">
        <v>139</v>
      </c>
      <c r="B145" s="260"/>
      <c r="C145" s="260"/>
      <c r="D145" s="43">
        <f>ROUND(+D143+D142,2)</f>
        <v>11.13</v>
      </c>
    </row>
    <row r="147" spans="1:5" ht="22.5" x14ac:dyDescent="0.25">
      <c r="A147" s="1"/>
      <c r="B147" s="179"/>
      <c r="C147" s="180" t="s">
        <v>345</v>
      </c>
      <c r="D147" s="181" t="s">
        <v>361</v>
      </c>
    </row>
    <row r="148" spans="1:5" x14ac:dyDescent="0.2">
      <c r="A148" s="182" t="s">
        <v>362</v>
      </c>
      <c r="B148" s="182"/>
      <c r="C148" s="183">
        <f>ROUND((565/12),2)</f>
        <v>47.08</v>
      </c>
      <c r="D148" s="183">
        <f>ROUND(C148/(Apresentacao!$F$26+Apresentacao!$F$25+Apresentacao!$F$24),2)</f>
        <v>3.36</v>
      </c>
      <c r="E148" s="128"/>
    </row>
    <row r="149" spans="1:5" x14ac:dyDescent="0.2">
      <c r="A149" s="182" t="s">
        <v>363</v>
      </c>
      <c r="B149" s="182"/>
      <c r="C149" s="183">
        <v>126</v>
      </c>
      <c r="D149" s="183">
        <f>ROUND(C149/(Apresentacao!$F$26+Apresentacao!$F$25+Apresentacao!$F$24),2)</f>
        <v>9</v>
      </c>
      <c r="E149" s="128"/>
    </row>
    <row r="150" spans="1:5" x14ac:dyDescent="0.2">
      <c r="A150" s="128"/>
      <c r="B150" s="128"/>
      <c r="C150" s="128"/>
      <c r="D150" s="128"/>
      <c r="E150" s="128"/>
    </row>
    <row r="151" spans="1:5" x14ac:dyDescent="0.2">
      <c r="A151" s="128"/>
      <c r="B151" s="128"/>
      <c r="C151" s="128"/>
      <c r="D151" s="128"/>
      <c r="E151" s="128"/>
    </row>
    <row r="152" spans="1:5" ht="44.25" customHeight="1" x14ac:dyDescent="0.2">
      <c r="A152" s="258" t="s">
        <v>364</v>
      </c>
      <c r="B152" s="258"/>
      <c r="C152" s="258"/>
      <c r="D152" s="258"/>
      <c r="E152" s="128"/>
    </row>
    <row r="153" spans="1:5" ht="14.25" x14ac:dyDescent="0.2">
      <c r="A153" s="259" t="s">
        <v>365</v>
      </c>
      <c r="B153" s="259"/>
      <c r="C153" s="259"/>
      <c r="D153" s="259"/>
      <c r="E153" s="128"/>
    </row>
    <row r="154" spans="1:5" x14ac:dyDescent="0.2">
      <c r="A154" s="128"/>
      <c r="B154" s="128"/>
      <c r="C154" s="128"/>
      <c r="D154" s="128"/>
      <c r="E154" s="128"/>
    </row>
    <row r="155" spans="1:5" x14ac:dyDescent="0.2">
      <c r="A155" s="128"/>
      <c r="B155" s="128"/>
      <c r="C155" s="128"/>
      <c r="D155" s="128"/>
      <c r="E155" s="128"/>
    </row>
    <row r="156" spans="1:5" x14ac:dyDescent="0.2">
      <c r="A156" s="128"/>
      <c r="B156" s="128"/>
      <c r="C156" s="128"/>
      <c r="D156" s="128"/>
      <c r="E156" s="128"/>
    </row>
    <row r="157" spans="1:5" x14ac:dyDescent="0.2">
      <c r="A157" s="128"/>
      <c r="B157" s="128"/>
      <c r="C157" s="128"/>
      <c r="D157" s="128"/>
      <c r="E157" s="128"/>
    </row>
    <row r="158" spans="1:5" x14ac:dyDescent="0.2">
      <c r="A158" s="128"/>
      <c r="B158" s="128"/>
      <c r="C158" s="128"/>
      <c r="D158" s="128"/>
      <c r="E158" s="128"/>
    </row>
    <row r="159" spans="1:5" x14ac:dyDescent="0.2">
      <c r="A159" s="128"/>
      <c r="B159" s="128"/>
      <c r="C159" s="128"/>
      <c r="D159" s="128"/>
      <c r="E159" s="128"/>
    </row>
    <row r="160" spans="1:5" x14ac:dyDescent="0.2">
      <c r="A160" s="128"/>
      <c r="B160" s="128"/>
      <c r="C160" s="128"/>
      <c r="D160" s="128"/>
      <c r="E160" s="128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6000000000000005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26" sqref="B26"/>
    </sheetView>
  </sheetViews>
  <sheetFormatPr defaultRowHeight="12.75" x14ac:dyDescent="0.2"/>
  <cols>
    <col min="1" max="1" width="73.7109375" style="82" customWidth="1"/>
    <col min="2" max="2" width="16.42578125" style="82" bestFit="1" customWidth="1"/>
    <col min="3" max="3" width="16.85546875" style="82" customWidth="1"/>
    <col min="4" max="4" width="10.7109375" style="82" bestFit="1" customWidth="1"/>
    <col min="5" max="5" width="79" style="82" customWidth="1"/>
    <col min="6" max="16384" width="9.140625" style="82"/>
  </cols>
  <sheetData>
    <row r="1" spans="1:3" ht="33" customHeight="1" x14ac:dyDescent="0.2">
      <c r="A1" s="353" t="s">
        <v>233</v>
      </c>
      <c r="B1" s="353"/>
      <c r="C1" s="353"/>
    </row>
    <row r="3" spans="1:3" x14ac:dyDescent="0.2">
      <c r="A3" s="99" t="s">
        <v>140</v>
      </c>
      <c r="B3" s="99">
        <v>220</v>
      </c>
    </row>
    <row r="4" spans="1:3" x14ac:dyDescent="0.2">
      <c r="A4" s="99" t="s">
        <v>141</v>
      </c>
      <c r="B4" s="99">
        <v>365.25</v>
      </c>
    </row>
    <row r="5" spans="1:3" x14ac:dyDescent="0.2">
      <c r="A5" s="99" t="s">
        <v>142</v>
      </c>
      <c r="B5" s="45">
        <f>(365.25/12)/(7/7)/2</f>
        <v>15.21875</v>
      </c>
    </row>
    <row r="6" spans="1:3" x14ac:dyDescent="0.2">
      <c r="A6" s="112" t="s">
        <v>27</v>
      </c>
      <c r="B6" s="103">
        <f>+'Bombeiro 12 36 Noturno'!D12</f>
        <v>0</v>
      </c>
    </row>
    <row r="7" spans="1:3" x14ac:dyDescent="0.2">
      <c r="A7" s="112" t="s">
        <v>143</v>
      </c>
      <c r="B7" s="103">
        <f>+'Bombeiro 12 36 Noturno'!D23</f>
        <v>0</v>
      </c>
    </row>
    <row r="9" spans="1:3" x14ac:dyDescent="0.2">
      <c r="A9" s="331" t="s">
        <v>144</v>
      </c>
      <c r="B9" s="332"/>
      <c r="C9" s="333"/>
    </row>
    <row r="10" spans="1:3" x14ac:dyDescent="0.2">
      <c r="A10" s="99" t="s">
        <v>145</v>
      </c>
      <c r="B10" s="99">
        <f>+$B$4</f>
        <v>365.25</v>
      </c>
      <c r="C10" s="115"/>
    </row>
    <row r="11" spans="1:3" x14ac:dyDescent="0.2">
      <c r="A11" s="99" t="s">
        <v>146</v>
      </c>
      <c r="B11" s="112">
        <v>12</v>
      </c>
      <c r="C11" s="115"/>
    </row>
    <row r="12" spans="1:3" x14ac:dyDescent="0.2">
      <c r="A12" s="99" t="s">
        <v>147</v>
      </c>
      <c r="B12" s="102">
        <v>1</v>
      </c>
      <c r="C12" s="115"/>
    </row>
    <row r="13" spans="1:3" x14ac:dyDescent="0.2">
      <c r="A13" s="112" t="s">
        <v>148</v>
      </c>
      <c r="B13" s="130">
        <f>+B5</f>
        <v>15.21875</v>
      </c>
      <c r="C13" s="115"/>
    </row>
    <row r="14" spans="1:3" x14ac:dyDescent="0.2">
      <c r="A14" s="108" t="s">
        <v>149</v>
      </c>
      <c r="B14" s="131"/>
      <c r="C14" s="115"/>
    </row>
    <row r="15" spans="1:3" x14ac:dyDescent="0.2">
      <c r="A15" s="99" t="s">
        <v>150</v>
      </c>
      <c r="B15" s="102">
        <v>0.06</v>
      </c>
      <c r="C15" s="115"/>
    </row>
    <row r="16" spans="1:3" x14ac:dyDescent="0.2">
      <c r="A16" s="310" t="s">
        <v>151</v>
      </c>
      <c r="B16" s="312"/>
      <c r="C16" s="44">
        <f>ROUND((B13*(B14*2)-($B$6*B15)),2)</f>
        <v>0</v>
      </c>
    </row>
    <row r="18" spans="1:3" x14ac:dyDescent="0.2">
      <c r="A18" s="331" t="s">
        <v>152</v>
      </c>
      <c r="B18" s="332"/>
      <c r="C18" s="333"/>
    </row>
    <row r="19" spans="1:3" x14ac:dyDescent="0.2">
      <c r="A19" s="99" t="s">
        <v>145</v>
      </c>
      <c r="B19" s="99">
        <f>+$B$4</f>
        <v>365.25</v>
      </c>
      <c r="C19" s="115"/>
    </row>
    <row r="20" spans="1:3" x14ac:dyDescent="0.2">
      <c r="A20" s="99" t="s">
        <v>146</v>
      </c>
      <c r="B20" s="112">
        <v>12</v>
      </c>
      <c r="C20" s="115"/>
    </row>
    <row r="21" spans="1:3" x14ac:dyDescent="0.2">
      <c r="A21" s="99" t="s">
        <v>147</v>
      </c>
      <c r="B21" s="102">
        <v>1</v>
      </c>
      <c r="C21" s="115"/>
    </row>
    <row r="22" spans="1:3" x14ac:dyDescent="0.2">
      <c r="A22" s="112" t="s">
        <v>148</v>
      </c>
      <c r="B22" s="130">
        <f>+B5</f>
        <v>15.21875</v>
      </c>
      <c r="C22" s="115"/>
    </row>
    <row r="23" spans="1:3" x14ac:dyDescent="0.2">
      <c r="A23" s="108" t="s">
        <v>153</v>
      </c>
      <c r="B23" s="131"/>
      <c r="C23" s="115"/>
    </row>
    <row r="24" spans="1:3" x14ac:dyDescent="0.2">
      <c r="A24" s="99" t="s">
        <v>154</v>
      </c>
      <c r="B24" s="132">
        <v>1</v>
      </c>
      <c r="C24" s="115"/>
    </row>
    <row r="25" spans="1:3" x14ac:dyDescent="0.2">
      <c r="A25" s="310" t="s">
        <v>153</v>
      </c>
      <c r="B25" s="312"/>
      <c r="C25" s="44">
        <f>ROUND(((B23*B22)-B24),2)</f>
        <v>-1</v>
      </c>
    </row>
    <row r="27" spans="1:3" x14ac:dyDescent="0.2">
      <c r="A27" s="331" t="s">
        <v>155</v>
      </c>
      <c r="B27" s="332"/>
      <c r="C27" s="333"/>
    </row>
    <row r="28" spans="1:3" x14ac:dyDescent="0.2">
      <c r="A28" s="99" t="s">
        <v>156</v>
      </c>
      <c r="B28" s="103">
        <f>+B7</f>
        <v>0</v>
      </c>
      <c r="C28" s="115"/>
    </row>
    <row r="29" spans="1:3" x14ac:dyDescent="0.2">
      <c r="A29" s="99" t="s">
        <v>157</v>
      </c>
      <c r="B29" s="99">
        <v>12</v>
      </c>
      <c r="C29" s="115"/>
    </row>
    <row r="30" spans="1:3" x14ac:dyDescent="0.2">
      <c r="A30" s="108" t="s">
        <v>158</v>
      </c>
      <c r="B30" s="125"/>
      <c r="C30" s="115"/>
    </row>
    <row r="31" spans="1:3" x14ac:dyDescent="0.2">
      <c r="A31" s="310" t="s">
        <v>159</v>
      </c>
      <c r="B31" s="312"/>
      <c r="C31" s="44">
        <f>ROUND(+(B28/B29)*B30,2)</f>
        <v>0</v>
      </c>
    </row>
    <row r="33" spans="1:3" x14ac:dyDescent="0.2">
      <c r="A33" s="325" t="s">
        <v>160</v>
      </c>
      <c r="B33" s="326"/>
      <c r="C33" s="327"/>
    </row>
    <row r="34" spans="1:3" s="120" customFormat="1" x14ac:dyDescent="0.2">
      <c r="A34" s="133" t="s">
        <v>161</v>
      </c>
      <c r="B34" s="125">
        <f>+B30</f>
        <v>0</v>
      </c>
      <c r="C34" s="115"/>
    </row>
    <row r="35" spans="1:3" x14ac:dyDescent="0.2">
      <c r="A35" s="99" t="s">
        <v>162</v>
      </c>
      <c r="B35" s="103">
        <f>+'Bombeiro 12 36 Noturno'!$D$23</f>
        <v>0</v>
      </c>
      <c r="C35" s="115"/>
    </row>
    <row r="36" spans="1:3" x14ac:dyDescent="0.2">
      <c r="A36" s="99" t="s">
        <v>50</v>
      </c>
      <c r="B36" s="103">
        <f>+'Bombeiro 12 36 Noturno'!$D$29</f>
        <v>0</v>
      </c>
      <c r="C36" s="115"/>
    </row>
    <row r="37" spans="1:3" x14ac:dyDescent="0.2">
      <c r="A37" s="99" t="s">
        <v>53</v>
      </c>
      <c r="B37" s="103">
        <f>+'Bombeiro 12 36 Noturno'!$D$31</f>
        <v>0</v>
      </c>
      <c r="C37" s="115"/>
    </row>
    <row r="38" spans="1:3" x14ac:dyDescent="0.2">
      <c r="A38" s="99" t="s">
        <v>55</v>
      </c>
      <c r="B38" s="103">
        <f>+'Bombeiro 12 36 Noturno'!$D$32</f>
        <v>0</v>
      </c>
      <c r="C38" s="115"/>
    </row>
    <row r="39" spans="1:3" x14ac:dyDescent="0.2">
      <c r="A39" s="46" t="s">
        <v>163</v>
      </c>
      <c r="B39" s="47">
        <f>SUM(B35:B38)</f>
        <v>0</v>
      </c>
      <c r="C39" s="115"/>
    </row>
    <row r="40" spans="1:3" x14ac:dyDescent="0.2">
      <c r="A40" s="112" t="s">
        <v>164</v>
      </c>
      <c r="B40" s="102">
        <v>0.4</v>
      </c>
      <c r="C40" s="115"/>
    </row>
    <row r="41" spans="1:3" x14ac:dyDescent="0.2">
      <c r="A41" s="112" t="s">
        <v>165</v>
      </c>
      <c r="B41" s="102">
        <f>+'Bombeiro 12 36 Noturno'!$C$44</f>
        <v>0.08</v>
      </c>
      <c r="C41" s="115"/>
    </row>
    <row r="42" spans="1:3" x14ac:dyDescent="0.2">
      <c r="A42" s="276" t="s">
        <v>166</v>
      </c>
      <c r="B42" s="277"/>
      <c r="C42" s="37">
        <f>ROUND(+B39*B40*B41*B34,2)</f>
        <v>0</v>
      </c>
    </row>
    <row r="43" spans="1:3" x14ac:dyDescent="0.2">
      <c r="A43" s="112" t="s">
        <v>167</v>
      </c>
      <c r="B43" s="102"/>
      <c r="C43" s="115"/>
    </row>
    <row r="44" spans="1:3" x14ac:dyDescent="0.2">
      <c r="A44" s="276" t="s">
        <v>168</v>
      </c>
      <c r="B44" s="277"/>
      <c r="C44" s="48">
        <f>ROUND(B43*B41*B39*B34,2)</f>
        <v>0</v>
      </c>
    </row>
    <row r="45" spans="1:3" x14ac:dyDescent="0.2">
      <c r="A45" s="310" t="s">
        <v>169</v>
      </c>
      <c r="B45" s="312"/>
      <c r="C45" s="38">
        <f>+C44+C42</f>
        <v>0</v>
      </c>
    </row>
    <row r="47" spans="1:3" x14ac:dyDescent="0.2">
      <c r="A47" s="331" t="s">
        <v>170</v>
      </c>
      <c r="B47" s="332"/>
      <c r="C47" s="333"/>
    </row>
    <row r="48" spans="1:3" x14ac:dyDescent="0.2">
      <c r="A48" s="99" t="s">
        <v>156</v>
      </c>
      <c r="B48" s="103">
        <f>+B7</f>
        <v>0</v>
      </c>
      <c r="C48" s="115"/>
    </row>
    <row r="49" spans="1:3" x14ac:dyDescent="0.2">
      <c r="A49" s="99" t="s">
        <v>171</v>
      </c>
      <c r="B49" s="134">
        <v>30</v>
      </c>
      <c r="C49" s="115"/>
    </row>
    <row r="50" spans="1:3" x14ac:dyDescent="0.2">
      <c r="A50" s="99" t="s">
        <v>157</v>
      </c>
      <c r="B50" s="99">
        <v>12</v>
      </c>
      <c r="C50" s="115"/>
    </row>
    <row r="51" spans="1:3" x14ac:dyDescent="0.2">
      <c r="A51" s="99" t="s">
        <v>172</v>
      </c>
      <c r="B51" s="99">
        <v>7</v>
      </c>
      <c r="C51" s="115"/>
    </row>
    <row r="52" spans="1:3" x14ac:dyDescent="0.2">
      <c r="A52" s="108" t="s">
        <v>173</v>
      </c>
      <c r="B52" s="125"/>
      <c r="C52" s="115"/>
    </row>
    <row r="53" spans="1:3" x14ac:dyDescent="0.2">
      <c r="A53" s="310" t="s">
        <v>174</v>
      </c>
      <c r="B53" s="312"/>
      <c r="C53" s="44">
        <f>+ROUND(((B48/B49/B50)*B51)*B52,2)</f>
        <v>0</v>
      </c>
    </row>
    <row r="55" spans="1:3" x14ac:dyDescent="0.2">
      <c r="A55" s="325" t="s">
        <v>175</v>
      </c>
      <c r="B55" s="326"/>
      <c r="C55" s="327"/>
    </row>
    <row r="56" spans="1:3" x14ac:dyDescent="0.2">
      <c r="A56" s="133" t="s">
        <v>176</v>
      </c>
      <c r="B56" s="125">
        <f>+B52</f>
        <v>0</v>
      </c>
      <c r="C56" s="115"/>
    </row>
    <row r="57" spans="1:3" x14ac:dyDescent="0.2">
      <c r="A57" s="99" t="s">
        <v>162</v>
      </c>
      <c r="B57" s="103">
        <f>+'Bombeiro 12 36 Noturno'!$D$23</f>
        <v>0</v>
      </c>
      <c r="C57" s="115"/>
    </row>
    <row r="58" spans="1:3" x14ac:dyDescent="0.2">
      <c r="A58" s="99" t="s">
        <v>50</v>
      </c>
      <c r="B58" s="103">
        <f>+'Bombeiro 12 36 Noturno'!$D$29</f>
        <v>0</v>
      </c>
      <c r="C58" s="115"/>
    </row>
    <row r="59" spans="1:3" x14ac:dyDescent="0.2">
      <c r="A59" s="99" t="s">
        <v>53</v>
      </c>
      <c r="B59" s="103">
        <f>+'Bombeiro 12 36 Noturno'!$D$31</f>
        <v>0</v>
      </c>
      <c r="C59" s="115"/>
    </row>
    <row r="60" spans="1:3" x14ac:dyDescent="0.2">
      <c r="A60" s="99" t="s">
        <v>55</v>
      </c>
      <c r="B60" s="103">
        <f>+'Bombeiro 12 36 Noturno'!$D$32</f>
        <v>0</v>
      </c>
      <c r="C60" s="115"/>
    </row>
    <row r="61" spans="1:3" x14ac:dyDescent="0.2">
      <c r="A61" s="46" t="s">
        <v>163</v>
      </c>
      <c r="B61" s="47">
        <f>SUM(B57:B60)</f>
        <v>0</v>
      </c>
      <c r="C61" s="115"/>
    </row>
    <row r="62" spans="1:3" x14ac:dyDescent="0.2">
      <c r="A62" s="112" t="s">
        <v>164</v>
      </c>
      <c r="B62" s="102">
        <v>0.4</v>
      </c>
      <c r="C62" s="115"/>
    </row>
    <row r="63" spans="1:3" x14ac:dyDescent="0.2">
      <c r="A63" s="112" t="s">
        <v>165</v>
      </c>
      <c r="B63" s="102">
        <f>+'Bombeiro 12 36 Noturno'!$C$44</f>
        <v>0.08</v>
      </c>
      <c r="C63" s="115"/>
    </row>
    <row r="64" spans="1:3" x14ac:dyDescent="0.2">
      <c r="A64" s="276" t="s">
        <v>166</v>
      </c>
      <c r="B64" s="277"/>
      <c r="C64" s="37">
        <f>ROUND(+B61*B62*B63*B56,2)</f>
        <v>0</v>
      </c>
    </row>
    <row r="65" spans="1:3" x14ac:dyDescent="0.2">
      <c r="A65" s="112" t="s">
        <v>167</v>
      </c>
      <c r="B65" s="102"/>
      <c r="C65" s="115"/>
    </row>
    <row r="66" spans="1:3" x14ac:dyDescent="0.2">
      <c r="A66" s="276" t="s">
        <v>168</v>
      </c>
      <c r="B66" s="277"/>
      <c r="C66" s="48">
        <f>ROUND(B65*B63*B61*B56,2)</f>
        <v>0</v>
      </c>
    </row>
    <row r="67" spans="1:3" x14ac:dyDescent="0.2">
      <c r="A67" s="310" t="s">
        <v>177</v>
      </c>
      <c r="B67" s="312"/>
      <c r="C67" s="38">
        <f>+C66+C64</f>
        <v>0</v>
      </c>
    </row>
    <row r="69" spans="1:3" x14ac:dyDescent="0.2">
      <c r="A69" s="325" t="s">
        <v>178</v>
      </c>
      <c r="B69" s="326"/>
      <c r="C69" s="327"/>
    </row>
    <row r="70" spans="1:3" x14ac:dyDescent="0.2">
      <c r="A70" s="316" t="s">
        <v>179</v>
      </c>
      <c r="B70" s="317"/>
      <c r="C70" s="318"/>
    </row>
    <row r="71" spans="1:3" x14ac:dyDescent="0.2">
      <c r="A71" s="319"/>
      <c r="B71" s="320"/>
      <c r="C71" s="321"/>
    </row>
    <row r="72" spans="1:3" x14ac:dyDescent="0.2">
      <c r="A72" s="319"/>
      <c r="B72" s="320"/>
      <c r="C72" s="321"/>
    </row>
    <row r="73" spans="1:3" x14ac:dyDescent="0.2">
      <c r="A73" s="322"/>
      <c r="B73" s="323"/>
      <c r="C73" s="324"/>
    </row>
    <row r="74" spans="1:3" x14ac:dyDescent="0.2">
      <c r="A74" s="135"/>
      <c r="B74" s="135"/>
      <c r="C74" s="135"/>
    </row>
    <row r="75" spans="1:3" x14ac:dyDescent="0.2">
      <c r="A75" s="325" t="s">
        <v>180</v>
      </c>
      <c r="B75" s="326"/>
      <c r="C75" s="327"/>
    </row>
    <row r="76" spans="1:3" x14ac:dyDescent="0.2">
      <c r="A76" s="99" t="s">
        <v>181</v>
      </c>
      <c r="B76" s="103">
        <f>+$B$7</f>
        <v>0</v>
      </c>
      <c r="C76" s="115"/>
    </row>
    <row r="77" spans="1:3" x14ac:dyDescent="0.2">
      <c r="A77" s="99" t="s">
        <v>146</v>
      </c>
      <c r="B77" s="99">
        <v>30</v>
      </c>
      <c r="C77" s="115"/>
    </row>
    <row r="78" spans="1:3" x14ac:dyDescent="0.2">
      <c r="A78" s="99" t="s">
        <v>182</v>
      </c>
      <c r="B78" s="99">
        <v>12</v>
      </c>
      <c r="C78" s="115"/>
    </row>
    <row r="79" spans="1:3" x14ac:dyDescent="0.2">
      <c r="A79" s="108" t="s">
        <v>183</v>
      </c>
      <c r="B79" s="108"/>
      <c r="C79" s="115"/>
    </row>
    <row r="80" spans="1:3" x14ac:dyDescent="0.2">
      <c r="A80" s="310" t="s">
        <v>184</v>
      </c>
      <c r="B80" s="312"/>
      <c r="C80" s="32">
        <f>+ROUND((B76/B77/B78)*B79,2)</f>
        <v>0</v>
      </c>
    </row>
    <row r="82" spans="1:3" x14ac:dyDescent="0.2">
      <c r="A82" s="325" t="s">
        <v>185</v>
      </c>
      <c r="B82" s="326"/>
      <c r="C82" s="327"/>
    </row>
    <row r="83" spans="1:3" x14ac:dyDescent="0.2">
      <c r="A83" s="99" t="s">
        <v>181</v>
      </c>
      <c r="B83" s="103">
        <f>+$B$7</f>
        <v>0</v>
      </c>
      <c r="C83" s="115"/>
    </row>
    <row r="84" spans="1:3" x14ac:dyDescent="0.2">
      <c r="A84" s="99" t="s">
        <v>146</v>
      </c>
      <c r="B84" s="99">
        <v>30</v>
      </c>
      <c r="C84" s="115"/>
    </row>
    <row r="85" spans="1:3" x14ac:dyDescent="0.2">
      <c r="A85" s="99" t="s">
        <v>182</v>
      </c>
      <c r="B85" s="99">
        <v>12</v>
      </c>
      <c r="C85" s="115"/>
    </row>
    <row r="86" spans="1:3" x14ac:dyDescent="0.2">
      <c r="A86" s="112" t="s">
        <v>186</v>
      </c>
      <c r="B86" s="99">
        <v>5</v>
      </c>
      <c r="C86" s="115"/>
    </row>
    <row r="87" spans="1:3" x14ac:dyDescent="0.2">
      <c r="A87" s="108" t="s">
        <v>187</v>
      </c>
      <c r="B87" s="125"/>
      <c r="C87" s="115"/>
    </row>
    <row r="88" spans="1:3" x14ac:dyDescent="0.2">
      <c r="A88" s="108" t="s">
        <v>188</v>
      </c>
      <c r="B88" s="125"/>
      <c r="C88" s="115"/>
    </row>
    <row r="89" spans="1:3" x14ac:dyDescent="0.2">
      <c r="A89" s="310" t="s">
        <v>189</v>
      </c>
      <c r="B89" s="312"/>
      <c r="C89" s="44">
        <f>ROUND(+B83/B84/B85*B86*B87*B88,2)</f>
        <v>0</v>
      </c>
    </row>
    <row r="91" spans="1:3" x14ac:dyDescent="0.2">
      <c r="A91" s="325" t="s">
        <v>190</v>
      </c>
      <c r="B91" s="326"/>
      <c r="C91" s="327"/>
    </row>
    <row r="92" spans="1:3" x14ac:dyDescent="0.2">
      <c r="A92" s="99" t="s">
        <v>181</v>
      </c>
      <c r="B92" s="103">
        <f>+$B$7</f>
        <v>0</v>
      </c>
      <c r="C92" s="115"/>
    </row>
    <row r="93" spans="1:3" x14ac:dyDescent="0.2">
      <c r="A93" s="99" t="s">
        <v>146</v>
      </c>
      <c r="B93" s="99">
        <v>30</v>
      </c>
      <c r="C93" s="115"/>
    </row>
    <row r="94" spans="1:3" x14ac:dyDescent="0.2">
      <c r="A94" s="99" t="s">
        <v>182</v>
      </c>
      <c r="B94" s="99">
        <v>12</v>
      </c>
      <c r="C94" s="115"/>
    </row>
    <row r="95" spans="1:3" x14ac:dyDescent="0.2">
      <c r="A95" s="112" t="s">
        <v>191</v>
      </c>
      <c r="B95" s="99">
        <v>15</v>
      </c>
      <c r="C95" s="115"/>
    </row>
    <row r="96" spans="1:3" x14ac:dyDescent="0.2">
      <c r="A96" s="108" t="s">
        <v>192</v>
      </c>
      <c r="B96" s="125"/>
      <c r="C96" s="115"/>
    </row>
    <row r="97" spans="1:3" x14ac:dyDescent="0.2">
      <c r="A97" s="310" t="s">
        <v>193</v>
      </c>
      <c r="B97" s="312"/>
      <c r="C97" s="44">
        <f>ROUND(+B92/B93/B94*B95*B96,2)</f>
        <v>0</v>
      </c>
    </row>
    <row r="99" spans="1:3" x14ac:dyDescent="0.2">
      <c r="A99" s="325" t="s">
        <v>194</v>
      </c>
      <c r="B99" s="326"/>
      <c r="C99" s="327"/>
    </row>
    <row r="100" spans="1:3" x14ac:dyDescent="0.2">
      <c r="A100" s="99" t="s">
        <v>181</v>
      </c>
      <c r="B100" s="103">
        <f>+$B$7</f>
        <v>0</v>
      </c>
      <c r="C100" s="115"/>
    </row>
    <row r="101" spans="1:3" x14ac:dyDescent="0.2">
      <c r="A101" s="99" t="s">
        <v>146</v>
      </c>
      <c r="B101" s="99">
        <v>30</v>
      </c>
      <c r="C101" s="115"/>
    </row>
    <row r="102" spans="1:3" x14ac:dyDescent="0.2">
      <c r="A102" s="99" t="s">
        <v>182</v>
      </c>
      <c r="B102" s="99">
        <v>12</v>
      </c>
      <c r="C102" s="115"/>
    </row>
    <row r="103" spans="1:3" x14ac:dyDescent="0.2">
      <c r="A103" s="112" t="s">
        <v>191</v>
      </c>
      <c r="B103" s="99">
        <v>5</v>
      </c>
      <c r="C103" s="115"/>
    </row>
    <row r="104" spans="1:3" x14ac:dyDescent="0.2">
      <c r="A104" s="108" t="s">
        <v>195</v>
      </c>
      <c r="B104" s="125"/>
      <c r="C104" s="115"/>
    </row>
    <row r="105" spans="1:3" x14ac:dyDescent="0.2">
      <c r="A105" s="310" t="s">
        <v>196</v>
      </c>
      <c r="B105" s="312"/>
      <c r="C105" s="44">
        <f>ROUND(+B100/B101/B102*B103*B104,2)</f>
        <v>0</v>
      </c>
    </row>
    <row r="107" spans="1:3" x14ac:dyDescent="0.2">
      <c r="A107" s="325" t="s">
        <v>197</v>
      </c>
      <c r="B107" s="326"/>
      <c r="C107" s="327"/>
    </row>
    <row r="108" spans="1:3" x14ac:dyDescent="0.2">
      <c r="A108" s="328" t="s">
        <v>198</v>
      </c>
      <c r="B108" s="329"/>
      <c r="C108" s="330"/>
    </row>
    <row r="109" spans="1:3" x14ac:dyDescent="0.2">
      <c r="A109" s="99" t="s">
        <v>181</v>
      </c>
      <c r="B109" s="103">
        <f>+$B$7</f>
        <v>0</v>
      </c>
      <c r="C109" s="115"/>
    </row>
    <row r="110" spans="1:3" x14ac:dyDescent="0.2">
      <c r="A110" s="99" t="s">
        <v>199</v>
      </c>
      <c r="B110" s="103">
        <f>+B109*(1/3)</f>
        <v>0</v>
      </c>
      <c r="C110" s="115"/>
    </row>
    <row r="111" spans="1:3" x14ac:dyDescent="0.2">
      <c r="A111" s="46" t="s">
        <v>163</v>
      </c>
      <c r="B111" s="47">
        <f>SUM(B109:B110)</f>
        <v>0</v>
      </c>
      <c r="C111" s="115"/>
    </row>
    <row r="112" spans="1:3" x14ac:dyDescent="0.2">
      <c r="A112" s="99" t="s">
        <v>200</v>
      </c>
      <c r="B112" s="99">
        <v>4</v>
      </c>
      <c r="C112" s="115"/>
    </row>
    <row r="113" spans="1:3" x14ac:dyDescent="0.2">
      <c r="A113" s="99" t="s">
        <v>182</v>
      </c>
      <c r="B113" s="99">
        <v>12</v>
      </c>
      <c r="C113" s="115"/>
    </row>
    <row r="114" spans="1:3" x14ac:dyDescent="0.2">
      <c r="A114" s="108" t="s">
        <v>201</v>
      </c>
      <c r="B114" s="125"/>
      <c r="C114" s="115"/>
    </row>
    <row r="115" spans="1:3" x14ac:dyDescent="0.2">
      <c r="A115" s="108" t="s">
        <v>202</v>
      </c>
      <c r="B115" s="125"/>
      <c r="C115" s="115"/>
    </row>
    <row r="116" spans="1:3" x14ac:dyDescent="0.2">
      <c r="A116" s="310" t="s">
        <v>203</v>
      </c>
      <c r="B116" s="312"/>
      <c r="C116" s="44">
        <f>ROUND((((+B111*(B112/B113)/B113)*B114)*B115),2)</f>
        <v>0</v>
      </c>
    </row>
    <row r="117" spans="1:3" x14ac:dyDescent="0.2">
      <c r="A117" s="310" t="s">
        <v>204</v>
      </c>
      <c r="B117" s="311"/>
      <c r="C117" s="312"/>
    </row>
    <row r="118" spans="1:3" x14ac:dyDescent="0.2">
      <c r="A118" s="99" t="s">
        <v>181</v>
      </c>
      <c r="B118" s="103">
        <f>+'Bombeiro 12 36 Noturno'!D23</f>
        <v>0</v>
      </c>
      <c r="C118" s="115"/>
    </row>
    <row r="119" spans="1:3" x14ac:dyDescent="0.2">
      <c r="A119" s="99" t="s">
        <v>50</v>
      </c>
      <c r="B119" s="103">
        <f>+'Bombeiro 12 36 Noturno'!D29</f>
        <v>0</v>
      </c>
      <c r="C119" s="115"/>
    </row>
    <row r="120" spans="1:3" x14ac:dyDescent="0.2">
      <c r="A120" s="46" t="s">
        <v>163</v>
      </c>
      <c r="B120" s="47">
        <f>SUM(B118:B119)</f>
        <v>0</v>
      </c>
      <c r="C120" s="115"/>
    </row>
    <row r="121" spans="1:3" x14ac:dyDescent="0.2">
      <c r="A121" s="99" t="s">
        <v>200</v>
      </c>
      <c r="B121" s="99">
        <v>4</v>
      </c>
      <c r="C121" s="115"/>
    </row>
    <row r="122" spans="1:3" x14ac:dyDescent="0.2">
      <c r="A122" s="99" t="s">
        <v>182</v>
      </c>
      <c r="B122" s="99">
        <v>12</v>
      </c>
      <c r="C122" s="115"/>
    </row>
    <row r="123" spans="1:3" x14ac:dyDescent="0.2">
      <c r="A123" s="108" t="s">
        <v>201</v>
      </c>
      <c r="B123" s="125">
        <f>+B114</f>
        <v>0</v>
      </c>
      <c r="C123" s="115"/>
    </row>
    <row r="124" spans="1:3" x14ac:dyDescent="0.2">
      <c r="A124" s="108" t="s">
        <v>202</v>
      </c>
      <c r="B124" s="125">
        <f>+B115</f>
        <v>0</v>
      </c>
      <c r="C124" s="115"/>
    </row>
    <row r="125" spans="1:3" x14ac:dyDescent="0.2">
      <c r="A125" s="112" t="s">
        <v>205</v>
      </c>
      <c r="B125" s="102">
        <f>+'Bombeiro 12 36 Noturno'!C45</f>
        <v>0.36800000000000005</v>
      </c>
      <c r="C125" s="115"/>
    </row>
    <row r="126" spans="1:3" x14ac:dyDescent="0.2">
      <c r="A126" s="310" t="s">
        <v>206</v>
      </c>
      <c r="B126" s="312"/>
      <c r="C126" s="38">
        <f>ROUND((((B120*(B121/B122)*B123)*B124)*B125),2)</f>
        <v>0</v>
      </c>
    </row>
    <row r="128" spans="1:3" ht="30.75" customHeight="1" x14ac:dyDescent="0.2">
      <c r="A128" s="313" t="s">
        <v>355</v>
      </c>
      <c r="B128" s="313"/>
      <c r="C128" s="313"/>
    </row>
    <row r="130" spans="1:3" x14ac:dyDescent="0.2">
      <c r="A130" s="314" t="s">
        <v>209</v>
      </c>
      <c r="B130" s="314"/>
      <c r="C130" s="314"/>
    </row>
    <row r="131" spans="1:3" x14ac:dyDescent="0.2">
      <c r="A131" s="99" t="s">
        <v>145</v>
      </c>
      <c r="B131" s="99">
        <v>365.25</v>
      </c>
      <c r="C131" s="115"/>
    </row>
    <row r="132" spans="1:3" x14ac:dyDescent="0.2">
      <c r="A132" s="99" t="s">
        <v>146</v>
      </c>
      <c r="B132" s="112">
        <v>12</v>
      </c>
      <c r="C132" s="115"/>
    </row>
    <row r="133" spans="1:3" x14ac:dyDescent="0.2">
      <c r="A133" s="99" t="s">
        <v>147</v>
      </c>
      <c r="B133" s="102">
        <v>0.5</v>
      </c>
      <c r="C133" s="115"/>
    </row>
    <row r="134" spans="1:3" x14ac:dyDescent="0.2">
      <c r="A134" s="141" t="s">
        <v>210</v>
      </c>
      <c r="B134" s="112">
        <v>7</v>
      </c>
      <c r="C134" s="115"/>
    </row>
    <row r="135" spans="1:3" x14ac:dyDescent="0.2">
      <c r="A135" s="112" t="s">
        <v>211</v>
      </c>
      <c r="B135" s="115"/>
      <c r="C135" s="103">
        <f>+'Bombeiro 12 36 Noturno'!$D$12</f>
        <v>0</v>
      </c>
    </row>
    <row r="136" spans="1:3" x14ac:dyDescent="0.2">
      <c r="A136" s="112" t="s">
        <v>28</v>
      </c>
      <c r="B136" s="115"/>
      <c r="C136" s="103"/>
    </row>
    <row r="137" spans="1:3" x14ac:dyDescent="0.2">
      <c r="A137" s="112" t="s">
        <v>29</v>
      </c>
      <c r="B137" s="115"/>
      <c r="C137" s="103">
        <f>+'Bombeiro 12 36 Noturno'!$D$14</f>
        <v>0</v>
      </c>
    </row>
    <row r="138" spans="1:3" x14ac:dyDescent="0.2">
      <c r="A138" s="46" t="s">
        <v>212</v>
      </c>
      <c r="B138" s="115"/>
      <c r="C138" s="47">
        <f>SUM(C135:C137)</f>
        <v>0</v>
      </c>
    </row>
    <row r="139" spans="1:3" x14ac:dyDescent="0.2">
      <c r="A139" s="99" t="s">
        <v>140</v>
      </c>
      <c r="B139" s="142">
        <f>+B3</f>
        <v>220</v>
      </c>
      <c r="C139" s="115"/>
    </row>
    <row r="140" spans="1:3" x14ac:dyDescent="0.2">
      <c r="A140" s="112" t="s">
        <v>213</v>
      </c>
      <c r="B140" s="102">
        <v>0.2</v>
      </c>
      <c r="C140" s="115"/>
    </row>
    <row r="141" spans="1:3" x14ac:dyDescent="0.2">
      <c r="A141" s="112" t="s">
        <v>214</v>
      </c>
      <c r="B141" s="115"/>
      <c r="C141" s="132">
        <f>ROUND((C138/B139)*B140,2)</f>
        <v>0</v>
      </c>
    </row>
    <row r="142" spans="1:3" x14ac:dyDescent="0.2">
      <c r="A142" s="112" t="s">
        <v>215</v>
      </c>
      <c r="B142" s="99">
        <f>ROUND(+B131/B132*B133*B134,0)</f>
        <v>107</v>
      </c>
      <c r="C142" s="143"/>
    </row>
    <row r="143" spans="1:3" x14ac:dyDescent="0.2">
      <c r="A143" s="315" t="s">
        <v>216</v>
      </c>
      <c r="B143" s="315"/>
      <c r="C143" s="36">
        <f>ROUND(+B142*C141,2)</f>
        <v>0</v>
      </c>
    </row>
    <row r="145" spans="1:3" x14ac:dyDescent="0.2">
      <c r="A145" s="314" t="s">
        <v>217</v>
      </c>
      <c r="B145" s="314"/>
      <c r="C145" s="314"/>
    </row>
    <row r="146" spans="1:3" x14ac:dyDescent="0.2">
      <c r="A146" s="99" t="s">
        <v>145</v>
      </c>
      <c r="B146" s="99">
        <f>+$B$4</f>
        <v>365.25</v>
      </c>
      <c r="C146" s="115"/>
    </row>
    <row r="147" spans="1:3" x14ac:dyDescent="0.2">
      <c r="A147" s="99" t="s">
        <v>146</v>
      </c>
      <c r="B147" s="112">
        <v>12</v>
      </c>
      <c r="C147" s="115"/>
    </row>
    <row r="148" spans="1:3" x14ac:dyDescent="0.2">
      <c r="A148" s="99" t="s">
        <v>147</v>
      </c>
      <c r="B148" s="102">
        <v>0.5</v>
      </c>
      <c r="C148" s="115"/>
    </row>
    <row r="149" spans="1:3" x14ac:dyDescent="0.2">
      <c r="A149" s="141" t="s">
        <v>210</v>
      </c>
      <c r="B149" s="112">
        <v>7</v>
      </c>
      <c r="C149" s="115"/>
    </row>
    <row r="150" spans="1:3" x14ac:dyDescent="0.2">
      <c r="A150" s="112" t="s">
        <v>218</v>
      </c>
      <c r="B150" s="45">
        <f>(365.25/12/2)/(7/7)</f>
        <v>15.21875</v>
      </c>
      <c r="C150" s="99"/>
    </row>
    <row r="151" spans="1:3" x14ac:dyDescent="0.2">
      <c r="A151" s="112" t="s">
        <v>219</v>
      </c>
      <c r="B151" s="99">
        <f>ROUND(+B150*B149,2)</f>
        <v>106.53</v>
      </c>
      <c r="C151" s="99"/>
    </row>
    <row r="152" spans="1:3" x14ac:dyDescent="0.2">
      <c r="A152" s="112" t="s">
        <v>211</v>
      </c>
      <c r="B152" s="115"/>
      <c r="C152" s="103">
        <f>+'Bombeiro 12 36 Noturno'!$D$12</f>
        <v>0</v>
      </c>
    </row>
    <row r="153" spans="1:3" x14ac:dyDescent="0.2">
      <c r="A153" s="112" t="s">
        <v>28</v>
      </c>
      <c r="B153" s="115"/>
      <c r="C153" s="103"/>
    </row>
    <row r="154" spans="1:3" x14ac:dyDescent="0.2">
      <c r="A154" s="112" t="s">
        <v>29</v>
      </c>
      <c r="B154" s="115"/>
      <c r="C154" s="103">
        <f>+'Bombeiro 12 36 Noturno'!$D$14</f>
        <v>0</v>
      </c>
    </row>
    <row r="155" spans="1:3" x14ac:dyDescent="0.2">
      <c r="A155" s="46" t="s">
        <v>212</v>
      </c>
      <c r="B155" s="115"/>
      <c r="C155" s="47">
        <f>SUM(C152:C154)</f>
        <v>0</v>
      </c>
    </row>
    <row r="156" spans="1:3" x14ac:dyDescent="0.2">
      <c r="A156" s="99" t="s">
        <v>140</v>
      </c>
      <c r="B156" s="142">
        <f>+B3</f>
        <v>220</v>
      </c>
      <c r="C156" s="115"/>
    </row>
    <row r="157" spans="1:3" x14ac:dyDescent="0.2">
      <c r="A157" s="112" t="s">
        <v>213</v>
      </c>
      <c r="B157" s="102">
        <v>0.2</v>
      </c>
      <c r="C157" s="115"/>
    </row>
    <row r="158" spans="1:3" x14ac:dyDescent="0.2">
      <c r="A158" s="112" t="s">
        <v>214</v>
      </c>
      <c r="B158" s="115"/>
      <c r="C158" s="132">
        <f>ROUND((C155/B156)*B157,2)</f>
        <v>0</v>
      </c>
    </row>
    <row r="159" spans="1:3" x14ac:dyDescent="0.2">
      <c r="A159" s="112" t="s">
        <v>220</v>
      </c>
      <c r="B159" s="99">
        <v>60</v>
      </c>
      <c r="C159" s="115"/>
    </row>
    <row r="160" spans="1:3" x14ac:dyDescent="0.2">
      <c r="A160" s="112" t="s">
        <v>221</v>
      </c>
      <c r="B160" s="99">
        <v>52.5</v>
      </c>
      <c r="C160" s="115"/>
    </row>
    <row r="161" spans="1:3" x14ac:dyDescent="0.2">
      <c r="A161" s="112" t="s">
        <v>222</v>
      </c>
      <c r="B161" s="99">
        <f>+B159/B160</f>
        <v>1.1428571428571428</v>
      </c>
      <c r="C161" s="115"/>
    </row>
    <row r="162" spans="1:3" x14ac:dyDescent="0.2">
      <c r="A162" s="112" t="s">
        <v>223</v>
      </c>
      <c r="B162" s="99">
        <f>ROUND(+B161*B151,2)</f>
        <v>121.75</v>
      </c>
      <c r="C162" s="115"/>
    </row>
    <row r="163" spans="1:3" x14ac:dyDescent="0.2">
      <c r="A163" s="112" t="s">
        <v>224</v>
      </c>
      <c r="B163" s="99">
        <f>ROUND(B162-B151,2)</f>
        <v>15.22</v>
      </c>
      <c r="C163" s="143"/>
    </row>
    <row r="164" spans="1:3" x14ac:dyDescent="0.2">
      <c r="A164" s="278" t="s">
        <v>225</v>
      </c>
      <c r="B164" s="278"/>
      <c r="C164" s="38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2022-01-26T20:21:24Z</cp:lastPrinted>
  <dcterms:created xsi:type="dcterms:W3CDTF">2019-12-30T13:57:58Z</dcterms:created>
  <dcterms:modified xsi:type="dcterms:W3CDTF">2022-03-09T19:47:20Z</dcterms:modified>
</cp:coreProperties>
</file>