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frj\Documents\TRABALHANDO\brigadistas 2021\IRP 2022\"/>
    </mc:Choice>
  </mc:AlternateContent>
  <bookViews>
    <workbookView xWindow="0" yWindow="0" windowWidth="28800" windowHeight="14175"/>
  </bookViews>
  <sheets>
    <sheet name="Apresentacao" sheetId="2" r:id="rId1"/>
    <sheet name="Uniforme" sheetId="5" r:id="rId2"/>
    <sheet name="Equipamentos" sheetId="10" r:id="rId3"/>
    <sheet name="Bombeiro Lider 12 36" sheetId="11" r:id="rId4"/>
    <sheet name="Men Cal Lider" sheetId="12" r:id="rId5"/>
    <sheet name="Bombeiro 12 36 Diurno" sheetId="6" r:id="rId6"/>
    <sheet name="Men Cal Bombeiro 12 26 Diurno" sheetId="7" r:id="rId7"/>
    <sheet name="Bombeiro 12 36 Noturno" sheetId="8" r:id="rId8"/>
    <sheet name="Men Cal Bombeiro 12 36 Noturn" sheetId="9" r:id="rId9"/>
  </sheets>
  <definedNames>
    <definedName name="_xlnm.Print_Area" localSheetId="0">Apresentacao!$A$1:$I$30</definedName>
    <definedName name="_xlnm.Print_Area" localSheetId="5">'Bombeiro 12 36 Diurno'!$A$1:$D$153</definedName>
    <definedName name="_xlnm.Print_Area" localSheetId="7">'Bombeiro 12 36 Noturno'!$A$1:$D$153</definedName>
    <definedName name="_xlnm.Print_Area" localSheetId="3">'Bombeiro Lider 12 36'!$A$1:$D$154</definedName>
    <definedName name="_xlnm.Print_Area" localSheetId="2">Equipamentos!$A$1:$H$79</definedName>
    <definedName name="_xlnm.Print_Area" localSheetId="8">'Men Cal Bombeiro 12 36 Noturn'!$A$1:$C$165</definedName>
    <definedName name="_xlnm.Print_Area" localSheetId="4">'Men Cal Lider'!$A$1:$C$165</definedName>
    <definedName name="_xlnm.Print_Area" localSheetId="1">Uniforme!#REF!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9" i="8" l="1"/>
  <c r="C148" i="8"/>
  <c r="D148" i="8" s="1"/>
  <c r="D149" i="6"/>
  <c r="C148" i="6"/>
  <c r="D148" i="6" s="1"/>
  <c r="D150" i="11"/>
  <c r="D149" i="11"/>
  <c r="H77" i="10"/>
  <c r="D133" i="8" l="1"/>
  <c r="D132" i="8"/>
  <c r="D133" i="6"/>
  <c r="D132" i="6"/>
  <c r="D133" i="11"/>
  <c r="D132" i="11"/>
  <c r="C149" i="11"/>
  <c r="C134" i="11" l="1"/>
  <c r="E12" i="5" l="1"/>
  <c r="E11" i="5"/>
  <c r="E10" i="5"/>
  <c r="E9" i="5"/>
  <c r="E8" i="5"/>
  <c r="E7" i="5"/>
  <c r="E6" i="5"/>
  <c r="E5" i="5"/>
  <c r="E3" i="5"/>
  <c r="E4" i="5"/>
  <c r="G3" i="5"/>
  <c r="F53" i="10"/>
  <c r="F54" i="10"/>
  <c r="F55" i="10"/>
  <c r="F56" i="10"/>
  <c r="F57" i="10"/>
  <c r="F58" i="10"/>
  <c r="F59" i="10"/>
  <c r="F60" i="10"/>
  <c r="F61" i="10"/>
  <c r="F62" i="10"/>
  <c r="F63" i="10"/>
  <c r="F64" i="10"/>
  <c r="F65" i="10"/>
  <c r="F66" i="10"/>
  <c r="F67" i="10"/>
  <c r="F68" i="10"/>
  <c r="F69" i="10"/>
  <c r="F70" i="10"/>
  <c r="F71" i="10"/>
  <c r="F72" i="10"/>
  <c r="F73" i="10"/>
  <c r="F74" i="10"/>
  <c r="D10" i="10"/>
  <c r="H10" i="10" s="1"/>
  <c r="D11" i="10"/>
  <c r="H11" i="10" s="1"/>
  <c r="D12" i="10"/>
  <c r="H12" i="10" s="1"/>
  <c r="D13" i="10"/>
  <c r="D14" i="10"/>
  <c r="D15" i="10"/>
  <c r="D16" i="10"/>
  <c r="H16" i="10" s="1"/>
  <c r="D17" i="10"/>
  <c r="H17" i="10" s="1"/>
  <c r="D18" i="10"/>
  <c r="H18" i="10" s="1"/>
  <c r="D19" i="10"/>
  <c r="H19" i="10" s="1"/>
  <c r="D20" i="10"/>
  <c r="H20" i="10" s="1"/>
  <c r="D21" i="10"/>
  <c r="H21" i="10" s="1"/>
  <c r="D22" i="10"/>
  <c r="H22" i="10" s="1"/>
  <c r="D23" i="10"/>
  <c r="H23" i="10" s="1"/>
  <c r="D24" i="10"/>
  <c r="H24" i="10" s="1"/>
  <c r="D25" i="10"/>
  <c r="D26" i="10"/>
  <c r="D27" i="10"/>
  <c r="D28" i="10"/>
  <c r="D29" i="10"/>
  <c r="D30" i="10"/>
  <c r="D31" i="10"/>
  <c r="H31" i="10" s="1"/>
  <c r="D32" i="10"/>
  <c r="H32" i="10" s="1"/>
  <c r="D33" i="10"/>
  <c r="H33" i="10" s="1"/>
  <c r="D34" i="10"/>
  <c r="H34" i="10" s="1"/>
  <c r="D35" i="10"/>
  <c r="H35" i="10" s="1"/>
  <c r="D36" i="10"/>
  <c r="H36" i="10" s="1"/>
  <c r="D37" i="10"/>
  <c r="D38" i="10"/>
  <c r="D39" i="10"/>
  <c r="D40" i="10"/>
  <c r="D41" i="10"/>
  <c r="D42" i="10"/>
  <c r="D43" i="10"/>
  <c r="D44" i="10"/>
  <c r="H44" i="10" s="1"/>
  <c r="D45" i="10"/>
  <c r="H45" i="10" s="1"/>
  <c r="D46" i="10"/>
  <c r="H46" i="10" s="1"/>
  <c r="D47" i="10"/>
  <c r="H47" i="10" s="1"/>
  <c r="D53" i="10"/>
  <c r="H53" i="10" s="1"/>
  <c r="D54" i="10"/>
  <c r="D55" i="10"/>
  <c r="D56" i="10"/>
  <c r="D57" i="10"/>
  <c r="D58" i="10"/>
  <c r="D59" i="10"/>
  <c r="D60" i="10"/>
  <c r="H60" i="10" s="1"/>
  <c r="D61" i="10"/>
  <c r="H61" i="10" s="1"/>
  <c r="D62" i="10"/>
  <c r="H62" i="10" s="1"/>
  <c r="D63" i="10"/>
  <c r="H63" i="10" s="1"/>
  <c r="D64" i="10"/>
  <c r="H64" i="10" s="1"/>
  <c r="D65" i="10"/>
  <c r="H65" i="10" s="1"/>
  <c r="D66" i="10"/>
  <c r="D67" i="10"/>
  <c r="D68" i="10"/>
  <c r="H68" i="10" s="1"/>
  <c r="D69" i="10"/>
  <c r="H69" i="10" s="1"/>
  <c r="D70" i="10"/>
  <c r="D71" i="10"/>
  <c r="D72" i="10"/>
  <c r="D73" i="10"/>
  <c r="H73" i="10" s="1"/>
  <c r="D74" i="10"/>
  <c r="H74" i="10" s="1"/>
  <c r="H13" i="10"/>
  <c r="H14" i="10"/>
  <c r="H15" i="10"/>
  <c r="H25" i="10"/>
  <c r="H26" i="10"/>
  <c r="H27" i="10"/>
  <c r="H28" i="10"/>
  <c r="H29" i="10"/>
  <c r="H30" i="10"/>
  <c r="H37" i="10"/>
  <c r="H38" i="10"/>
  <c r="H39" i="10"/>
  <c r="H40" i="10"/>
  <c r="H41" i="10"/>
  <c r="H42" i="10"/>
  <c r="H43" i="10"/>
  <c r="H54" i="10"/>
  <c r="H55" i="10"/>
  <c r="H56" i="10"/>
  <c r="H57" i="10"/>
  <c r="H58" i="10"/>
  <c r="H66" i="10"/>
  <c r="H72" i="10"/>
  <c r="H67" i="10" l="1"/>
  <c r="H71" i="10"/>
  <c r="H70" i="10"/>
  <c r="H59" i="10"/>
  <c r="H75" i="10"/>
  <c r="H79" i="10" s="1"/>
  <c r="H48" i="10"/>
  <c r="H78" i="10" s="1"/>
  <c r="G11" i="5"/>
  <c r="G10" i="5"/>
  <c r="E22" i="5"/>
  <c r="E19" i="5"/>
  <c r="B63" i="12" l="1"/>
  <c r="B41" i="12"/>
  <c r="B161" i="12"/>
  <c r="B156" i="12"/>
  <c r="B150" i="12"/>
  <c r="B151" i="12" s="1"/>
  <c r="B146" i="12"/>
  <c r="B142" i="12"/>
  <c r="B139" i="12"/>
  <c r="B124" i="12"/>
  <c r="B123" i="12"/>
  <c r="B56" i="12"/>
  <c r="B34" i="12"/>
  <c r="B19" i="12"/>
  <c r="B10" i="12"/>
  <c r="B5" i="12"/>
  <c r="B22" i="12" s="1"/>
  <c r="C25" i="12" s="1"/>
  <c r="D50" i="11" s="1"/>
  <c r="C6" i="11"/>
  <c r="D12" i="11" s="1"/>
  <c r="C152" i="12" s="1"/>
  <c r="C5" i="11"/>
  <c r="D97" i="11"/>
  <c r="D103" i="11" s="1"/>
  <c r="C39" i="11"/>
  <c r="C45" i="11" s="1"/>
  <c r="B125" i="12" s="1"/>
  <c r="B6" i="12" l="1"/>
  <c r="C135" i="12"/>
  <c r="B162" i="12"/>
  <c r="B163" i="12" s="1"/>
  <c r="B13" i="12"/>
  <c r="C16" i="12" s="1"/>
  <c r="D49" i="11" s="1"/>
  <c r="D54" i="11" s="1"/>
  <c r="D60" i="11" s="1"/>
  <c r="D13" i="11"/>
  <c r="D14" i="11"/>
  <c r="C154" i="12" l="1"/>
  <c r="C137" i="12"/>
  <c r="C153" i="12"/>
  <c r="C155" i="12" s="1"/>
  <c r="C158" i="12" s="1"/>
  <c r="C164" i="12" s="1"/>
  <c r="C136" i="12"/>
  <c r="C138" i="12" s="1"/>
  <c r="C141" i="12" s="1"/>
  <c r="C143" i="12" s="1"/>
  <c r="D23" i="11"/>
  <c r="D32" i="11" s="1"/>
  <c r="C25" i="7"/>
  <c r="D31" i="11" l="1"/>
  <c r="D29" i="11"/>
  <c r="C32" i="11"/>
  <c r="B60" i="12"/>
  <c r="B38" i="12"/>
  <c r="C29" i="11"/>
  <c r="B58" i="12"/>
  <c r="B36" i="12"/>
  <c r="B119" i="12"/>
  <c r="B57" i="12"/>
  <c r="B35" i="12"/>
  <c r="B39" i="12" s="1"/>
  <c r="B7" i="12"/>
  <c r="B118" i="12"/>
  <c r="B59" i="12"/>
  <c r="B37" i="12"/>
  <c r="D137" i="11"/>
  <c r="C31" i="11"/>
  <c r="D30" i="11"/>
  <c r="B120" i="12" l="1"/>
  <c r="C126" i="12" s="1"/>
  <c r="B61" i="12"/>
  <c r="D111" i="11"/>
  <c r="C42" i="12"/>
  <c r="C44" i="12"/>
  <c r="C64" i="12"/>
  <c r="C66" i="12"/>
  <c r="B83" i="12"/>
  <c r="C89" i="12" s="1"/>
  <c r="D80" i="11" s="1"/>
  <c r="B92" i="12"/>
  <c r="C97" i="12" s="1"/>
  <c r="D81" i="11" s="1"/>
  <c r="B109" i="12"/>
  <c r="B110" i="12" s="1"/>
  <c r="B111" i="12" s="1"/>
  <c r="C116" i="12" s="1"/>
  <c r="D89" i="11" s="1"/>
  <c r="D93" i="11" s="1"/>
  <c r="D101" i="11" s="1"/>
  <c r="B100" i="12"/>
  <c r="C105" i="12" s="1"/>
  <c r="D83" i="11" s="1"/>
  <c r="B28" i="12"/>
  <c r="C31" i="12" s="1"/>
  <c r="D66" i="11" s="1"/>
  <c r="B48" i="12"/>
  <c r="C53" i="12" s="1"/>
  <c r="D69" i="11" s="1"/>
  <c r="C69" i="11" s="1"/>
  <c r="B76" i="12"/>
  <c r="C80" i="12" s="1"/>
  <c r="D79" i="11" s="1"/>
  <c r="D33" i="11"/>
  <c r="C30" i="11"/>
  <c r="E25" i="5"/>
  <c r="E24" i="5"/>
  <c r="E23" i="5"/>
  <c r="E21" i="5"/>
  <c r="E20" i="5"/>
  <c r="E18" i="5"/>
  <c r="E17" i="5"/>
  <c r="G12" i="5"/>
  <c r="G9" i="5"/>
  <c r="G8" i="5"/>
  <c r="G7" i="5"/>
  <c r="G6" i="5"/>
  <c r="G5" i="5"/>
  <c r="G4" i="5"/>
  <c r="C45" i="12" l="1"/>
  <c r="D68" i="11" s="1"/>
  <c r="C68" i="11" s="1"/>
  <c r="D86" i="11"/>
  <c r="D100" i="11" s="1"/>
  <c r="D102" i="11" s="1"/>
  <c r="D104" i="11" s="1"/>
  <c r="D140" i="11" s="1"/>
  <c r="C67" i="12"/>
  <c r="D71" i="11" s="1"/>
  <c r="C71" i="11" s="1"/>
  <c r="F26" i="5"/>
  <c r="F27" i="5" s="1"/>
  <c r="H13" i="5"/>
  <c r="H14" i="5" s="1"/>
  <c r="D110" i="11"/>
  <c r="D67" i="11"/>
  <c r="D72" i="11" s="1"/>
  <c r="D139" i="11" s="1"/>
  <c r="C66" i="11"/>
  <c r="D58" i="11"/>
  <c r="D37" i="11"/>
  <c r="D42" i="11"/>
  <c r="D39" i="11"/>
  <c r="D44" i="11"/>
  <c r="D40" i="11"/>
  <c r="D43" i="11"/>
  <c r="D41" i="11"/>
  <c r="D38" i="11"/>
  <c r="D110" i="6"/>
  <c r="D110" i="8"/>
  <c r="D111" i="8"/>
  <c r="D111" i="6"/>
  <c r="C25" i="9"/>
  <c r="B28" i="5" l="1"/>
  <c r="D109" i="11" s="1"/>
  <c r="D113" i="11" s="1"/>
  <c r="D141" i="11" s="1"/>
  <c r="D45" i="11"/>
  <c r="D59" i="11" s="1"/>
  <c r="D61" i="11"/>
  <c r="B124" i="9"/>
  <c r="B123" i="9"/>
  <c r="B63" i="9"/>
  <c r="B41" i="9"/>
  <c r="D50" i="8"/>
  <c r="C6" i="8"/>
  <c r="D12" i="8" s="1"/>
  <c r="C135" i="9" s="1"/>
  <c r="B161" i="9"/>
  <c r="B156" i="9"/>
  <c r="B150" i="9"/>
  <c r="B151" i="9" s="1"/>
  <c r="B146" i="9"/>
  <c r="B142" i="9"/>
  <c r="B139" i="9"/>
  <c r="B56" i="9"/>
  <c r="B34" i="9"/>
  <c r="B19" i="9"/>
  <c r="B10" i="9"/>
  <c r="B5" i="9"/>
  <c r="B22" i="9" s="1"/>
  <c r="C134" i="8"/>
  <c r="D97" i="8"/>
  <c r="D103" i="8" s="1"/>
  <c r="C39" i="8"/>
  <c r="C45" i="8" s="1"/>
  <c r="B125" i="9" s="1"/>
  <c r="B63" i="7"/>
  <c r="B41" i="7"/>
  <c r="B124" i="7"/>
  <c r="B123" i="7"/>
  <c r="B161" i="7"/>
  <c r="B156" i="7"/>
  <c r="B150" i="7"/>
  <c r="B151" i="7" s="1"/>
  <c r="B146" i="7"/>
  <c r="B142" i="7"/>
  <c r="B139" i="7"/>
  <c r="B56" i="7"/>
  <c r="B34" i="7"/>
  <c r="B19" i="7"/>
  <c r="B10" i="7"/>
  <c r="B5" i="7"/>
  <c r="B13" i="7" s="1"/>
  <c r="C6" i="6"/>
  <c r="D12" i="6" s="1"/>
  <c r="C134" i="6"/>
  <c r="D97" i="6"/>
  <c r="D103" i="6" s="1"/>
  <c r="C39" i="6"/>
  <c r="D109" i="6" l="1"/>
  <c r="D109" i="8"/>
  <c r="D138" i="11"/>
  <c r="D142" i="11" s="1"/>
  <c r="D118" i="11"/>
  <c r="D119" i="11" s="1"/>
  <c r="D120" i="11" s="1"/>
  <c r="D121" i="11" s="1"/>
  <c r="B6" i="9"/>
  <c r="D13" i="8"/>
  <c r="C152" i="7"/>
  <c r="D13" i="6"/>
  <c r="C152" i="9"/>
  <c r="B162" i="9"/>
  <c r="B163" i="9" s="1"/>
  <c r="B13" i="9"/>
  <c r="C16" i="9" s="1"/>
  <c r="D49" i="8" s="1"/>
  <c r="D113" i="8"/>
  <c r="D14" i="8"/>
  <c r="B6" i="7"/>
  <c r="C16" i="7" s="1"/>
  <c r="D49" i="6" s="1"/>
  <c r="C135" i="7"/>
  <c r="D113" i="6"/>
  <c r="D141" i="6" s="1"/>
  <c r="B162" i="7"/>
  <c r="B163" i="7" s="1"/>
  <c r="B22" i="7"/>
  <c r="D50" i="6" s="1"/>
  <c r="D14" i="6"/>
  <c r="C45" i="6"/>
  <c r="B125" i="7" s="1"/>
  <c r="D54" i="6" l="1"/>
  <c r="D125" i="11"/>
  <c r="D129" i="11"/>
  <c r="D124" i="11"/>
  <c r="D141" i="8"/>
  <c r="C153" i="7"/>
  <c r="C136" i="7"/>
  <c r="C137" i="9"/>
  <c r="C138" i="9" s="1"/>
  <c r="C141" i="9" s="1"/>
  <c r="C143" i="9" s="1"/>
  <c r="D15" i="8" s="1"/>
  <c r="C154" i="9"/>
  <c r="C155" i="9" s="1"/>
  <c r="C158" i="9" s="1"/>
  <c r="C164" i="9" s="1"/>
  <c r="D54" i="8"/>
  <c r="D60" i="8" s="1"/>
  <c r="D23" i="6"/>
  <c r="D32" i="6" s="1"/>
  <c r="C154" i="7"/>
  <c r="C155" i="7" s="1"/>
  <c r="C158" i="7" s="1"/>
  <c r="C164" i="7" s="1"/>
  <c r="C137" i="7"/>
  <c r="D60" i="6"/>
  <c r="D134" i="11" l="1"/>
  <c r="D143" i="11" s="1"/>
  <c r="D145" i="11" s="1"/>
  <c r="C138" i="7"/>
  <c r="C141" i="7" s="1"/>
  <c r="C143" i="7" s="1"/>
  <c r="D23" i="8"/>
  <c r="D29" i="8" s="1"/>
  <c r="D31" i="6"/>
  <c r="B59" i="7" s="1"/>
  <c r="D137" i="6"/>
  <c r="D29" i="6"/>
  <c r="B58" i="7" s="1"/>
  <c r="B57" i="9"/>
  <c r="B35" i="9"/>
  <c r="B7" i="9"/>
  <c r="B118" i="9"/>
  <c r="B60" i="7"/>
  <c r="B38" i="7"/>
  <c r="B57" i="7"/>
  <c r="B35" i="7"/>
  <c r="B7" i="7"/>
  <c r="B118" i="7"/>
  <c r="C32" i="6"/>
  <c r="D137" i="8" l="1"/>
  <c r="D31" i="8"/>
  <c r="B59" i="9" s="1"/>
  <c r="D32" i="8"/>
  <c r="B38" i="9" s="1"/>
  <c r="B37" i="7"/>
  <c r="B36" i="9"/>
  <c r="C29" i="8"/>
  <c r="B58" i="9"/>
  <c r="B119" i="9"/>
  <c r="B120" i="9" s="1"/>
  <c r="C126" i="9" s="1"/>
  <c r="C32" i="8"/>
  <c r="D30" i="8"/>
  <c r="D33" i="8" s="1"/>
  <c r="B37" i="9"/>
  <c r="B39" i="9" s="1"/>
  <c r="C42" i="9" s="1"/>
  <c r="D30" i="6"/>
  <c r="C30" i="6" s="1"/>
  <c r="C31" i="6"/>
  <c r="B119" i="7"/>
  <c r="B120" i="7" s="1"/>
  <c r="C126" i="7" s="1"/>
  <c r="B36" i="7"/>
  <c r="C29" i="6"/>
  <c r="B76" i="9"/>
  <c r="C80" i="9" s="1"/>
  <c r="D79" i="8" s="1"/>
  <c r="B92" i="9"/>
  <c r="C97" i="9" s="1"/>
  <c r="D81" i="8" s="1"/>
  <c r="B83" i="9"/>
  <c r="C89" i="9" s="1"/>
  <c r="D80" i="8" s="1"/>
  <c r="B28" i="9"/>
  <c r="C31" i="9" s="1"/>
  <c r="D66" i="8" s="1"/>
  <c r="B48" i="9"/>
  <c r="C53" i="9" s="1"/>
  <c r="D69" i="8" s="1"/>
  <c r="C69" i="8" s="1"/>
  <c r="B109" i="9"/>
  <c r="B110" i="9" s="1"/>
  <c r="B111" i="9" s="1"/>
  <c r="C116" i="9" s="1"/>
  <c r="D89" i="8" s="1"/>
  <c r="D93" i="8" s="1"/>
  <c r="D101" i="8" s="1"/>
  <c r="B100" i="9"/>
  <c r="C105" i="9" s="1"/>
  <c r="D83" i="8" s="1"/>
  <c r="B100" i="7"/>
  <c r="C105" i="7" s="1"/>
  <c r="D83" i="6" s="1"/>
  <c r="B83" i="7"/>
  <c r="C89" i="7" s="1"/>
  <c r="D80" i="6" s="1"/>
  <c r="B28" i="7"/>
  <c r="C31" i="7" s="1"/>
  <c r="D66" i="6" s="1"/>
  <c r="B48" i="7"/>
  <c r="C53" i="7" s="1"/>
  <c r="D69" i="6" s="1"/>
  <c r="C69" i="6" s="1"/>
  <c r="B92" i="7"/>
  <c r="C97" i="7" s="1"/>
  <c r="D81" i="6" s="1"/>
  <c r="B76" i="7"/>
  <c r="C80" i="7" s="1"/>
  <c r="D79" i="6" s="1"/>
  <c r="B109" i="7"/>
  <c r="B110" i="7" s="1"/>
  <c r="B111" i="7" s="1"/>
  <c r="C116" i="7" s="1"/>
  <c r="D89" i="6" s="1"/>
  <c r="D93" i="6" s="1"/>
  <c r="D101" i="6" s="1"/>
  <c r="B61" i="7"/>
  <c r="C31" i="8" l="1"/>
  <c r="B60" i="9"/>
  <c r="B61" i="9" s="1"/>
  <c r="C64" i="9" s="1"/>
  <c r="B39" i="7"/>
  <c r="D33" i="6"/>
  <c r="D58" i="6" s="1"/>
  <c r="C30" i="8"/>
  <c r="C66" i="9"/>
  <c r="C67" i="9" s="1"/>
  <c r="D71" i="8" s="1"/>
  <c r="C71" i="8" s="1"/>
  <c r="C44" i="9"/>
  <c r="C45" i="9" s="1"/>
  <c r="D68" i="8" s="1"/>
  <c r="C68" i="8" s="1"/>
  <c r="C42" i="7"/>
  <c r="C44" i="7"/>
  <c r="D86" i="8"/>
  <c r="D100" i="8" s="1"/>
  <c r="D102" i="8" s="1"/>
  <c r="D104" i="8" s="1"/>
  <c r="D67" i="8"/>
  <c r="C66" i="8"/>
  <c r="D58" i="8"/>
  <c r="D44" i="8"/>
  <c r="D43" i="8"/>
  <c r="D39" i="8"/>
  <c r="D40" i="8"/>
  <c r="D41" i="8"/>
  <c r="D42" i="8"/>
  <c r="D37" i="8"/>
  <c r="D38" i="8"/>
  <c r="C64" i="7"/>
  <c r="C66" i="7"/>
  <c r="D67" i="6"/>
  <c r="C66" i="6"/>
  <c r="D86" i="6"/>
  <c r="D100" i="6" s="1"/>
  <c r="D102" i="6" s="1"/>
  <c r="D104" i="6" s="1"/>
  <c r="D140" i="6" s="1"/>
  <c r="D38" i="6"/>
  <c r="D41" i="6"/>
  <c r="D40" i="6"/>
  <c r="D44" i="6"/>
  <c r="D43" i="6"/>
  <c r="D39" i="6"/>
  <c r="D42" i="6"/>
  <c r="D37" i="6"/>
  <c r="D72" i="8" l="1"/>
  <c r="D139" i="8" s="1"/>
  <c r="C67" i="7"/>
  <c r="D71" i="6" s="1"/>
  <c r="C71" i="6" s="1"/>
  <c r="D140" i="8"/>
  <c r="C45" i="7"/>
  <c r="D68" i="6" s="1"/>
  <c r="C68" i="6" s="1"/>
  <c r="D45" i="8"/>
  <c r="D59" i="8" s="1"/>
  <c r="D61" i="8" s="1"/>
  <c r="D118" i="8" s="1"/>
  <c r="D119" i="8" s="1"/>
  <c r="D120" i="8" s="1"/>
  <c r="D121" i="8" s="1"/>
  <c r="D124" i="8" s="1"/>
  <c r="D45" i="6"/>
  <c r="D59" i="6" s="1"/>
  <c r="D61" i="6" s="1"/>
  <c r="D72" i="6" l="1"/>
  <c r="D139" i="6" s="1"/>
  <c r="D138" i="8"/>
  <c r="D142" i="8" s="1"/>
  <c r="D138" i="6"/>
  <c r="D142" i="6" s="1"/>
  <c r="D118" i="6"/>
  <c r="D119" i="6" s="1"/>
  <c r="D120" i="6" s="1"/>
  <c r="D121" i="6" s="1"/>
  <c r="D125" i="8" l="1"/>
  <c r="D129" i="8"/>
  <c r="D129" i="6"/>
  <c r="D125" i="6"/>
  <c r="D124" i="6"/>
  <c r="D134" i="8" l="1"/>
  <c r="D143" i="8" s="1"/>
  <c r="D145" i="8" s="1"/>
  <c r="D134" i="6"/>
  <c r="D143" i="6" s="1"/>
  <c r="D145" i="6" s="1"/>
  <c r="G24" i="2" s="1"/>
  <c r="H24" i="2" l="1"/>
  <c r="H25" i="2" l="1"/>
  <c r="I24" i="2"/>
  <c r="I25" i="2" l="1"/>
</calcChain>
</file>

<file path=xl/sharedStrings.xml><?xml version="1.0" encoding="utf-8"?>
<sst xmlns="http://schemas.openxmlformats.org/spreadsheetml/2006/main" count="1298" uniqueCount="381">
  <si>
    <t>CATSER</t>
  </si>
  <si>
    <t>CBO</t>
  </si>
  <si>
    <t>Processo Administrativo nº.</t>
  </si>
  <si>
    <t>Dia ___/___/_____ às ___:___ horas</t>
  </si>
  <si>
    <t> Discriminação dos Serviços (dados referentes à contratação)</t>
  </si>
  <si>
    <t>A</t>
  </si>
  <si>
    <t xml:space="preserve">Data de apresentação da proposta (dia/mês/ano) </t>
  </si>
  <si>
    <t>B</t>
  </si>
  <si>
    <t xml:space="preserve">Município/UF </t>
  </si>
  <si>
    <t>Rio de Janeiro/RJ</t>
  </si>
  <si>
    <t>C</t>
  </si>
  <si>
    <t>Ano Acordo, Convenção ou Sentença Normativa em Dissídio Coletivo</t>
  </si>
  <si>
    <t>D</t>
  </si>
  <si>
    <t>Nº de meses de execução contratual</t>
  </si>
  <si>
    <t>CATEGORIA / CARGO</t>
  </si>
  <si>
    <t>Custos com mão de obra</t>
  </si>
  <si>
    <t>PLANILHA DE CUSTOS E FORMAÇÃO DE PREÇOS - MÃO DE OBRA</t>
  </si>
  <si>
    <t>Dados para composição dos custos referentes a mão de obra</t>
  </si>
  <si>
    <t>Tipo de Serviço:</t>
  </si>
  <si>
    <t>Classificação Brasileira de Ocupações (CBO)</t>
  </si>
  <si>
    <t>Salário Normativo da Categoria Profissional</t>
  </si>
  <si>
    <t xml:space="preserve">Categoria Profissional </t>
  </si>
  <si>
    <t xml:space="preserve">Data-Base da Categoria (dia/mês/ano) </t>
  </si>
  <si>
    <t>Módulo 1 - Composição da Remuneração</t>
  </si>
  <si>
    <t>Composição da Remuneração</t>
  </si>
  <si>
    <t>%</t>
  </si>
  <si>
    <t>Valor (R$)</t>
  </si>
  <si>
    <t>Salário-Base</t>
  </si>
  <si>
    <t>Adicional de Periculosidade</t>
  </si>
  <si>
    <t>Adicional de Insalubridade</t>
  </si>
  <si>
    <t>Adicional Noturno</t>
  </si>
  <si>
    <t>E</t>
  </si>
  <si>
    <t>Adicional de Hora Noturna Reduzida</t>
  </si>
  <si>
    <t>F</t>
  </si>
  <si>
    <t>DSR sobre o Adicional Noturno</t>
  </si>
  <si>
    <t>G</t>
  </si>
  <si>
    <t>Adicional de Hora Extra no Feriado Trabalhado</t>
  </si>
  <si>
    <t>H</t>
  </si>
  <si>
    <t>DSR sobre a Hora Extra no Feriado Trabalhado</t>
  </si>
  <si>
    <t>I</t>
  </si>
  <si>
    <t>Adicional de Liderança / Gratificação de Encarregado</t>
  </si>
  <si>
    <t>J</t>
  </si>
  <si>
    <t>Intervalo Intrajornada (caso o empregado trabalhe no periodo destinado)</t>
  </si>
  <si>
    <t>K</t>
  </si>
  <si>
    <t>Outros (especificar)</t>
  </si>
  <si>
    <t>TOTAL</t>
  </si>
  <si>
    <t>Módulo 2 - Encargos e Benefícios Anuais, Mensais e Diários</t>
  </si>
  <si>
    <t>Sub-Módulo 2.1 - 13º Salário, Férias e Adicional de Férias</t>
  </si>
  <si>
    <t>2.1</t>
  </si>
  <si>
    <t>13º Salário, Férias e Adicional de Férias</t>
  </si>
  <si>
    <t>13º Salário</t>
  </si>
  <si>
    <t>Férias e Adicional de Férias</t>
  </si>
  <si>
    <t>B.1</t>
  </si>
  <si>
    <t xml:space="preserve">Férias </t>
  </si>
  <si>
    <t>B.2</t>
  </si>
  <si>
    <t>Adicional de Férias</t>
  </si>
  <si>
    <t>Sub-Módulo 2.2 - Encargos Previdenciários (GPS), Fundo de Garantia por Tempo de Serviço (FGTS) e outras contribuições</t>
  </si>
  <si>
    <t>2.2</t>
  </si>
  <si>
    <t>GPS, FGTS e outras contribuições</t>
  </si>
  <si>
    <t>INSS</t>
  </si>
  <si>
    <t>Salário Educação</t>
  </si>
  <si>
    <t>SAT (Risco ambiental do trabalho)</t>
  </si>
  <si>
    <t>SESC ou SESI</t>
  </si>
  <si>
    <t>SENAI - SENAC</t>
  </si>
  <si>
    <t>SEBRAE</t>
  </si>
  <si>
    <t>INCRA</t>
  </si>
  <si>
    <t>FGTS</t>
  </si>
  <si>
    <t>Sub-Módulo 2.3 - Benefícios Mensais e Diários</t>
  </si>
  <si>
    <t>2.3</t>
  </si>
  <si>
    <t>Benefícios Mensais e Diários</t>
  </si>
  <si>
    <t>Transporte</t>
  </si>
  <si>
    <t>Auxílio-Refeição/Alimentação</t>
  </si>
  <si>
    <t>C.1</t>
  </si>
  <si>
    <t>Outros (Seguro de Vida / Invalidez / Auxílio Funeral)</t>
  </si>
  <si>
    <t>Quadro 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</si>
  <si>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</si>
  <si>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</si>
  <si>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</si>
  <si>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Aviso-Prévio Indenizado</t>
  </si>
  <si>
    <t>Incidência do FGTS sobre o Aviso-Prévio Indenizado</t>
  </si>
  <si>
    <t>Multa sobre FGTS e contribuição social sobre o Aviso Prévio Indenizado</t>
  </si>
  <si>
    <t>Aviso-Prévio Trabalhado</t>
  </si>
  <si>
    <t>Incidência dos encargos do módulo 2.2 sobre o Aviso-Prévio Trabalhado</t>
  </si>
  <si>
    <t>Multa do FGTS e contribuição social sobre o Aviso-Prévio Trabalhado</t>
  </si>
  <si>
    <t>Módulo 4 - Custo de Reposição do Profissional Ausente</t>
  </si>
  <si>
    <t>Sub-Módulo 4.1 - Ausências Legais</t>
  </si>
  <si>
    <t>4.1</t>
  </si>
  <si>
    <t>Ausências Legais</t>
  </si>
  <si>
    <t>Férias</t>
  </si>
  <si>
    <t>Licença Paternidade</t>
  </si>
  <si>
    <t xml:space="preserve">Ausência por acidente de trabalho </t>
  </si>
  <si>
    <t>Ausência por Doença</t>
  </si>
  <si>
    <t xml:space="preserve">Incidência dos encargos do módulo 2.2 sobre o Módulo </t>
  </si>
  <si>
    <t>4.1.1</t>
  </si>
  <si>
    <t>Afastamento Maternidade (120 dias)</t>
  </si>
  <si>
    <t>Férias pagas ao Substituto pelos 120 dias de Reposição</t>
  </si>
  <si>
    <t>Incidência dos encargos do módulo 2.2 sobre as Férias pagas ao Subistituto pelos 120 dias de Reposição</t>
  </si>
  <si>
    <t>Incidência dos encargos do módulo 2.2 sobre a Remuneração e o 13 salário proporcionais aos 120 dias de Reposição</t>
  </si>
  <si>
    <t>4.2</t>
  </si>
  <si>
    <t>Intervalo Intrajornada</t>
  </si>
  <si>
    <r>
      <t xml:space="preserve">Intervalo de repouso e alimentação (somente se houver cobertura do profissional no período de intervalo para repouso e alimentação) </t>
    </r>
    <r>
      <rPr>
        <vertAlign val="superscript"/>
        <sz val="10"/>
        <color theme="1"/>
        <rFont val="Spranq eco sans"/>
        <family val="2"/>
      </rPr>
      <t>(2)</t>
    </r>
  </si>
  <si>
    <t>Quadro-Resumo do Módulo 4 - Custo de Reposição do Profissional Ausente</t>
  </si>
  <si>
    <t>Total das Ausências Legais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</si>
  <si>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</si>
  <si>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</si>
  <si>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</si>
  <si>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</si>
  <si>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</si>
  <si>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</si>
  <si>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</si>
  <si>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</si>
  <si>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</si>
  <si>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Valor líquido mensal dos serviços (sem os tributos)</t>
  </si>
  <si>
    <t>Valor mensal dos serviços (incluindo os tributos) - Base para o cálculo dos tributos</t>
  </si>
  <si>
    <t>Tributos</t>
  </si>
  <si>
    <t>Tributos Federais</t>
  </si>
  <si>
    <t>C.1.1</t>
  </si>
  <si>
    <t>PIS</t>
  </si>
  <si>
    <t>C.1.2</t>
  </si>
  <si>
    <t>COFINS</t>
  </si>
  <si>
    <t>C.2</t>
  </si>
  <si>
    <t>Tributos Estaduais</t>
  </si>
  <si>
    <t>C.2.1</t>
  </si>
  <si>
    <t>ICMS</t>
  </si>
  <si>
    <t>C.3</t>
  </si>
  <si>
    <t>Tributos Municipais</t>
  </si>
  <si>
    <t>C.3.1</t>
  </si>
  <si>
    <t>ISS</t>
  </si>
  <si>
    <t>C.4</t>
  </si>
  <si>
    <t>Outros Tributos (especificar)</t>
  </si>
  <si>
    <t>QUADRO RESUMO DO CUSTO POR EMPREGADO</t>
  </si>
  <si>
    <t>MÓDULO 1 - Composição da Remuneração</t>
  </si>
  <si>
    <t xml:space="preserve">B </t>
  </si>
  <si>
    <t>MÓDULO 2 - Encargos e Benefícios Anuais, Mensais e Diários</t>
  </si>
  <si>
    <t>MÓDULO 3 - Provisão para Rescisão</t>
  </si>
  <si>
    <t>MÓDULO 4 - Custo da Reposição do Profissional Ausente</t>
  </si>
  <si>
    <t>MÓDULO 5 - Insumos Diversos</t>
  </si>
  <si>
    <t>A + B + C + D + E</t>
  </si>
  <si>
    <t>MÓDULO 6 - Custos indiretos, Lucro e Tributos</t>
  </si>
  <si>
    <t>VALOR TOTAL POR EMPREGADO</t>
  </si>
  <si>
    <t>Divisor de Horas no mês</t>
  </si>
  <si>
    <t>Total de Dias do Ano</t>
  </si>
  <si>
    <t>Total de Dias Trabalhados no Mês por empregado</t>
  </si>
  <si>
    <t>Total da Remuneração (Módulo 1)</t>
  </si>
  <si>
    <t>Memória de Cálculo Vale Transporte (Módulo 2)</t>
  </si>
  <si>
    <t xml:space="preserve">Total de Dias do Ano </t>
  </si>
  <si>
    <t>Número de Meses</t>
  </si>
  <si>
    <t xml:space="preserve">% de Funcionários Trabalhando </t>
  </si>
  <si>
    <t>Número de Vales Transportes / mês</t>
  </si>
  <si>
    <t>Valor da Tarifa Modal</t>
  </si>
  <si>
    <t>Desconto legal sobre o valor do salário</t>
  </si>
  <si>
    <t>Valor do Vale Transporte</t>
  </si>
  <si>
    <t>Memória de Cálculo Vale Alimentação (Módulo 2)</t>
  </si>
  <si>
    <t>Valor do Vale Alimentação / Refeição</t>
  </si>
  <si>
    <t xml:space="preserve">Desconto legal </t>
  </si>
  <si>
    <t>Memória de Cálculo Aviso Prévio Indenizado (Módulo 3)</t>
  </si>
  <si>
    <t>Total da Remuneração</t>
  </si>
  <si>
    <t>Número de Meses do Ano</t>
  </si>
  <si>
    <t>Porcentagem de dispensa sem justa causa com Aviso Prévio Indenizado</t>
  </si>
  <si>
    <t>Valor do Aviso Prévio Indenizado</t>
  </si>
  <si>
    <t>Memória de Cálculo Multa FGTS e Contribuição Social sobre o Aviso Prévio Indenizado (Módulo 3)</t>
  </si>
  <si>
    <t>Porcentagem de dispensas sem justa Causa Com Aviso Prévio Indenizado</t>
  </si>
  <si>
    <t>Total de Remuneração</t>
  </si>
  <si>
    <t>Base de Cálculo</t>
  </si>
  <si>
    <t>Multa sobre FGTS</t>
  </si>
  <si>
    <t>Alíquiota mensal de Recolhimento do FGTS</t>
  </si>
  <si>
    <t>Valor da Multa FGTS sobre Aviso Prévio Indenizado</t>
  </si>
  <si>
    <t>Multa sobre Contribuição Social</t>
  </si>
  <si>
    <t>Valor da Multa sobre Contribuição Social</t>
  </si>
  <si>
    <t xml:space="preserve">Valor da Multa FGTS e Contribuição Social sobre o Aviso Prévio Indenizado </t>
  </si>
  <si>
    <t>Memória de Cálculo Aviso Prévio Trabalhado (Módulo 3)</t>
  </si>
  <si>
    <t>Dias do Mês</t>
  </si>
  <si>
    <t>Número de dias de redução de jornada</t>
  </si>
  <si>
    <t>Porcentagem de dispensa sem justa causa com Aviso Prévio Trabalhado</t>
  </si>
  <si>
    <t>Valor do Aviso Prévio Trabalhado</t>
  </si>
  <si>
    <t>Memória de Cálculo Multa FGTS e Contribuição Social sobre o Aviso Prévio Trabalhado (Módulo 3)</t>
  </si>
  <si>
    <t>Porcentagem de dispensas sem justa Causa Com Aviso Prévio Trabalhado</t>
  </si>
  <si>
    <t>Valor da Multa FGTS e Contribuição Social sobre o Aviso Prévio Trabalhado</t>
  </si>
  <si>
    <t>Memória de Cálculo Férias (Módulo 4)</t>
  </si>
  <si>
    <t>Considerando que o valor pago ao substituto durante as férias do empregado já consta na remuneração (Módulo 1) e que o valor pago ao empregado para fazer frente ao custo de suas férias acrescidas do terço constitucional já foram apuradas na letra B  do sub-módulo 2.1, não existe custo a ser apontado nesta rubrica.</t>
  </si>
  <si>
    <t>Memória de Cálculo Ausencias Legais (Módulo 4)</t>
  </si>
  <si>
    <t xml:space="preserve">Total de Remuneração </t>
  </si>
  <si>
    <t>Meses do Ano</t>
  </si>
  <si>
    <t xml:space="preserve">Média de Ausencias por Ano </t>
  </si>
  <si>
    <t xml:space="preserve">Valor das Ausencias Legais </t>
  </si>
  <si>
    <t>Memória de Cálculo Licença-Paternidade (Módulo 4)</t>
  </si>
  <si>
    <t xml:space="preserve">Média de Dias de Licença por ano </t>
  </si>
  <si>
    <t>Porcentagem de incidência de ocorrência da Licença-Paternidade</t>
  </si>
  <si>
    <t>Porcentagem de mão de obra masculina contratada</t>
  </si>
  <si>
    <t xml:space="preserve">Valor da Licença-Paternidade </t>
  </si>
  <si>
    <t>Memória de Cálculo Ausencia por Acidente de Trabalho (Módulo 4)</t>
  </si>
  <si>
    <t>Média de dias pagos pela empresa</t>
  </si>
  <si>
    <t xml:space="preserve">Porcentagem de ocorrência de acidentes de trabalho </t>
  </si>
  <si>
    <t>Valor da Ausencia por Acidente de Trabalho</t>
  </si>
  <si>
    <t>Memória de Cálculo Ausencia por Doença (Módulo 4)</t>
  </si>
  <si>
    <t>Porcentagem de ocorrência por doença</t>
  </si>
  <si>
    <t>Valor da Ausencia por Doença</t>
  </si>
  <si>
    <t>Memória de Cálculo Afastamento Maternidade (Módulo 4)</t>
  </si>
  <si>
    <t>Férias pagas ao Substituto pelos 120 dias de reposição</t>
  </si>
  <si>
    <t xml:space="preserve">Terço Constitucional </t>
  </si>
  <si>
    <t xml:space="preserve">Meses de Afastamento </t>
  </si>
  <si>
    <t>Porcentagem de ocorrência do Afastamento Maternidade</t>
  </si>
  <si>
    <t>Porcentagem de mão de obra feminina contratada</t>
  </si>
  <si>
    <t>Valor da Licença-Maternidade - Férias do Substituto</t>
  </si>
  <si>
    <t>Incidência dos encargos (módulo 2.2) - proporcionais 120 dias de Reposição</t>
  </si>
  <si>
    <t xml:space="preserve">Incidência dos encargos (módulo 2.2) </t>
  </si>
  <si>
    <t>Valor da Licença-Maternidade - Incidência de Encargos</t>
  </si>
  <si>
    <t>Crachá em PVC laminado para identificação, frente colorida e verso em preto e branco, com alta resistência e flexibilidade. Frente: nome completo, foto digitalizada, identificação da CONTRATADA e inscrição “A serviço da UFRJ”. Verso: unidade em que desempenha suas atividades e informações adicionais que a CONTRATADA considerar pertinentes</t>
  </si>
  <si>
    <t>5143-20</t>
  </si>
  <si>
    <t>Memória de Cálculo Adicional Noturno (Módulo 1)</t>
  </si>
  <si>
    <t>Número de Horas Noturnas Trabalhadas ( 22:00 às 05:00 (7 horas)</t>
  </si>
  <si>
    <t>Salário Base</t>
  </si>
  <si>
    <t>Custo de Referência</t>
  </si>
  <si>
    <t>% Adicional Noturno</t>
  </si>
  <si>
    <t xml:space="preserve">Valor da Hora Noturna com Adicional </t>
  </si>
  <si>
    <t>Número de Horas Trabalhadas no mês</t>
  </si>
  <si>
    <t>Valor do Adicional Noturno</t>
  </si>
  <si>
    <t>Memória de Cálculo Adicional de Hora Noturna Reduzida (Módulo 1)</t>
  </si>
  <si>
    <t xml:space="preserve">Número de dias trabalhado por funcionário no mês </t>
  </si>
  <si>
    <t xml:space="preserve">Numero de horas noturnas trabalhadas no mês </t>
  </si>
  <si>
    <t>Hora Diurna (em minutos)</t>
  </si>
  <si>
    <t>Hora Noturna Equivalente (em minutos)</t>
  </si>
  <si>
    <t xml:space="preserve">Coeficente de horas </t>
  </si>
  <si>
    <t>Hora Noturna Mensal Ajustada</t>
  </si>
  <si>
    <t>Hora Noturna Mensal Ajustada - Hora noturna trabalhada no mês</t>
  </si>
  <si>
    <t>Valor da Hora Noturna Reduzida</t>
  </si>
  <si>
    <t>PISO SALARIAL</t>
  </si>
  <si>
    <t>Bombeiro Civil</t>
  </si>
  <si>
    <t>5171-10</t>
  </si>
  <si>
    <t>Bombeiro Civil em Turno de 12/36h  DIURNO de domingo a domingo</t>
  </si>
  <si>
    <t>Cesta Natalina - Cláusula Sétima da CCT</t>
  </si>
  <si>
    <t>Bombeiro 12/36 Diurno Dom a Dom</t>
  </si>
  <si>
    <t xml:space="preserve">MEMORIAL DE CÁLCULO  - BOMBEIRO 12/36H NOTURNO DOM A DOM </t>
  </si>
  <si>
    <t>Bombeiro 12/36 Noturno Dom a Dom</t>
  </si>
  <si>
    <t xml:space="preserve">MEMORIAL DE CÁLCULO  - BOMBEIRO 12/36H DIURNO DOM A DOM </t>
  </si>
  <si>
    <t>Bombeiros e Salva-vidas</t>
  </si>
  <si>
    <t xml:space="preserve">UNIFORMES </t>
  </si>
  <si>
    <t>ITEM</t>
  </si>
  <si>
    <t>VIDA ÚTIL (MESES)</t>
  </si>
  <si>
    <t>MATERIAL DE ENTREGA SEMESTRAL AO EMPREGADO</t>
  </si>
  <si>
    <t>MATERIAL DE ENTREGA ANUAL AO EMPREGADO</t>
  </si>
  <si>
    <t>QTD POR POSTO (COMPOSTO POR 2 EMPREGADOS)</t>
  </si>
  <si>
    <t xml:space="preserve">VALOR UNIT </t>
  </si>
  <si>
    <t xml:space="preserve">Valor por posto </t>
  </si>
  <si>
    <t xml:space="preserve">Gandola de Manga Comprida em RipStop com faixa de tecido reflexivo nas mangas e sobre os bolsos frontais.  </t>
  </si>
  <si>
    <t>Calça em Ripstop 2 bolsos traseiros - 2 lateriais tipo saco sanfonado e 2 frontais com reforço dublo nos joelhos e faixa de tecido reflexivo na parte superior dos bolsos</t>
  </si>
  <si>
    <t>Camisa em  RioStop com botões e Bolso</t>
  </si>
  <si>
    <t>Camiseta de Malha</t>
  </si>
  <si>
    <t xml:space="preserve">Bota de Couro Cano Alto com protetor de canela em couro  </t>
  </si>
  <si>
    <t>Cinto Ginástico</t>
  </si>
  <si>
    <t>Boné</t>
  </si>
  <si>
    <t xml:space="preserve">EQUIPAMENTOS E COMPLEMENTOS </t>
  </si>
  <si>
    <t>Óculos de proteção individual para operação de trabalho sujeitas a partículas e poeiras</t>
  </si>
  <si>
    <t>Capa 7/8 de segurança confeccionada em tecido aramida, composta por quatro camadas internas, sendo: barreira de vapor/umidade, barreira de calor e um forro</t>
  </si>
  <si>
    <t>Capuz Balaclava em aramida</t>
  </si>
  <si>
    <t>Capacete Termoplástico com reflexivo e viseira</t>
  </si>
  <si>
    <t>Luva Para Bombeiro Couro Vaqueta Punho Aramida</t>
  </si>
  <si>
    <t>Capa de chuva plástica, impermeável, em pvc  forrado ou forro em trevira, na cor laranja, com capuz e manga comum e comprimento abaixo do joelho, com faixa refletiva na altura das costas, tórax e punhos.</t>
  </si>
  <si>
    <t xml:space="preserve">Máscaras Semi Facial com dois filtros </t>
  </si>
  <si>
    <t>Bolsa de Perna - Porta Treco</t>
  </si>
  <si>
    <t>Par de luvas de raspa punho 7 cm</t>
  </si>
  <si>
    <t xml:space="preserve">Rádio de comunicação ( transceptor ) 4 ou 16 Canais Convencionais;
- Identificação de Chamada (PTT-ID) (envio);
- Indicador de Carga de Bateria (LED / TONE);
- Operações mediante Repetidora (Torre de Repetição de Sinal);
- Monitor;
- Silenciador Normal / Comprimido;
- Bloqueio de Canal Ocupado / Busy Channel Lockout;
- Temporizador de Chamadas / Time- Out Timer;
- Exclusão de Canal Ruidoso;
- CSQ / PL / DPL / inv-DPL;
- Porta para Placas Opcionais;
- Aviso de Emergência.
ACESSORIOS:
- Bateria Reserva;
- Alça de Transporte fixado na Bateria;
- Microfone e Alto-falante Remoto, cabo espiral esticado, com saída para fone de ouvido e Belt Clip
</t>
  </si>
  <si>
    <t>Valor por Empregado</t>
  </si>
  <si>
    <t>TOTAL POR EMPREGADO</t>
  </si>
  <si>
    <r>
      <rPr>
        <b/>
        <sz val="15"/>
        <color rgb="FFFF0000"/>
        <rFont val="Wingdings"/>
        <charset val="2"/>
      </rPr>
      <t>è</t>
    </r>
    <r>
      <rPr>
        <b/>
        <sz val="15"/>
        <color rgb="FFFF0000"/>
        <rFont val="Spranq eco sans"/>
        <family val="2"/>
      </rPr>
      <t xml:space="preserve"> A T E N Ç Ã O!  SOMENTE DEVE SER ALTERADO O CAMPO "Valor Unitário" </t>
    </r>
    <r>
      <rPr>
        <b/>
        <sz val="15"/>
        <color rgb="FFFF0000"/>
        <rFont val="Wingdings"/>
        <charset val="2"/>
      </rPr>
      <t>ç</t>
    </r>
  </si>
  <si>
    <t>MATERIAL DE USO PERMANENTE</t>
  </si>
  <si>
    <t>ESPECIFICAÇÕES</t>
  </si>
  <si>
    <t>QTD por Área</t>
  </si>
  <si>
    <t xml:space="preserve">Valor Unitário </t>
  </si>
  <si>
    <t>Valor Total</t>
  </si>
  <si>
    <t>Vida útil do bem em meses</t>
  </si>
  <si>
    <t>Taxa anual de depreciação</t>
  </si>
  <si>
    <t>Número de meses contratados</t>
  </si>
  <si>
    <t>Apropriação mensal</t>
  </si>
  <si>
    <t>Aparelho de respiração autônomo, para uso profissional, com capacidade de tempo de uso mínima de 50 minutos, com cilindro reserva</t>
  </si>
  <si>
    <t>Desfibrilador Externo Automático ( DEA )</t>
  </si>
  <si>
    <t>Escada de Fibra de Vidro ou Alumínio Tesoura 6x10 Degraus</t>
  </si>
  <si>
    <t>Lanterna de mão tipo farolete, com capacidade de luminosidade de 500.000 velas, com carregador e transformador bivolt automático</t>
  </si>
  <si>
    <t>Megafone com potência mínima 20W - distância de uma 600m com pilhas inclusas</t>
  </si>
  <si>
    <t>Máquina fotográfica digital, mínimo de 20 MP, com zoom óptico mínimo de 5x e zoom digital mínimo de 30x, com gravador de áudio e vídeo</t>
  </si>
  <si>
    <t xml:space="preserve">Colar Cervical de Resgate Regulável 4X1;
- Confeccionado em polipropileno, com medidor de mensuração, sem emendas, nem presença de metais condutivos, apresenta baixo peso e propriedades, rádio luminescentes, suporte adaptável a qualquer forma a tamanho de mandíbula, com abertura lateral que permitam maior conforto e ventilação ao paciente;
- Regulagem de altura com 4 níveis de ajuste (PP/P/M e G);
- Imobilização cervical, emergências médicas, resgate etc.
</t>
  </si>
  <si>
    <t>Reanimador pulmonar adulto - em silicone, composto de mascara e bolsa, reservatório de oxigênio, resistente a métodos de desinfecção acondicionado em  bolsa fechada com zíper</t>
  </si>
  <si>
    <t>Kit de talas moldável anatômica lavável todos os tamanhos, confeccionado em material metálico recoberto por material  anatômico que permita a moldagem de acordo com a lesão, tamanhos 15cm x 8cm, 30cm x 08cm, 53cm x 08cm, 63cm x 09cm, 86cm x 10cm</t>
  </si>
  <si>
    <t>Tesoura fina 11.5 cm - aço</t>
  </si>
  <si>
    <t>Tesoura lister 18 cm- aço</t>
  </si>
  <si>
    <t>Aparelho de pressão digital, com inflagem manual, indicação para pressão arterial e batimentos cardiacos, co bateria sobressalente</t>
  </si>
  <si>
    <t>Estetoscópio para Auscultação, olivas em plásticos resistentes, com acabamento sem rebarbas, conjunto bi-auricular em metal cromado, resistente e flexível, na curvatura do tubo em "Y".</t>
  </si>
  <si>
    <t>Alavanca para arrombamento, tipo pé-de-cabra, sextavado</t>
  </si>
  <si>
    <t>Alicate para cortar cadeados</t>
  </si>
  <si>
    <t xml:space="preserve"> 
Alicate de Bico Longo Reto Isolado de 8"</t>
  </si>
  <si>
    <t>Alicate de corte de 6", com cabo isolado</t>
  </si>
  <si>
    <t>Alicate de pressão 7" mordida reta</t>
  </si>
  <si>
    <t>Alicate universal de 8", com cabo isolado</t>
  </si>
  <si>
    <t>Arco de serra regulável 12"  com 2 ( duas ) lâminas</t>
  </si>
  <si>
    <t>Caixa de ferramentas sanfonada de ferro 5 gavetas</t>
  </si>
  <si>
    <t>Chave de Grifo 14" em ferro fundido</t>
  </si>
  <si>
    <t>Chave elétrica de teste</t>
  </si>
  <si>
    <t xml:space="preserve">Corda para isolamento de preta e amarela 6mm x 165m </t>
  </si>
  <si>
    <t>Gancho crock - fundido em duraluminio comprimento de 2,60m espessura de 1 1/4"</t>
  </si>
  <si>
    <t>Enxada 2,5 libras com cabo de madeira 1,5m</t>
  </si>
  <si>
    <t>Machado arrombador de bombeiro, forjado em peça única, aço SAE 1050, com cabo anatômico em madeira</t>
  </si>
  <si>
    <t>Jogo de chaves combinada boca e estrela, 6 a 22 mm - jogo com 10 peças</t>
  </si>
  <si>
    <t>Jogo com 6 chaves de Fenda Philips contendo pelo menos  1 chave de fenda 1/8" x 3", 1 chave de fenda 3/16" x 4", 1 chave de fenda 1/4" x 5", 1 chave de fenda 5/16" x 6", 1 chave phillips 1/8" x 3" 1 chave phillips 3/16" x 4"</t>
  </si>
  <si>
    <t>Chave storz dupla 2 1/2'' e 1 1/2''</t>
  </si>
  <si>
    <t>Pá de ferro com cabo de madeira grande</t>
  </si>
  <si>
    <t>Facão de 18" em aço carbono</t>
  </si>
  <si>
    <t>Ponteiro 16mm com proteção</t>
  </si>
  <si>
    <t>Marreta de 2 Kg com cabo de madeira</t>
  </si>
  <si>
    <t>Marreta de 5 Kg com cabo de madeira</t>
  </si>
  <si>
    <t>Talhadeira 10" com proteção</t>
  </si>
  <si>
    <t>Martelo unha 27mm</t>
  </si>
  <si>
    <t>MATERIAL DE CONSUMO</t>
  </si>
  <si>
    <t>QTD Por Área</t>
  </si>
  <si>
    <t>Qtd, de Reabastecimentos no ano</t>
  </si>
  <si>
    <t>Luva de Procedimento ( P/M/G ) caixa com 100 unidades de luva de látex para procedimentos hospitalar, descartável, ambidestra, punhos longos com bainha, formato anatômico, alta sensibilidade tátil, boa elasticidade e resistência</t>
  </si>
  <si>
    <t>Máscara Cirúrgica descartável - cx c/ 50 und com elástico de  polipropileno, cor branca</t>
  </si>
  <si>
    <t>Atadura crepe 15 cm x 1,8 m</t>
  </si>
  <si>
    <t>Atadura crepe 20  cm x 1,8 m</t>
  </si>
  <si>
    <t>Atadura crepe 25 cm x 1.8 m</t>
  </si>
  <si>
    <t>Esparadrapo Impermeável - Rolo 10 cm x 4.5 m</t>
  </si>
  <si>
    <t>Compressa Gaze esterilizadas 7,5 x 7,5 cm 13 Fios - Pct. c/ 10 - confeccionado com fios 100% algodão hidrófilo</t>
  </si>
  <si>
    <t>Algodão bola 95g - Algodão hidrófilo em bolinhas, com aspecto homogêneo e macio, boa absorvência</t>
  </si>
  <si>
    <t>Caixa de Curativo tipo micropore que permita  a respiração da pele,evaporação de suor e umidade, mantendo a pele seca e fresca resistente á água , tamanho 19mm x 75mm (BAND-AID).</t>
  </si>
  <si>
    <t>Abaixador de linguas, caixa com 100 und</t>
  </si>
  <si>
    <t>Avental descartável TNT manga comprida - pct c/ 10 und</t>
  </si>
  <si>
    <t>Lençol descartável confeccionado em TNT, na cor branca, medindo 2,00 X 0,90 - pct. c/ 10 und</t>
  </si>
  <si>
    <t>Cobertor Térmico Aluminizado que reflete o calor do corpo e mantêm o paciente aquecido e seco durante as atividades de pronto atendimento em casos de acidentes</t>
  </si>
  <si>
    <t>Fita zebrada plástica utilizada para isolamento em áreas de acidente nas cores amarela e preta, rolo com dimensões de 07 cm x 100 m</t>
  </si>
  <si>
    <t>Termômetro Clínico Digital com bip sonoro, visor grande, desligamento automático</t>
  </si>
  <si>
    <t>Almotolia - Recipiente confeccionado em material plástico transparente e resistente de 500ml</t>
  </si>
  <si>
    <t>Água oxigenada 10 volumes - frasco com 100 ml</t>
  </si>
  <si>
    <t>Pomada para uso tópico, em caso de pequenas contusões salicitato de mentila 52,50mg/g, cânfora 44,40mg/g, mentol 20,00mg, terebintina 191,47mg/g.</t>
  </si>
  <si>
    <t>Anti-séptico com agente anestésico spray, cloridrato de lidocaína 21,00mg/ml, cloreto de benzetonio 1,33mg/ml, uso externo- frasco c/ 50ml</t>
  </si>
  <si>
    <t>Tintura de Iodo a 2% "PVPI". Embalagem em frasco contendo 1000ml</t>
  </si>
  <si>
    <t>Soro fisiológico a 0,9% - 500 ml</t>
  </si>
  <si>
    <t>Álcool etílico a 70% - 1.000ml</t>
  </si>
  <si>
    <t>Valor Mensal dos Insumos</t>
  </si>
  <si>
    <t>Valor Mensal dos Equipamentos</t>
  </si>
  <si>
    <t>Número de Empregados na Contratação</t>
  </si>
  <si>
    <t>Valor de Insumos por Empregado</t>
  </si>
  <si>
    <t>Valor de Equipamentos por Empregado</t>
  </si>
  <si>
    <r>
      <t>Afastamento Maternidade (acima de 120 dias)</t>
    </r>
    <r>
      <rPr>
        <vertAlign val="superscript"/>
        <sz val="10"/>
        <color theme="1"/>
        <rFont val="Spranq eco sans"/>
        <family val="2"/>
      </rPr>
      <t xml:space="preserve"> (1)</t>
    </r>
  </si>
  <si>
    <t xml:space="preserve">Contribuição Sindical </t>
  </si>
  <si>
    <t>Valor Mensal por Pessoa</t>
  </si>
  <si>
    <t>Valor Mensal</t>
  </si>
  <si>
    <t>Valor Anual</t>
  </si>
  <si>
    <t>Grupo</t>
  </si>
  <si>
    <t>Item</t>
  </si>
  <si>
    <t>2021/2022 - SINDICATO DAS EMP PREST SERV B I I M E P C I E R J, CNPJ n. 36.561.835/0001-68, ESINDICATO DOS E EM E PREST DE SERV EM B DE INC DO M DO RJ, CNPJ n. 35.812.189/0001-00,
NÚMERO DE REGISTRO NO MTE:  RJ001725/2021                 DATA DE REGISTRO NO MTE:  26/07/2021
NÚMERO DA SOLICITAÇÃO:  MR026269/2021
NÚMERO DO PROCESSO:13041.108674/2021-50
DATA DO PROTOCOLO: 13/07/2021</t>
  </si>
  <si>
    <t>Bombeiro Civil Lider</t>
  </si>
  <si>
    <t>5103-05</t>
  </si>
  <si>
    <t xml:space="preserve">MEMORIAL DE CÁLCULO  - BOMBEIRO LIDER 12/36H DIURNO DOM A DOM </t>
  </si>
  <si>
    <t>Bombeiro Lider 12/36 Diurno Dom a Dom</t>
  </si>
  <si>
    <t>Total de contratações CAGED período Out 2020 a Mar 2021 - 654 contratações - 532(81,35%) masculinas e 122 (18,65%) femininas - Consulta realizada em 16/08/2021</t>
  </si>
  <si>
    <t>Total de contratações CAGED período Out 2020 a Mar 2021 - 21 contratações - 18 (85,71%) masculinas e 3 (14,29%) femininas - Consulta realizada em 18/10/2021</t>
  </si>
  <si>
    <t>QTD PESSOAS</t>
  </si>
  <si>
    <t xml:space="preserve">* Valor orçado CADTERC-SP Versão Outubro 2021 - Bombeiro Civil </t>
  </si>
  <si>
    <t>Bastão de ronda ou dispositivo de controle Eletronico de ronda ( 24 pontos de controle no mínimo)</t>
  </si>
  <si>
    <t>23079.218792/2021-00</t>
  </si>
  <si>
    <t>Valor Rateio</t>
  </si>
  <si>
    <t>Valor para abertura da Conta Vinculada - R$ 565,00 em Pagamento único</t>
  </si>
  <si>
    <t>Valor para manutenção da Conta Vinculada - R$ 126,00 mensais</t>
  </si>
  <si>
    <r>
      <rPr>
        <vertAlign val="superscript"/>
        <sz val="10"/>
        <color theme="1"/>
        <rFont val="Spranq eco sans"/>
        <family val="2"/>
      </rPr>
      <t xml:space="preserve">(2) </t>
    </r>
    <r>
      <rPr>
        <sz val="10"/>
        <color theme="1"/>
        <rFont val="Spranq eco sans"/>
        <family val="2"/>
      </rPr>
      <t>Somente preencher caso, por força de cadastro no Ministério do Trabalho, no programa "Empresa Cidadã", a licença maternidade for superior à 120 dias , considerar aqui somento o custo que superar o período de 120 dias.</t>
    </r>
  </si>
  <si>
    <r>
      <rPr>
        <vertAlign val="superscript"/>
        <sz val="10"/>
        <color theme="1"/>
        <rFont val="Spranq eco sans"/>
        <family val="2"/>
      </rPr>
      <t>(3)</t>
    </r>
    <r>
      <rPr>
        <sz val="10"/>
        <color theme="1"/>
        <rFont val="Spranq eco sans"/>
        <family val="2"/>
      </rPr>
      <t xml:space="preserve"> Custo deverá ser retirado após primeiro ano de Contrato</t>
    </r>
  </si>
  <si>
    <t>Despesa com Conta Vinculada</t>
  </si>
  <si>
    <t xml:space="preserve">D.1 </t>
  </si>
  <si>
    <r>
      <t>Despesa com Abertura de Conta Vinculada</t>
    </r>
    <r>
      <rPr>
        <vertAlign val="superscript"/>
        <sz val="10"/>
        <color theme="1"/>
        <rFont val="Spranq eco sans"/>
        <family val="2"/>
      </rPr>
      <t>(3)</t>
    </r>
  </si>
  <si>
    <t>D2</t>
  </si>
  <si>
    <t>Despesa com Manutenção da Conta Vinculada</t>
  </si>
  <si>
    <t>CENTRO BRASILEIRO DE ALTOS ESTUDOS (CBAE - FCC)</t>
  </si>
  <si>
    <t>CBAE</t>
  </si>
  <si>
    <t xml:space="preserve">Prancha de imobilização com aberturas para utilização do cinto aranha e imobilizador de cabeça como acessórios. Rígida, leve e confortável. Possui pegadores amplos para facilitar o uso de luvas.
- Design em ângulo para melhor acomodação do paciente. 100% transparente para o uso em Raio-X;
- Possui aberturas específicas para imobilização. Possibilita o resgate na água. Feita em polietileno com ótima resistência ao impacto.
- Projetada para o transporte manual de vitimas de acidentes;
- Dimensionada para suportar vítimas com peso ate 180 kg;
- Rígida leve e confortável;
- Possui pegadores amplos para facilitar o uso com luvas;
- Design em ângulo para melhor acomodação do paciente;
- Translúcida, para o uso em Raio-X e Ressonância Magnética;
- Possui aberturas especificas para facilitar a imobilização da vítima;
- Possibilita o resgate na água e em alturas;
- Produzida em polietileno com alta resistência a impactos;
- Cor: Amarela.
Observação: A Prancha de Imobilização possui aberturas específicas para utilização do cinto de segurança estilo aranha e imobilizador de nuca e cabeça.
Dimensões:
- Comprimento aberta: 1830 mm;
- Largura aberta: 440 mm;
- Altura máxima: 65 mm;
- Peso líquido: 8,5 kg;
- Peso bruto com embalagem: 9,0 kg;
- Capacidade de carga: 180 kg;
</t>
  </si>
  <si>
    <t xml:space="preserve">Seu preenchimento é de responsabilidade da Empresa que enviará a cotação </t>
  </si>
  <si>
    <t>Os itens marcados com a cor</t>
  </si>
  <si>
    <t xml:space="preserve"> em geral são os itens que devem ser preenchidos pela Empresa</t>
  </si>
  <si>
    <t>Caso a Empresa não concorde com o modelo de calculo apresentado, este poderá ser alterado.</t>
  </si>
  <si>
    <t>Esta alteração deve sempre ser feita de forma aberta, auditável e de clara compreensão.</t>
  </si>
  <si>
    <t>A Empresa deverá sempre demonstrar seus cálculos na aba correspondente a memória de cálculo do cargo.</t>
  </si>
  <si>
    <t>Empresa:</t>
  </si>
  <si>
    <t>Endereço:</t>
  </si>
  <si>
    <t>Data: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</si>
</sst>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&quot;R$&quot;\ #,##0.00;[Red]\-&quot;R$&quot;\ #,##0.00"/>
    <numFmt numFmtId="165" formatCode="_-&quot;R$&quot;\ * #,##0.00_-;\-&quot;R$&quot;\ * #,##0.00_-;_-&quot;R$&quot;\ * &quot;-&quot;??_-;_-@_-"/>
    <numFmt numFmtId="166" formatCode="&quot;R$ &quot;#,##0.00_);\(&quot;R$ &quot;#,##0.00\)"/>
    <numFmt numFmtId="167" formatCode="#,##0_ ;\-#,##0\ "/>
    <numFmt numFmtId="168" formatCode="_(&quot;R$ &quot;* #,##0.00_);_(&quot;R$ &quot;* \(#,##0.00\);_(&quot;R$ &quot;* &quot;-&quot;??_);_(@_)"/>
    <numFmt numFmtId="169" formatCode="&quot;R$&quot;\ #,##0.00"/>
  </numFmts>
  <fonts count="30" x14ac:knownFonts="1">
    <font>
      <sz val="11"/>
      <color theme="1"/>
      <name val="Calibri"/>
      <family val="2"/>
      <scheme val="minor"/>
    </font>
    <font>
      <sz val="10"/>
      <color theme="1"/>
      <name val="Spranq eco sans"/>
      <family val="2"/>
    </font>
    <font>
      <sz val="11"/>
      <color theme="1"/>
      <name val="Calibri"/>
      <family val="2"/>
      <scheme val="minor"/>
    </font>
    <font>
      <sz val="8"/>
      <name val="Spranq eco sans"/>
      <family val="2"/>
    </font>
    <font>
      <sz val="12"/>
      <name val="Spranq eco sans"/>
      <family val="2"/>
    </font>
    <font>
      <sz val="11"/>
      <color theme="1"/>
      <name val="Spranq eco sans"/>
      <family val="2"/>
    </font>
    <font>
      <b/>
      <sz val="8"/>
      <name val="Spranq eco sans"/>
      <family val="2"/>
    </font>
    <font>
      <b/>
      <sz val="11"/>
      <color theme="1"/>
      <name val="Spranq eco sans"/>
      <family val="2"/>
    </font>
    <font>
      <sz val="8"/>
      <color theme="1"/>
      <name val="Spranq eco sans"/>
      <family val="2"/>
    </font>
    <font>
      <b/>
      <sz val="8"/>
      <color theme="0"/>
      <name val="Spranq eco sans"/>
      <family val="2"/>
    </font>
    <font>
      <b/>
      <sz val="10"/>
      <color theme="1"/>
      <name val="Spranq eco sans"/>
      <family val="2"/>
    </font>
    <font>
      <sz val="10"/>
      <color rgb="FFFF0000"/>
      <name val="Spranq eco sans"/>
      <family val="2"/>
    </font>
    <font>
      <i/>
      <sz val="10"/>
      <color theme="1"/>
      <name val="Spranq eco sans"/>
      <family val="2"/>
    </font>
    <font>
      <sz val="10"/>
      <name val="Spranq eco sans"/>
      <family val="2"/>
    </font>
    <font>
      <vertAlign val="superscript"/>
      <sz val="10"/>
      <color theme="1"/>
      <name val="Spranq eco sans"/>
      <family val="2"/>
    </font>
    <font>
      <b/>
      <sz val="10"/>
      <color theme="0"/>
      <name val="Spranq eco sans"/>
      <family val="2"/>
    </font>
    <font>
      <b/>
      <sz val="11"/>
      <color theme="0"/>
      <name val="Calibri"/>
      <family val="2"/>
      <scheme val="minor"/>
    </font>
    <font>
      <b/>
      <sz val="8"/>
      <color indexed="8"/>
      <name val="Spranq eco sans"/>
      <family val="2"/>
    </font>
    <font>
      <sz val="8"/>
      <color indexed="8"/>
      <name val="Spranq eco sans"/>
      <family val="2"/>
    </font>
    <font>
      <sz val="8"/>
      <color rgb="FF000000"/>
      <name val="Spranq eco sans"/>
      <family val="2"/>
    </font>
    <font>
      <b/>
      <sz val="15"/>
      <color rgb="FFFF0000"/>
      <name val="Spranq eco sans"/>
      <family val="2"/>
    </font>
    <font>
      <b/>
      <sz val="15"/>
      <color rgb="FFFF0000"/>
      <name val="Wingdings"/>
      <charset val="2"/>
    </font>
    <font>
      <sz val="10"/>
      <color theme="0"/>
      <name val="Spranq eco sans"/>
      <family val="2"/>
    </font>
    <font>
      <b/>
      <sz val="7"/>
      <color theme="1"/>
      <name val="Spranq eco sans"/>
      <family val="2"/>
    </font>
    <font>
      <b/>
      <sz val="8"/>
      <color theme="1"/>
      <name val="Spranq eco sans"/>
      <family val="2"/>
    </font>
    <font>
      <b/>
      <sz val="20"/>
      <color theme="1"/>
      <name val="Spranq eco sans"/>
      <family val="2"/>
    </font>
    <font>
      <b/>
      <sz val="12"/>
      <color rgb="FFFF0000"/>
      <name val="Spranq eco sans"/>
      <family val="2"/>
    </font>
    <font>
      <b/>
      <sz val="12"/>
      <color theme="1"/>
      <name val="Calibri"/>
      <family val="2"/>
      <scheme val="minor"/>
    </font>
    <font>
      <sz val="11"/>
      <color rgb="FF000000"/>
      <name val="Spranq eco sans"/>
      <family val="2"/>
    </font>
    <font>
      <sz val="8"/>
      <color rgb="FFFF0000"/>
      <name val="Spranq eco sans"/>
      <family val="2"/>
    </font>
  </fonts>
  <fills count="1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A5A5A5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BDD7EE"/>
        <bgColor rgb="FFBDD7EE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/>
      <top style="double">
        <color rgb="FF3F3F3F"/>
      </top>
      <bottom/>
      <diagonal/>
    </border>
    <border>
      <left/>
      <right/>
      <top style="double">
        <color rgb="FF3F3F3F"/>
      </top>
      <bottom/>
      <diagonal/>
    </border>
    <border>
      <left/>
      <right style="double">
        <color rgb="FF3F3F3F"/>
      </right>
      <top style="double">
        <color rgb="FF3F3F3F"/>
      </top>
      <bottom/>
      <diagonal/>
    </border>
    <border>
      <left style="double">
        <color rgb="FF3F3F3F"/>
      </left>
      <right/>
      <top/>
      <bottom/>
      <diagonal/>
    </border>
    <border>
      <left/>
      <right style="double">
        <color rgb="FF3F3F3F"/>
      </right>
      <top/>
      <bottom/>
      <diagonal/>
    </border>
    <border>
      <left style="double">
        <color rgb="FF3F3F3F"/>
      </left>
      <right/>
      <top/>
      <bottom style="double">
        <color rgb="FF3F3F3F"/>
      </bottom>
      <diagonal/>
    </border>
    <border>
      <left/>
      <right/>
      <top/>
      <bottom style="double">
        <color rgb="FF3F3F3F"/>
      </bottom>
      <diagonal/>
    </border>
    <border>
      <left/>
      <right style="double">
        <color rgb="FF3F3F3F"/>
      </right>
      <top/>
      <bottom style="double">
        <color rgb="FF3F3F3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6" fillId="14" borderId="15" applyNumberFormat="0" applyAlignment="0" applyProtection="0"/>
  </cellStyleXfs>
  <cellXfs count="352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165" fontId="6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5" fontId="6" fillId="2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8" fillId="0" borderId="0" xfId="0" applyFont="1"/>
    <xf numFmtId="0" fontId="6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/>
    <xf numFmtId="0" fontId="11" fillId="0" borderId="0" xfId="0" applyFont="1" applyFill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165" fontId="10" fillId="3" borderId="1" xfId="1" applyNumberFormat="1" applyFont="1" applyFill="1" applyBorder="1"/>
    <xf numFmtId="0" fontId="10" fillId="3" borderId="2" xfId="0" applyFont="1" applyFill="1" applyBorder="1"/>
    <xf numFmtId="0" fontId="10" fillId="3" borderId="1" xfId="0" applyFont="1" applyFill="1" applyBorder="1" applyAlignment="1">
      <alignment vertical="center"/>
    </xf>
    <xf numFmtId="0" fontId="10" fillId="3" borderId="8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left" vertical="center"/>
    </xf>
    <xf numFmtId="10" fontId="1" fillId="5" borderId="1" xfId="2" applyNumberFormat="1" applyFont="1" applyFill="1" applyBorder="1"/>
    <xf numFmtId="165" fontId="1" fillId="5" borderId="1" xfId="1" applyNumberFormat="1" applyFont="1" applyFill="1" applyBorder="1"/>
    <xf numFmtId="0" fontId="12" fillId="0" borderId="1" xfId="0" applyFont="1" applyBorder="1"/>
    <xf numFmtId="10" fontId="12" fillId="0" borderId="1" xfId="2" applyNumberFormat="1" applyFont="1" applyFill="1" applyBorder="1"/>
    <xf numFmtId="165" fontId="12" fillId="0" borderId="1" xfId="1" applyNumberFormat="1" applyFont="1" applyBorder="1"/>
    <xf numFmtId="0" fontId="10" fillId="3" borderId="2" xfId="0" applyFont="1" applyFill="1" applyBorder="1" applyAlignment="1">
      <alignment vertical="center"/>
    </xf>
    <xf numFmtId="10" fontId="10" fillId="3" borderId="1" xfId="2" applyNumberFormat="1" applyFont="1" applyFill="1" applyBorder="1" applyAlignment="1">
      <alignment horizontal="left" vertical="center"/>
    </xf>
    <xf numFmtId="165" fontId="10" fillId="3" borderId="1" xfId="1" applyNumberFormat="1" applyFont="1" applyFill="1" applyBorder="1" applyAlignment="1">
      <alignment horizontal="left"/>
    </xf>
    <xf numFmtId="10" fontId="10" fillId="3" borderId="1" xfId="2" applyNumberFormat="1" applyFont="1" applyFill="1" applyBorder="1" applyAlignment="1">
      <alignment vertical="center"/>
    </xf>
    <xf numFmtId="164" fontId="10" fillId="3" borderId="1" xfId="1" applyNumberFormat="1" applyFont="1" applyFill="1" applyBorder="1"/>
    <xf numFmtId="0" fontId="10" fillId="4" borderId="1" xfId="0" applyFont="1" applyFill="1" applyBorder="1"/>
    <xf numFmtId="0" fontId="10" fillId="4" borderId="1" xfId="0" applyFont="1" applyFill="1" applyBorder="1" applyAlignment="1">
      <alignment horizontal="center" vertical="center"/>
    </xf>
    <xf numFmtId="165" fontId="10" fillId="4" borderId="1" xfId="1" applyNumberFormat="1" applyFont="1" applyFill="1" applyBorder="1" applyAlignment="1">
      <alignment horizontal="center" vertical="center"/>
    </xf>
    <xf numFmtId="0" fontId="10" fillId="3" borderId="1" xfId="0" applyFont="1" applyFill="1" applyBorder="1"/>
    <xf numFmtId="165" fontId="10" fillId="3" borderId="1" xfId="0" applyNumberFormat="1" applyFont="1" applyFill="1" applyBorder="1"/>
    <xf numFmtId="165" fontId="10" fillId="7" borderId="1" xfId="1" applyNumberFormat="1" applyFont="1" applyFill="1" applyBorder="1"/>
    <xf numFmtId="165" fontId="10" fillId="4" borderId="1" xfId="0" applyNumberFormat="1" applyFont="1" applyFill="1" applyBorder="1"/>
    <xf numFmtId="165" fontId="10" fillId="7" borderId="1" xfId="0" applyNumberFormat="1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10" fontId="10" fillId="3" borderId="6" xfId="0" applyNumberFormat="1" applyFont="1" applyFill="1" applyBorder="1" applyAlignment="1">
      <alignment vertical="center"/>
    </xf>
    <xf numFmtId="165" fontId="10" fillId="0" borderId="1" xfId="1" applyNumberFormat="1" applyFont="1" applyBorder="1"/>
    <xf numFmtId="165" fontId="15" fillId="9" borderId="1" xfId="0" applyNumberFormat="1" applyFont="1" applyFill="1" applyBorder="1"/>
    <xf numFmtId="165" fontId="10" fillId="4" borderId="1" xfId="1" applyNumberFormat="1" applyFont="1" applyFill="1" applyBorder="1"/>
    <xf numFmtId="39" fontId="1" fillId="0" borderId="1" xfId="1" applyNumberFormat="1" applyFont="1" applyBorder="1"/>
    <xf numFmtId="0" fontId="12" fillId="0" borderId="1" xfId="0" applyFont="1" applyFill="1" applyBorder="1"/>
    <xf numFmtId="165" fontId="12" fillId="0" borderId="1" xfId="0" applyNumberFormat="1" applyFont="1" applyBorder="1"/>
    <xf numFmtId="165" fontId="10" fillId="7" borderId="1" xfId="0" applyNumberFormat="1" applyFont="1" applyFill="1" applyBorder="1"/>
    <xf numFmtId="165" fontId="8" fillId="0" borderId="0" xfId="1" applyFont="1"/>
    <xf numFmtId="166" fontId="13" fillId="10" borderId="1" xfId="0" applyNumberFormat="1" applyFont="1" applyFill="1" applyBorder="1" applyAlignment="1">
      <alignment vertical="center" wrapText="1"/>
    </xf>
    <xf numFmtId="0" fontId="10" fillId="3" borderId="6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left" vertical="center"/>
    </xf>
    <xf numFmtId="0" fontId="10" fillId="3" borderId="6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left"/>
    </xf>
    <xf numFmtId="0" fontId="17" fillId="0" borderId="1" xfId="0" applyFont="1" applyBorder="1" applyAlignment="1">
      <alignment horizontal="center" vertical="center" wrapText="1"/>
    </xf>
    <xf numFmtId="165" fontId="17" fillId="0" borderId="6" xfId="1" applyFont="1" applyFill="1" applyBorder="1" applyAlignment="1">
      <alignment horizontal="center" vertical="center" wrapText="1"/>
    </xf>
    <xf numFmtId="165" fontId="6" fillId="0" borderId="1" xfId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165" fontId="17" fillId="0" borderId="2" xfId="1" applyFont="1" applyFill="1" applyBorder="1" applyAlignment="1">
      <alignment horizontal="center" vertical="center" wrapText="1"/>
    </xf>
    <xf numFmtId="165" fontId="6" fillId="0" borderId="2" xfId="1" applyFont="1" applyBorder="1" applyAlignment="1">
      <alignment horizontal="center" vertical="center" wrapText="1"/>
    </xf>
    <xf numFmtId="0" fontId="19" fillId="0" borderId="1" xfId="0" applyFont="1" applyBorder="1" applyAlignment="1">
      <alignment wrapText="1"/>
    </xf>
    <xf numFmtId="165" fontId="19" fillId="0" borderId="2" xfId="1" applyFont="1" applyBorder="1" applyAlignment="1">
      <alignment wrapText="1"/>
    </xf>
    <xf numFmtId="0" fontId="19" fillId="0" borderId="1" xfId="0" applyFont="1" applyBorder="1"/>
    <xf numFmtId="0" fontId="18" fillId="0" borderId="1" xfId="0" applyFont="1" applyBorder="1" applyAlignment="1">
      <alignment horizontal="right" vertical="center" wrapText="1"/>
    </xf>
    <xf numFmtId="165" fontId="8" fillId="0" borderId="1" xfId="1" applyFont="1" applyBorder="1" applyAlignment="1">
      <alignment vertical="center"/>
    </xf>
    <xf numFmtId="0" fontId="8" fillId="0" borderId="1" xfId="0" applyFont="1" applyBorder="1"/>
    <xf numFmtId="0" fontId="9" fillId="15" borderId="4" xfId="0" applyFont="1" applyFill="1" applyBorder="1" applyAlignment="1">
      <alignment horizontal="center" vertical="center" wrapText="1"/>
    </xf>
    <xf numFmtId="0" fontId="9" fillId="15" borderId="1" xfId="0" applyFont="1" applyFill="1" applyBorder="1" applyAlignment="1">
      <alignment horizontal="center" vertical="center"/>
    </xf>
    <xf numFmtId="0" fontId="19" fillId="0" borderId="2" xfId="0" applyFont="1" applyBorder="1" applyAlignment="1">
      <alignment wrapText="1"/>
    </xf>
    <xf numFmtId="3" fontId="19" fillId="0" borderId="2" xfId="1" applyNumberFormat="1" applyFont="1" applyBorder="1" applyAlignment="1">
      <alignment wrapText="1"/>
    </xf>
    <xf numFmtId="9" fontId="19" fillId="0" borderId="2" xfId="2" applyFont="1" applyBorder="1" applyAlignment="1">
      <alignment wrapText="1"/>
    </xf>
    <xf numFmtId="1" fontId="19" fillId="0" borderId="2" xfId="1" applyNumberFormat="1" applyFont="1" applyBorder="1" applyAlignment="1">
      <alignment wrapText="1"/>
    </xf>
    <xf numFmtId="0" fontId="3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9" fillId="15" borderId="4" xfId="0" applyFont="1" applyFill="1" applyBorder="1" applyAlignment="1">
      <alignment horizontal="center" wrapText="1"/>
    </xf>
    <xf numFmtId="3" fontId="19" fillId="0" borderId="2" xfId="2" applyNumberFormat="1" applyFont="1" applyBorder="1" applyAlignment="1">
      <alignment wrapText="1"/>
    </xf>
    <xf numFmtId="1" fontId="19" fillId="0" borderId="1" xfId="1" applyNumberFormat="1" applyFont="1" applyBorder="1" applyAlignment="1">
      <alignment wrapText="1"/>
    </xf>
    <xf numFmtId="165" fontId="19" fillId="0" borderId="1" xfId="1" applyFont="1" applyBorder="1" applyAlignment="1">
      <alignment wrapText="1"/>
    </xf>
    <xf numFmtId="0" fontId="8" fillId="0" borderId="1" xfId="0" applyFont="1" applyBorder="1" applyAlignment="1">
      <alignment wrapText="1"/>
    </xf>
    <xf numFmtId="165" fontId="9" fillId="15" borderId="1" xfId="1" applyFont="1" applyFill="1" applyBorder="1"/>
    <xf numFmtId="167" fontId="9" fillId="15" borderId="1" xfId="1" applyNumberFormat="1" applyFont="1" applyFill="1" applyBorder="1"/>
    <xf numFmtId="0" fontId="1" fillId="0" borderId="0" xfId="0" applyFont="1"/>
    <xf numFmtId="0" fontId="1" fillId="0" borderId="0" xfId="0" applyFont="1" applyAlignment="1">
      <alignment vertical="center"/>
    </xf>
    <xf numFmtId="0" fontId="1" fillId="3" borderId="1" xfId="0" applyFont="1" applyFill="1" applyBorder="1" applyAlignment="1">
      <alignment horizontal="right" vertical="center"/>
    </xf>
    <xf numFmtId="0" fontId="1" fillId="3" borderId="4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165" fontId="1" fillId="0" borderId="1" xfId="1" applyNumberFormat="1" applyFont="1" applyBorder="1" applyAlignment="1">
      <alignment horizontal="right" vertical="center"/>
    </xf>
    <xf numFmtId="0" fontId="1" fillId="10" borderId="1" xfId="0" applyFont="1" applyFill="1" applyBorder="1" applyAlignment="1">
      <alignment horizontal="left" vertical="center"/>
    </xf>
    <xf numFmtId="0" fontId="1" fillId="10" borderId="4" xfId="0" applyFont="1" applyFill="1" applyBorder="1" applyAlignment="1">
      <alignment vertical="center"/>
    </xf>
    <xf numFmtId="9" fontId="1" fillId="10" borderId="1" xfId="2" applyFont="1" applyFill="1" applyBorder="1" applyAlignment="1">
      <alignment vertical="center"/>
    </xf>
    <xf numFmtId="165" fontId="1" fillId="10" borderId="1" xfId="1" applyNumberFormat="1" applyFont="1" applyFill="1" applyBorder="1" applyAlignment="1">
      <alignment horizontal="right" vertical="center"/>
    </xf>
    <xf numFmtId="165" fontId="1" fillId="0" borderId="0" xfId="0" applyNumberFormat="1" applyFont="1"/>
    <xf numFmtId="165" fontId="1" fillId="0" borderId="1" xfId="1" applyNumberFormat="1" applyFont="1" applyFill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9" fontId="1" fillId="0" borderId="1" xfId="2" applyFont="1" applyBorder="1" applyAlignment="1">
      <alignment vertical="center"/>
    </xf>
    <xf numFmtId="165" fontId="1" fillId="0" borderId="1" xfId="1" applyNumberFormat="1" applyFont="1" applyBorder="1"/>
    <xf numFmtId="39" fontId="1" fillId="0" borderId="0" xfId="1" quotePrefix="1" applyNumberFormat="1" applyFont="1" applyBorder="1"/>
    <xf numFmtId="0" fontId="1" fillId="0" borderId="1" xfId="0" applyFont="1" applyBorder="1"/>
    <xf numFmtId="10" fontId="1" fillId="0" borderId="1" xfId="2" applyNumberFormat="1" applyFont="1" applyFill="1" applyBorder="1"/>
    <xf numFmtId="0" fontId="1" fillId="5" borderId="1" xfId="0" applyFont="1" applyFill="1" applyBorder="1"/>
    <xf numFmtId="10" fontId="1" fillId="0" borderId="1" xfId="2" applyNumberFormat="1" applyFont="1" applyBorder="1"/>
    <xf numFmtId="165" fontId="1" fillId="0" borderId="1" xfId="0" applyNumberFormat="1" applyFont="1" applyBorder="1"/>
    <xf numFmtId="0" fontId="1" fillId="0" borderId="0" xfId="0" applyFont="1" applyAlignment="1">
      <alignment horizontal="left"/>
    </xf>
    <xf numFmtId="0" fontId="1" fillId="0" borderId="9" xfId="0" applyFont="1" applyBorder="1" applyAlignment="1">
      <alignment horizontal="left" vertical="center"/>
    </xf>
    <xf numFmtId="10" fontId="1" fillId="6" borderId="1" xfId="2" applyNumberFormat="1" applyFont="1" applyFill="1" applyBorder="1"/>
    <xf numFmtId="0" fontId="1" fillId="0" borderId="0" xfId="0" applyFont="1" applyBorder="1"/>
    <xf numFmtId="0" fontId="1" fillId="10" borderId="1" xfId="0" applyFont="1" applyFill="1" applyBorder="1"/>
    <xf numFmtId="0" fontId="1" fillId="10" borderId="1" xfId="0" applyFont="1" applyFill="1" applyBorder="1" applyAlignment="1">
      <alignment wrapText="1"/>
    </xf>
    <xf numFmtId="166" fontId="13" fillId="0" borderId="0" xfId="0" applyNumberFormat="1" applyFont="1" applyBorder="1" applyAlignment="1">
      <alignment vertical="center" wrapText="1"/>
    </xf>
    <xf numFmtId="165" fontId="1" fillId="10" borderId="1" xfId="0" applyNumberFormat="1" applyFont="1" applyFill="1" applyBorder="1"/>
    <xf numFmtId="0" fontId="1" fillId="0" borderId="1" xfId="0" applyFont="1" applyFill="1" applyBorder="1"/>
    <xf numFmtId="164" fontId="1" fillId="0" borderId="1" xfId="0" applyNumberFormat="1" applyFont="1" applyBorder="1"/>
    <xf numFmtId="165" fontId="1" fillId="0" borderId="1" xfId="0" applyNumberFormat="1" applyFont="1" applyFill="1" applyBorder="1"/>
    <xf numFmtId="0" fontId="1" fillId="6" borderId="1" xfId="0" applyFont="1" applyFill="1" applyBorder="1"/>
    <xf numFmtId="0" fontId="1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left" vertical="center"/>
    </xf>
    <xf numFmtId="165" fontId="1" fillId="6" borderId="1" xfId="1" applyNumberFormat="1" applyFont="1" applyFill="1" applyBorder="1"/>
    <xf numFmtId="165" fontId="1" fillId="0" borderId="1" xfId="1" applyNumberFormat="1" applyFont="1" applyFill="1" applyBorder="1"/>
    <xf numFmtId="0" fontId="1" fillId="0" borderId="0" xfId="0" applyFont="1" applyFill="1"/>
    <xf numFmtId="10" fontId="1" fillId="0" borderId="0" xfId="2" applyNumberFormat="1" applyFont="1"/>
    <xf numFmtId="165" fontId="1" fillId="0" borderId="1" xfId="1" applyNumberFormat="1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7" borderId="1" xfId="0" applyFont="1" applyFill="1" applyBorder="1"/>
    <xf numFmtId="10" fontId="1" fillId="10" borderId="1" xfId="2" applyNumberFormat="1" applyFont="1" applyFill="1" applyBorder="1"/>
    <xf numFmtId="10" fontId="13" fillId="0" borderId="0" xfId="0" applyNumberFormat="1" applyFont="1" applyBorder="1" applyAlignment="1">
      <alignment horizontal="center" vertical="center" wrapText="1"/>
    </xf>
    <xf numFmtId="0" fontId="1" fillId="0" borderId="10" xfId="0" applyFont="1" applyBorder="1" applyAlignment="1"/>
    <xf numFmtId="0" fontId="1" fillId="0" borderId="0" xfId="0" applyFont="1" applyBorder="1" applyAlignment="1"/>
    <xf numFmtId="165" fontId="1" fillId="10" borderId="1" xfId="1" applyFont="1" applyFill="1" applyBorder="1"/>
    <xf numFmtId="39" fontId="1" fillId="0" borderId="1" xfId="0" applyNumberFormat="1" applyFont="1" applyBorder="1"/>
    <xf numFmtId="165" fontId="1" fillId="10" borderId="1" xfId="1" applyNumberFormat="1" applyFont="1" applyFill="1" applyBorder="1"/>
    <xf numFmtId="165" fontId="1" fillId="0" borderId="1" xfId="1" applyFont="1" applyBorder="1"/>
    <xf numFmtId="0" fontId="1" fillId="10" borderId="1" xfId="0" applyFont="1" applyFill="1" applyBorder="1" applyAlignment="1">
      <alignment horizontal="left" wrapText="1"/>
    </xf>
    <xf numFmtId="167" fontId="1" fillId="0" borderId="1" xfId="0" applyNumberFormat="1" applyFont="1" applyBorder="1"/>
    <xf numFmtId="0" fontId="1" fillId="0" borderId="0" xfId="0" applyFont="1" applyAlignment="1">
      <alignment vertical="top" wrapText="1"/>
    </xf>
    <xf numFmtId="0" fontId="1" fillId="12" borderId="1" xfId="0" applyFont="1" applyFill="1" applyBorder="1" applyAlignment="1">
      <alignment horizontal="left" vertical="center"/>
    </xf>
    <xf numFmtId="0" fontId="1" fillId="12" borderId="1" xfId="0" applyFont="1" applyFill="1" applyBorder="1" applyAlignment="1">
      <alignment vertical="center"/>
    </xf>
    <xf numFmtId="0" fontId="1" fillId="11" borderId="1" xfId="0" applyFont="1" applyFill="1" applyBorder="1"/>
    <xf numFmtId="10" fontId="1" fillId="11" borderId="1" xfId="2" applyNumberFormat="1" applyFont="1" applyFill="1" applyBorder="1"/>
    <xf numFmtId="165" fontId="1" fillId="11" borderId="1" xfId="0" applyNumberFormat="1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right"/>
    </xf>
    <xf numFmtId="165" fontId="1" fillId="6" borderId="1" xfId="0" applyNumberFormat="1" applyFont="1" applyFill="1" applyBorder="1"/>
    <xf numFmtId="0" fontId="22" fillId="13" borderId="1" xfId="0" applyFont="1" applyFill="1" applyBorder="1" applyAlignment="1">
      <alignment horizontal="left" vertical="center"/>
    </xf>
    <xf numFmtId="0" fontId="22" fillId="13" borderId="1" xfId="0" applyFont="1" applyFill="1" applyBorder="1" applyAlignment="1">
      <alignment vertical="center"/>
    </xf>
    <xf numFmtId="0" fontId="23" fillId="2" borderId="1" xfId="0" applyFont="1" applyFill="1" applyBorder="1" applyAlignment="1">
      <alignment vertical="center"/>
    </xf>
    <xf numFmtId="0" fontId="24" fillId="2" borderId="1" xfId="0" applyFont="1" applyFill="1" applyBorder="1" applyAlignment="1"/>
    <xf numFmtId="0" fontId="10" fillId="3" borderId="6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left" vertical="center"/>
    </xf>
    <xf numFmtId="0" fontId="10" fillId="3" borderId="6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1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left"/>
    </xf>
    <xf numFmtId="0" fontId="27" fillId="0" borderId="0" xfId="0" applyFont="1"/>
    <xf numFmtId="0" fontId="1" fillId="16" borderId="1" xfId="0" applyFont="1" applyFill="1" applyBorder="1" applyAlignment="1">
      <alignment horizontal="left" vertical="center"/>
    </xf>
    <xf numFmtId="0" fontId="1" fillId="16" borderId="1" xfId="0" applyFont="1" applyFill="1" applyBorder="1" applyAlignment="1">
      <alignment vertical="center"/>
    </xf>
    <xf numFmtId="9" fontId="1" fillId="0" borderId="0" xfId="2" applyFont="1"/>
    <xf numFmtId="0" fontId="8" fillId="2" borderId="1" xfId="0" applyFont="1" applyFill="1" applyBorder="1" applyAlignment="1">
      <alignment vertical="center"/>
    </xf>
    <xf numFmtId="0" fontId="17" fillId="0" borderId="0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18" fillId="0" borderId="1" xfId="0" applyFont="1" applyBorder="1" applyAlignment="1">
      <alignment vertical="center" wrapText="1"/>
    </xf>
    <xf numFmtId="165" fontId="8" fillId="0" borderId="0" xfId="1" applyFont="1" applyBorder="1" applyAlignment="1">
      <alignment vertical="center"/>
    </xf>
    <xf numFmtId="0" fontId="18" fillId="0" borderId="1" xfId="0" applyNumberFormat="1" applyFont="1" applyBorder="1" applyAlignment="1">
      <alignment vertical="center" wrapText="1"/>
    </xf>
    <xf numFmtId="168" fontId="8" fillId="0" borderId="1" xfId="0" applyNumberFormat="1" applyFont="1" applyBorder="1" applyAlignment="1">
      <alignment vertical="center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right" vertical="center" wrapText="1"/>
    </xf>
    <xf numFmtId="0" fontId="19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/>
    </xf>
    <xf numFmtId="165" fontId="8" fillId="0" borderId="0" xfId="1" applyFont="1" applyAlignment="1">
      <alignment vertical="center"/>
    </xf>
    <xf numFmtId="0" fontId="18" fillId="0" borderId="1" xfId="0" applyFont="1" applyFill="1" applyBorder="1" applyAlignment="1">
      <alignment vertical="center" wrapText="1"/>
    </xf>
    <xf numFmtId="168" fontId="8" fillId="0" borderId="0" xfId="0" applyNumberFormat="1" applyFont="1" applyBorder="1" applyAlignment="1">
      <alignment vertical="center"/>
    </xf>
    <xf numFmtId="0" fontId="18" fillId="0" borderId="1" xfId="0" quotePrefix="1" applyFont="1" applyBorder="1" applyAlignment="1">
      <alignment horizontal="right" vertical="center" wrapText="1"/>
    </xf>
    <xf numFmtId="169" fontId="8" fillId="2" borderId="1" xfId="0" applyNumberFormat="1" applyFont="1" applyFill="1" applyBorder="1" applyAlignment="1">
      <alignment vertical="center"/>
    </xf>
    <xf numFmtId="169" fontId="8" fillId="0" borderId="0" xfId="0" applyNumberFormat="1" applyFont="1"/>
    <xf numFmtId="169" fontId="24" fillId="2" borderId="1" xfId="0" applyNumberFormat="1" applyFont="1" applyFill="1" applyBorder="1" applyAlignment="1">
      <alignment vertical="center"/>
    </xf>
    <xf numFmtId="10" fontId="1" fillId="0" borderId="6" xfId="2" applyNumberFormat="1" applyFont="1" applyBorder="1"/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/>
    <xf numFmtId="169" fontId="8" fillId="0" borderId="1" xfId="0" applyNumberFormat="1" applyFont="1" applyBorder="1" applyAlignment="1">
      <alignment horizontal="right" wrapText="1"/>
    </xf>
    <xf numFmtId="169" fontId="1" fillId="0" borderId="1" xfId="0" applyNumberFormat="1" applyFont="1" applyBorder="1"/>
    <xf numFmtId="0" fontId="9" fillId="15" borderId="1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/>
    </xf>
    <xf numFmtId="0" fontId="9" fillId="15" borderId="1" xfId="0" applyFont="1" applyFill="1" applyBorder="1" applyAlignment="1">
      <alignment vertical="center"/>
    </xf>
    <xf numFmtId="0" fontId="9" fillId="15" borderId="4" xfId="0" applyFont="1" applyFill="1" applyBorder="1" applyAlignment="1"/>
    <xf numFmtId="0" fontId="9" fillId="15" borderId="5" xfId="0" applyFont="1" applyFill="1" applyBorder="1" applyAlignment="1"/>
    <xf numFmtId="0" fontId="19" fillId="0" borderId="0" xfId="0" applyFont="1" applyAlignment="1">
      <alignment vertical="center" wrapText="1"/>
    </xf>
    <xf numFmtId="165" fontId="28" fillId="0" borderId="0" xfId="1" applyFont="1"/>
    <xf numFmtId="0" fontId="29" fillId="17" borderId="24" xfId="0" applyFont="1" applyFill="1" applyBorder="1" applyAlignment="1">
      <alignment horizontal="left" vertical="center" wrapText="1"/>
    </xf>
    <xf numFmtId="0" fontId="28" fillId="0" borderId="0" xfId="0" applyFont="1"/>
    <xf numFmtId="0" fontId="28" fillId="0" borderId="0" xfId="0" applyFont="1" applyFill="1"/>
    <xf numFmtId="0" fontId="19" fillId="0" borderId="0" xfId="0" applyFont="1" applyFill="1" applyAlignment="1" applyProtection="1">
      <alignment vertical="center" wrapText="1"/>
      <protection locked="0"/>
    </xf>
    <xf numFmtId="165" fontId="3" fillId="10" borderId="1" xfId="1" applyFont="1" applyFill="1" applyBorder="1" applyAlignment="1">
      <alignment horizontal="left" vertical="center" wrapText="1"/>
    </xf>
    <xf numFmtId="165" fontId="8" fillId="10" borderId="1" xfId="1" applyFont="1" applyFill="1" applyBorder="1" applyAlignment="1">
      <alignment vertical="center"/>
    </xf>
    <xf numFmtId="165" fontId="19" fillId="10" borderId="2" xfId="1" applyFont="1" applyFill="1" applyBorder="1" applyAlignment="1">
      <alignment vertical="center" wrapText="1"/>
    </xf>
    <xf numFmtId="165" fontId="19" fillId="10" borderId="2" xfId="1" applyFont="1" applyFill="1" applyBorder="1" applyAlignment="1" applyProtection="1">
      <alignment wrapText="1"/>
      <protection locked="0"/>
    </xf>
    <xf numFmtId="165" fontId="8" fillId="10" borderId="1" xfId="1" applyFont="1" applyFill="1" applyBorder="1" applyProtection="1">
      <protection locked="0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3" fontId="6" fillId="0" borderId="4" xfId="0" applyNumberFormat="1" applyFont="1" applyBorder="1" applyAlignment="1">
      <alignment horizontal="center" vertical="top" wrapText="1"/>
    </xf>
    <xf numFmtId="3" fontId="6" fillId="0" borderId="6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3" fontId="6" fillId="0" borderId="4" xfId="0" applyNumberFormat="1" applyFont="1" applyFill="1" applyBorder="1" applyAlignment="1">
      <alignment horizontal="center" vertical="center" wrapText="1"/>
    </xf>
    <xf numFmtId="3" fontId="6" fillId="0" borderId="6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9" fillId="0" borderId="24" xfId="0" applyFont="1" applyFill="1" applyBorder="1" applyAlignment="1">
      <alignment horizontal="left" vertical="center" wrapText="1"/>
    </xf>
    <xf numFmtId="0" fontId="19" fillId="17" borderId="24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Alignment="1">
      <alignment horizontal="left" wrapText="1"/>
    </xf>
    <xf numFmtId="0" fontId="3" fillId="2" borderId="1" xfId="0" applyFont="1" applyFill="1" applyBorder="1" applyAlignment="1">
      <alignment horizontal="left" vertical="center" wrapText="1"/>
    </xf>
    <xf numFmtId="0" fontId="2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165" fontId="8" fillId="0" borderId="1" xfId="1" applyFont="1" applyBorder="1" applyAlignment="1">
      <alignment horizontal="left" vertical="center"/>
    </xf>
    <xf numFmtId="165" fontId="9" fillId="15" borderId="9" xfId="1" applyFont="1" applyFill="1" applyBorder="1" applyAlignment="1">
      <alignment horizontal="center" vertical="center" wrapText="1"/>
    </xf>
    <xf numFmtId="165" fontId="9" fillId="15" borderId="2" xfId="1" applyFont="1" applyFill="1" applyBorder="1" applyAlignment="1">
      <alignment horizontal="center" vertical="center" wrapText="1"/>
    </xf>
    <xf numFmtId="165" fontId="9" fillId="15" borderId="4" xfId="1" applyFont="1" applyFill="1" applyBorder="1" applyAlignment="1">
      <alignment horizontal="left"/>
    </xf>
    <xf numFmtId="165" fontId="9" fillId="15" borderId="6" xfId="1" applyFont="1" applyFill="1" applyBorder="1" applyAlignment="1">
      <alignment horizontal="left"/>
    </xf>
    <xf numFmtId="0" fontId="9" fillId="15" borderId="9" xfId="0" applyFont="1" applyFill="1" applyBorder="1" applyAlignment="1">
      <alignment horizontal="center" vertical="center"/>
    </xf>
    <xf numFmtId="0" fontId="9" fillId="15" borderId="2" xfId="0" applyFont="1" applyFill="1" applyBorder="1" applyAlignment="1">
      <alignment horizontal="center" vertical="center"/>
    </xf>
    <xf numFmtId="0" fontId="20" fillId="14" borderId="16" xfId="3" applyFont="1" applyBorder="1" applyAlignment="1">
      <alignment horizontal="center" vertical="center"/>
    </xf>
    <xf numFmtId="0" fontId="20" fillId="14" borderId="17" xfId="3" applyFont="1" applyBorder="1" applyAlignment="1">
      <alignment horizontal="center" vertical="center"/>
    </xf>
    <xf numFmtId="0" fontId="20" fillId="14" borderId="18" xfId="3" applyFont="1" applyBorder="1" applyAlignment="1">
      <alignment horizontal="center" vertical="center"/>
    </xf>
    <xf numFmtId="0" fontId="20" fillId="14" borderId="19" xfId="3" applyFont="1" applyBorder="1" applyAlignment="1">
      <alignment horizontal="center" vertical="center"/>
    </xf>
    <xf numFmtId="0" fontId="20" fillId="14" borderId="0" xfId="3" applyFont="1" applyBorder="1" applyAlignment="1">
      <alignment horizontal="center" vertical="center"/>
    </xf>
    <xf numFmtId="0" fontId="20" fillId="14" borderId="20" xfId="3" applyFont="1" applyBorder="1" applyAlignment="1">
      <alignment horizontal="center" vertical="center"/>
    </xf>
    <xf numFmtId="0" fontId="20" fillId="14" borderId="21" xfId="3" applyFont="1" applyBorder="1" applyAlignment="1">
      <alignment horizontal="center" vertical="center"/>
    </xf>
    <xf numFmtId="0" fontId="20" fillId="14" borderId="22" xfId="3" applyFont="1" applyBorder="1" applyAlignment="1">
      <alignment horizontal="center" vertical="center"/>
    </xf>
    <xf numFmtId="0" fontId="20" fillId="14" borderId="23" xfId="3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5" fillId="9" borderId="0" xfId="0" applyFont="1" applyFill="1" applyAlignment="1">
      <alignment horizontal="left"/>
    </xf>
    <xf numFmtId="0" fontId="10" fillId="7" borderId="4" xfId="0" applyFont="1" applyFill="1" applyBorder="1" applyAlignment="1">
      <alignment horizontal="left" vertical="center"/>
    </xf>
    <xf numFmtId="0" fontId="10" fillId="7" borderId="5" xfId="0" applyFont="1" applyFill="1" applyBorder="1" applyAlignment="1">
      <alignment horizontal="left" vertical="center"/>
    </xf>
    <xf numFmtId="0" fontId="10" fillId="7" borderId="6" xfId="0" applyFont="1" applyFill="1" applyBorder="1" applyAlignment="1">
      <alignment horizontal="left" vertical="center"/>
    </xf>
    <xf numFmtId="0" fontId="10" fillId="7" borderId="4" xfId="0" applyFont="1" applyFill="1" applyBorder="1" applyAlignment="1">
      <alignment horizontal="left" vertical="center" wrapText="1"/>
    </xf>
    <xf numFmtId="0" fontId="10" fillId="7" borderId="5" xfId="0" applyFont="1" applyFill="1" applyBorder="1" applyAlignment="1">
      <alignment horizontal="left" vertical="center" wrapText="1"/>
    </xf>
    <xf numFmtId="0" fontId="10" fillId="7" borderId="6" xfId="0" applyFont="1" applyFill="1" applyBorder="1" applyAlignment="1">
      <alignment horizontal="left" vertical="center" wrapText="1"/>
    </xf>
    <xf numFmtId="0" fontId="10" fillId="3" borderId="4" xfId="0" applyFont="1" applyFill="1" applyBorder="1" applyAlignment="1">
      <alignment horizontal="left" vertical="center"/>
    </xf>
    <xf numFmtId="0" fontId="10" fillId="3" borderId="5" xfId="0" applyFont="1" applyFill="1" applyBorder="1" applyAlignment="1">
      <alignment horizontal="left" vertical="center"/>
    </xf>
    <xf numFmtId="0" fontId="10" fillId="8" borderId="14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10" fillId="4" borderId="4" xfId="0" applyFont="1" applyFill="1" applyBorder="1" applyAlignment="1">
      <alignment horizontal="left" vertical="center"/>
    </xf>
    <xf numFmtId="0" fontId="10" fillId="4" borderId="5" xfId="0" applyFont="1" applyFill="1" applyBorder="1" applyAlignment="1">
      <alignment horizontal="left" vertical="center"/>
    </xf>
    <xf numFmtId="0" fontId="1" fillId="0" borderId="4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0" fillId="7" borderId="4" xfId="0" applyFont="1" applyFill="1" applyBorder="1" applyAlignment="1">
      <alignment horizontal="left"/>
    </xf>
    <xf numFmtId="0" fontId="10" fillId="7" borderId="6" xfId="0" applyFont="1" applyFill="1" applyBorder="1" applyAlignment="1">
      <alignment horizontal="left"/>
    </xf>
    <xf numFmtId="0" fontId="10" fillId="4" borderId="1" xfId="0" applyFont="1" applyFill="1" applyBorder="1" applyAlignment="1">
      <alignment horizontal="left"/>
    </xf>
    <xf numFmtId="0" fontId="10" fillId="3" borderId="6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left"/>
    </xf>
    <xf numFmtId="0" fontId="10" fillId="4" borderId="1" xfId="0" applyFont="1" applyFill="1" applyBorder="1" applyAlignment="1">
      <alignment horizontal="left" vertical="center"/>
    </xf>
    <xf numFmtId="0" fontId="10" fillId="4" borderId="4" xfId="0" applyFont="1" applyFill="1" applyBorder="1" applyAlignment="1">
      <alignment horizontal="left" vertical="center" wrapText="1"/>
    </xf>
    <xf numFmtId="0" fontId="10" fillId="4" borderId="5" xfId="0" applyFont="1" applyFill="1" applyBorder="1" applyAlignment="1">
      <alignment horizontal="left" vertical="center" wrapText="1"/>
    </xf>
    <xf numFmtId="0" fontId="1" fillId="1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17" fontId="1" fillId="16" borderId="4" xfId="0" applyNumberFormat="1" applyFont="1" applyFill="1" applyBorder="1" applyAlignment="1">
      <alignment horizontal="right" vertical="center"/>
    </xf>
    <xf numFmtId="0" fontId="1" fillId="16" borderId="6" xfId="0" applyFont="1" applyFill="1" applyBorder="1" applyAlignment="1">
      <alignment horizontal="right" vertical="center"/>
    </xf>
    <xf numFmtId="0" fontId="1" fillId="0" borderId="4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16" borderId="4" xfId="0" applyFont="1" applyFill="1" applyBorder="1" applyAlignment="1">
      <alignment horizontal="left" vertical="center" wrapText="1"/>
    </xf>
    <xf numFmtId="0" fontId="1" fillId="16" borderId="6" xfId="0" applyFont="1" applyFill="1" applyBorder="1" applyAlignment="1">
      <alignment horizontal="left" vertical="center" wrapText="1"/>
    </xf>
    <xf numFmtId="0" fontId="10" fillId="3" borderId="4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10" fillId="16" borderId="4" xfId="0" applyFont="1" applyFill="1" applyBorder="1" applyAlignment="1">
      <alignment horizontal="center" vertical="center" wrapText="1"/>
    </xf>
    <xf numFmtId="0" fontId="10" fillId="16" borderId="6" xfId="0" applyFont="1" applyFill="1" applyBorder="1" applyAlignment="1">
      <alignment horizontal="center" vertical="center" wrapText="1"/>
    </xf>
    <xf numFmtId="0" fontId="1" fillId="16" borderId="4" xfId="0" applyFont="1" applyFill="1" applyBorder="1" applyAlignment="1">
      <alignment horizontal="right" vertical="center"/>
    </xf>
    <xf numFmtId="165" fontId="1" fillId="16" borderId="1" xfId="1" applyNumberFormat="1" applyFont="1" applyFill="1" applyBorder="1" applyAlignment="1">
      <alignment horizontal="left" vertical="center"/>
    </xf>
    <xf numFmtId="0" fontId="10" fillId="4" borderId="4" xfId="0" applyFont="1" applyFill="1" applyBorder="1" applyAlignment="1">
      <alignment horizontal="left"/>
    </xf>
    <xf numFmtId="0" fontId="10" fillId="4" borderId="5" xfId="0" applyFont="1" applyFill="1" applyBorder="1" applyAlignment="1">
      <alignment horizontal="left"/>
    </xf>
    <xf numFmtId="0" fontId="10" fillId="4" borderId="6" xfId="0" applyFont="1" applyFill="1" applyBorder="1" applyAlignment="1">
      <alignment horizontal="left"/>
    </xf>
    <xf numFmtId="0" fontId="1" fillId="0" borderId="0" xfId="0" applyFont="1" applyAlignment="1">
      <alignment horizontal="left" vertical="center" wrapText="1"/>
    </xf>
    <xf numFmtId="0" fontId="10" fillId="4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left"/>
    </xf>
    <xf numFmtId="0" fontId="1" fillId="0" borderId="11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0" fillId="4" borderId="4" xfId="0" applyFont="1" applyFill="1" applyBorder="1" applyAlignment="1">
      <alignment horizontal="center" wrapText="1"/>
    </xf>
    <xf numFmtId="0" fontId="10" fillId="4" borderId="5" xfId="0" applyFont="1" applyFill="1" applyBorder="1" applyAlignment="1">
      <alignment horizontal="center" wrapText="1"/>
    </xf>
    <xf numFmtId="0" fontId="10" fillId="4" borderId="6" xfId="0" applyFont="1" applyFill="1" applyBorder="1" applyAlignment="1">
      <alignment horizontal="center" wrapText="1"/>
    </xf>
    <xf numFmtId="0" fontId="10" fillId="4" borderId="4" xfId="0" applyFont="1" applyFill="1" applyBorder="1" applyAlignment="1">
      <alignment horizontal="left" wrapText="1"/>
    </xf>
    <xf numFmtId="0" fontId="10" fillId="4" borderId="5" xfId="0" applyFont="1" applyFill="1" applyBorder="1" applyAlignment="1">
      <alignment horizontal="left" wrapText="1"/>
    </xf>
    <xf numFmtId="0" fontId="10" fillId="4" borderId="6" xfId="0" applyFont="1" applyFill="1" applyBorder="1" applyAlignment="1">
      <alignment horizontal="left" wrapText="1"/>
    </xf>
    <xf numFmtId="0" fontId="10" fillId="4" borderId="4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/>
    </xf>
    <xf numFmtId="0" fontId="10" fillId="4" borderId="6" xfId="0" applyFont="1" applyFill="1" applyBorder="1" applyAlignment="1">
      <alignment horizontal="center"/>
    </xf>
    <xf numFmtId="0" fontId="10" fillId="16" borderId="0" xfId="0" applyFont="1" applyFill="1" applyAlignment="1">
      <alignment horizontal="center" wrapText="1"/>
    </xf>
    <xf numFmtId="0" fontId="1" fillId="12" borderId="4" xfId="0" applyFont="1" applyFill="1" applyBorder="1" applyAlignment="1">
      <alignment horizontal="left" vertical="center" wrapText="1"/>
    </xf>
    <xf numFmtId="0" fontId="1" fillId="12" borderId="6" xfId="0" applyFont="1" applyFill="1" applyBorder="1" applyAlignment="1">
      <alignment horizontal="left" vertical="center" wrapText="1"/>
    </xf>
    <xf numFmtId="0" fontId="10" fillId="12" borderId="4" xfId="0" applyFont="1" applyFill="1" applyBorder="1" applyAlignment="1">
      <alignment horizontal="center" vertical="center" wrapText="1"/>
    </xf>
    <xf numFmtId="0" fontId="10" fillId="12" borderId="6" xfId="0" applyFont="1" applyFill="1" applyBorder="1" applyAlignment="1">
      <alignment horizontal="center" vertical="center" wrapText="1"/>
    </xf>
    <xf numFmtId="0" fontId="1" fillId="12" borderId="4" xfId="0" applyFont="1" applyFill="1" applyBorder="1" applyAlignment="1">
      <alignment horizontal="right" vertical="center"/>
    </xf>
    <xf numFmtId="0" fontId="1" fillId="12" borderId="6" xfId="0" applyFont="1" applyFill="1" applyBorder="1" applyAlignment="1">
      <alignment horizontal="right" vertical="center"/>
    </xf>
    <xf numFmtId="165" fontId="1" fillId="12" borderId="1" xfId="1" applyNumberFormat="1" applyFont="1" applyFill="1" applyBorder="1" applyAlignment="1">
      <alignment horizontal="left" vertical="center"/>
    </xf>
    <xf numFmtId="17" fontId="1" fillId="12" borderId="4" xfId="0" applyNumberFormat="1" applyFont="1" applyFill="1" applyBorder="1" applyAlignment="1">
      <alignment horizontal="right" vertical="center"/>
    </xf>
    <xf numFmtId="0" fontId="10" fillId="8" borderId="0" xfId="0" applyFont="1" applyFill="1" applyAlignment="1">
      <alignment horizontal="center"/>
    </xf>
    <xf numFmtId="0" fontId="10" fillId="12" borderId="0" xfId="0" applyFont="1" applyFill="1" applyAlignment="1">
      <alignment horizontal="center" wrapText="1"/>
    </xf>
    <xf numFmtId="0" fontId="22" fillId="13" borderId="4" xfId="0" applyFont="1" applyFill="1" applyBorder="1" applyAlignment="1">
      <alignment horizontal="left" vertical="center" wrapText="1"/>
    </xf>
    <xf numFmtId="0" fontId="22" fillId="13" borderId="6" xfId="0" applyFont="1" applyFill="1" applyBorder="1" applyAlignment="1">
      <alignment horizontal="left" vertical="center" wrapText="1"/>
    </xf>
    <xf numFmtId="0" fontId="15" fillId="13" borderId="4" xfId="0" applyFont="1" applyFill="1" applyBorder="1" applyAlignment="1">
      <alignment horizontal="center" vertical="center" wrapText="1"/>
    </xf>
    <xf numFmtId="0" fontId="15" fillId="13" borderId="6" xfId="0" applyFont="1" applyFill="1" applyBorder="1" applyAlignment="1">
      <alignment horizontal="center" vertical="center" wrapText="1"/>
    </xf>
    <xf numFmtId="0" fontId="22" fillId="13" borderId="4" xfId="0" applyFont="1" applyFill="1" applyBorder="1" applyAlignment="1">
      <alignment horizontal="right" vertical="center"/>
    </xf>
    <xf numFmtId="0" fontId="22" fillId="13" borderId="6" xfId="0" applyFont="1" applyFill="1" applyBorder="1" applyAlignment="1">
      <alignment horizontal="right" vertical="center"/>
    </xf>
    <xf numFmtId="165" fontId="22" fillId="13" borderId="1" xfId="1" applyNumberFormat="1" applyFont="1" applyFill="1" applyBorder="1" applyAlignment="1">
      <alignment horizontal="left" vertical="center"/>
    </xf>
    <xf numFmtId="17" fontId="22" fillId="13" borderId="4" xfId="0" applyNumberFormat="1" applyFont="1" applyFill="1" applyBorder="1" applyAlignment="1">
      <alignment horizontal="right" vertical="center"/>
    </xf>
    <xf numFmtId="0" fontId="10" fillId="12" borderId="0" xfId="0" applyFont="1" applyFill="1" applyAlignment="1">
      <alignment horizontal="center" vertical="center" wrapText="1"/>
    </xf>
  </cellXfs>
  <cellStyles count="4">
    <cellStyle name="Célula de Verificação" xfId="3" builtinId="23"/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I30"/>
  <sheetViews>
    <sheetView tabSelected="1" topLeftCell="A22" workbookViewId="0">
      <selection activeCell="A28" sqref="A28:G30"/>
    </sheetView>
  </sheetViews>
  <sheetFormatPr defaultRowHeight="15" x14ac:dyDescent="0.25"/>
  <cols>
    <col min="1" max="1" width="5.5703125" style="1" customWidth="1"/>
    <col min="2" max="2" width="4.42578125" style="1" customWidth="1"/>
    <col min="3" max="4" width="9.140625" style="1"/>
    <col min="5" max="5" width="26.5703125" style="1" customWidth="1"/>
    <col min="6" max="6" width="17.28515625" style="1" customWidth="1"/>
    <col min="7" max="7" width="17.7109375" style="1" customWidth="1"/>
    <col min="8" max="8" width="15.28515625" style="1" customWidth="1"/>
    <col min="9" max="9" width="17.5703125" style="1" customWidth="1"/>
    <col min="10" max="16384" width="9.140625" style="1"/>
  </cols>
  <sheetData>
    <row r="1" spans="1:9" ht="21" customHeight="1" x14ac:dyDescent="0.25">
      <c r="A1" s="222" t="s">
        <v>2</v>
      </c>
      <c r="B1" s="223"/>
      <c r="C1" s="224"/>
      <c r="D1" s="218" t="s">
        <v>358</v>
      </c>
      <c r="E1" s="218"/>
      <c r="F1" s="218"/>
    </row>
    <row r="2" spans="1:9" x14ac:dyDescent="0.25">
      <c r="A2" s="225"/>
      <c r="B2" s="226"/>
      <c r="C2" s="227"/>
      <c r="D2" s="218"/>
      <c r="E2" s="218"/>
      <c r="F2" s="218"/>
    </row>
    <row r="3" spans="1:9" x14ac:dyDescent="0.25">
      <c r="A3" s="219" t="s">
        <v>3</v>
      </c>
      <c r="B3" s="219"/>
      <c r="C3" s="219"/>
      <c r="D3" s="219"/>
      <c r="E3" s="219"/>
      <c r="F3" s="219"/>
    </row>
    <row r="4" spans="1:9" customFormat="1" x14ac:dyDescent="0.25">
      <c r="A4" s="228" t="s">
        <v>372</v>
      </c>
      <c r="B4" s="228"/>
      <c r="C4" s="228"/>
      <c r="D4" s="228"/>
      <c r="E4" s="228"/>
      <c r="F4" s="228"/>
      <c r="G4" s="228"/>
      <c r="H4" s="189"/>
      <c r="I4" s="190"/>
    </row>
    <row r="5" spans="1:9" customFormat="1" ht="27" customHeight="1" x14ac:dyDescent="0.25">
      <c r="A5" s="228" t="s">
        <v>373</v>
      </c>
      <c r="B5" s="228"/>
      <c r="C5" s="228"/>
      <c r="D5" s="191"/>
      <c r="E5" s="228" t="s">
        <v>374</v>
      </c>
      <c r="F5" s="228"/>
      <c r="G5" s="228"/>
      <c r="H5" s="189"/>
      <c r="I5" s="190"/>
    </row>
    <row r="6" spans="1:9" customFormat="1" x14ac:dyDescent="0.25">
      <c r="A6" s="228" t="s">
        <v>375</v>
      </c>
      <c r="B6" s="228"/>
      <c r="C6" s="228"/>
      <c r="D6" s="228"/>
      <c r="E6" s="228"/>
      <c r="F6" s="228"/>
      <c r="G6" s="228"/>
      <c r="H6" s="189"/>
      <c r="I6" s="190"/>
    </row>
    <row r="7" spans="1:9" customFormat="1" x14ac:dyDescent="0.25">
      <c r="A7" s="228" t="s">
        <v>376</v>
      </c>
      <c r="B7" s="228"/>
      <c r="C7" s="228"/>
      <c r="D7" s="228"/>
      <c r="E7" s="228"/>
      <c r="F7" s="228"/>
      <c r="G7" s="228"/>
      <c r="H7" s="189"/>
      <c r="I7" s="190"/>
    </row>
    <row r="8" spans="1:9" customFormat="1" x14ac:dyDescent="0.25">
      <c r="A8" s="228" t="s">
        <v>377</v>
      </c>
      <c r="B8" s="228"/>
      <c r="C8" s="228"/>
      <c r="D8" s="228"/>
      <c r="E8" s="228"/>
      <c r="F8" s="228"/>
      <c r="G8" s="228"/>
      <c r="H8" s="189"/>
      <c r="I8" s="190"/>
    </row>
    <row r="9" spans="1:9" customFormat="1" x14ac:dyDescent="0.25">
      <c r="A9" s="192"/>
      <c r="B9" s="192"/>
      <c r="C9" s="192"/>
      <c r="D9" s="192"/>
      <c r="E9" s="192"/>
      <c r="F9" s="192"/>
      <c r="G9" s="192"/>
      <c r="H9" s="193"/>
      <c r="I9" s="190"/>
    </row>
    <row r="10" spans="1:9" customFormat="1" x14ac:dyDescent="0.25">
      <c r="A10" s="229" t="s">
        <v>378</v>
      </c>
      <c r="B10" s="229"/>
      <c r="C10" s="229"/>
      <c r="D10" s="229"/>
      <c r="E10" s="229"/>
      <c r="F10" s="229"/>
      <c r="G10" s="229"/>
      <c r="H10" s="194"/>
      <c r="I10" s="190"/>
    </row>
    <row r="11" spans="1:9" customFormat="1" x14ac:dyDescent="0.25">
      <c r="A11" s="229" t="s">
        <v>379</v>
      </c>
      <c r="B11" s="229"/>
      <c r="C11" s="229"/>
      <c r="D11" s="229"/>
      <c r="E11" s="229"/>
      <c r="F11" s="229"/>
      <c r="G11" s="229"/>
      <c r="H11" s="194"/>
      <c r="I11" s="190"/>
    </row>
    <row r="12" spans="1:9" customFormat="1" x14ac:dyDescent="0.25">
      <c r="A12" s="229" t="s">
        <v>380</v>
      </c>
      <c r="B12" s="229"/>
      <c r="C12" s="229"/>
      <c r="D12" s="194"/>
      <c r="E12" s="194"/>
      <c r="F12" s="194"/>
      <c r="G12" s="194"/>
      <c r="H12" s="194"/>
      <c r="I12" s="190"/>
    </row>
    <row r="13" spans="1:9" x14ac:dyDescent="0.25">
      <c r="A13" s="220" t="s">
        <v>4</v>
      </c>
      <c r="B13" s="221"/>
      <c r="C13" s="221"/>
      <c r="D13" s="221"/>
      <c r="E13" s="221"/>
      <c r="F13" s="221"/>
    </row>
    <row r="14" spans="1:9" x14ac:dyDescent="0.25">
      <c r="A14" s="2" t="s">
        <v>5</v>
      </c>
      <c r="B14" s="215" t="s">
        <v>6</v>
      </c>
      <c r="C14" s="216"/>
      <c r="D14" s="216"/>
      <c r="E14" s="216"/>
      <c r="F14" s="217"/>
    </row>
    <row r="15" spans="1:9" x14ac:dyDescent="0.25">
      <c r="A15" s="2" t="s">
        <v>7</v>
      </c>
      <c r="B15" s="204" t="s">
        <v>8</v>
      </c>
      <c r="C15" s="205"/>
      <c r="D15" s="206" t="s">
        <v>9</v>
      </c>
      <c r="E15" s="206"/>
      <c r="F15" s="206"/>
    </row>
    <row r="16" spans="1:9" ht="120.75" customHeight="1" x14ac:dyDescent="0.25">
      <c r="A16" s="3" t="s">
        <v>10</v>
      </c>
      <c r="B16" s="207" t="s">
        <v>11</v>
      </c>
      <c r="C16" s="208"/>
      <c r="D16" s="209" t="s">
        <v>348</v>
      </c>
      <c r="E16" s="210"/>
      <c r="F16" s="211"/>
    </row>
    <row r="17" spans="1:9" x14ac:dyDescent="0.25">
      <c r="A17" s="2" t="s">
        <v>12</v>
      </c>
      <c r="B17" s="212" t="s">
        <v>13</v>
      </c>
      <c r="C17" s="212"/>
      <c r="D17" s="212"/>
      <c r="E17" s="212"/>
      <c r="F17" s="4">
        <v>12</v>
      </c>
    </row>
    <row r="18" spans="1:9" ht="24.75" customHeight="1" x14ac:dyDescent="0.25">
      <c r="A18" s="200" t="s">
        <v>0</v>
      </c>
      <c r="B18" s="201"/>
      <c r="C18" s="200" t="s">
        <v>14</v>
      </c>
      <c r="D18" s="201"/>
      <c r="E18" s="4" t="s">
        <v>1</v>
      </c>
      <c r="F18" s="5" t="s">
        <v>226</v>
      </c>
    </row>
    <row r="19" spans="1:9" ht="25.5" customHeight="1" x14ac:dyDescent="0.25">
      <c r="A19" s="213">
        <v>25550</v>
      </c>
      <c r="B19" s="214"/>
      <c r="C19" s="202" t="s">
        <v>227</v>
      </c>
      <c r="D19" s="203"/>
      <c r="E19" s="6" t="s">
        <v>228</v>
      </c>
      <c r="F19" s="195"/>
    </row>
    <row r="20" spans="1:9" ht="25.5" customHeight="1" x14ac:dyDescent="0.25">
      <c r="A20" s="213">
        <v>25550</v>
      </c>
      <c r="B20" s="214"/>
      <c r="C20" s="202" t="s">
        <v>349</v>
      </c>
      <c r="D20" s="203"/>
      <c r="E20" s="6" t="s">
        <v>350</v>
      </c>
      <c r="F20" s="195"/>
      <c r="H20" s="155"/>
    </row>
    <row r="22" spans="1:9" x14ac:dyDescent="0.25">
      <c r="A22" s="233" t="s">
        <v>15</v>
      </c>
      <c r="B22" s="233"/>
      <c r="C22" s="233"/>
      <c r="D22" s="233"/>
      <c r="E22" s="233"/>
      <c r="F22" s="233"/>
      <c r="G22" s="233"/>
      <c r="H22" s="233"/>
      <c r="I22" s="233"/>
    </row>
    <row r="23" spans="1:9" ht="22.5" x14ac:dyDescent="0.25">
      <c r="A23" s="146" t="s">
        <v>346</v>
      </c>
      <c r="B23" s="146" t="s">
        <v>347</v>
      </c>
      <c r="C23" s="7" t="s">
        <v>0</v>
      </c>
      <c r="D23" s="234" t="s">
        <v>14</v>
      </c>
      <c r="E23" s="235"/>
      <c r="F23" s="8" t="s">
        <v>355</v>
      </c>
      <c r="G23" s="9" t="s">
        <v>343</v>
      </c>
      <c r="H23" s="9" t="s">
        <v>344</v>
      </c>
      <c r="I23" s="9" t="s">
        <v>345</v>
      </c>
    </row>
    <row r="24" spans="1:9" ht="28.5" customHeight="1" x14ac:dyDescent="0.25">
      <c r="A24" s="185"/>
      <c r="B24" s="147">
        <v>16</v>
      </c>
      <c r="C24" s="10">
        <v>25550</v>
      </c>
      <c r="D24" s="231" t="s">
        <v>229</v>
      </c>
      <c r="E24" s="231"/>
      <c r="F24" s="159">
        <v>2</v>
      </c>
      <c r="G24" s="174">
        <f>+'Bombeiro 12 36 Diurno'!D145</f>
        <v>85.31</v>
      </c>
      <c r="H24" s="174">
        <f>+G24*F24</f>
        <v>170.62</v>
      </c>
      <c r="I24" s="174">
        <f>+H24*$F$17</f>
        <v>2047.44</v>
      </c>
    </row>
    <row r="25" spans="1:9" s="11" customFormat="1" ht="11.25" x14ac:dyDescent="0.2">
      <c r="G25" s="175"/>
      <c r="H25" s="176">
        <f>SUM(H24:H24)</f>
        <v>170.62</v>
      </c>
      <c r="I25" s="176">
        <f>SUM(I24:I24)</f>
        <v>2047.44</v>
      </c>
    </row>
    <row r="26" spans="1:9" s="11" customFormat="1" ht="11.25" x14ac:dyDescent="0.2">
      <c r="C26" s="12"/>
    </row>
    <row r="27" spans="1:9" s="11" customFormat="1" ht="15.75" x14ac:dyDescent="0.2">
      <c r="A27" s="232" t="s">
        <v>369</v>
      </c>
      <c r="B27" s="232"/>
      <c r="C27" s="232"/>
      <c r="D27" s="232"/>
      <c r="E27" s="232"/>
      <c r="F27" s="232"/>
      <c r="G27" s="232"/>
      <c r="H27" s="232"/>
      <c r="I27" s="232"/>
    </row>
    <row r="28" spans="1:9" x14ac:dyDescent="0.25">
      <c r="B28" s="230"/>
      <c r="C28" s="230"/>
      <c r="D28" s="230"/>
      <c r="E28" s="230"/>
      <c r="F28" s="230"/>
      <c r="G28" s="230"/>
    </row>
    <row r="29" spans="1:9" x14ac:dyDescent="0.25">
      <c r="B29" s="230"/>
      <c r="C29" s="230"/>
      <c r="D29" s="230"/>
      <c r="E29" s="230"/>
      <c r="F29" s="230"/>
      <c r="G29" s="230"/>
    </row>
    <row r="30" spans="1:9" x14ac:dyDescent="0.25">
      <c r="B30" s="11"/>
    </row>
  </sheetData>
  <mergeCells count="30">
    <mergeCell ref="B28:G29"/>
    <mergeCell ref="D24:E24"/>
    <mergeCell ref="A27:I27"/>
    <mergeCell ref="A20:B20"/>
    <mergeCell ref="C20:D20"/>
    <mergeCell ref="A22:I22"/>
    <mergeCell ref="D23:E23"/>
    <mergeCell ref="B14:F14"/>
    <mergeCell ref="D1:F2"/>
    <mergeCell ref="A3:F3"/>
    <mergeCell ref="A13:F13"/>
    <mergeCell ref="A1:C2"/>
    <mergeCell ref="A4:G4"/>
    <mergeCell ref="A5:C5"/>
    <mergeCell ref="E5:G5"/>
    <mergeCell ref="A6:G6"/>
    <mergeCell ref="A7:G7"/>
    <mergeCell ref="A8:G8"/>
    <mergeCell ref="A10:G10"/>
    <mergeCell ref="A11:G11"/>
    <mergeCell ref="A12:C12"/>
    <mergeCell ref="C18:D18"/>
    <mergeCell ref="C19:D19"/>
    <mergeCell ref="B15:C15"/>
    <mergeCell ref="D15:F15"/>
    <mergeCell ref="B16:C16"/>
    <mergeCell ref="D16:F16"/>
    <mergeCell ref="B17:E17"/>
    <mergeCell ref="A18:B18"/>
    <mergeCell ref="A19:B19"/>
  </mergeCells>
  <pageMargins left="0.9" right="0.05" top="0.78740157480314965" bottom="0.78740157480314965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  <pageSetUpPr fitToPage="1"/>
  </sheetPr>
  <dimension ref="A1:H30"/>
  <sheetViews>
    <sheetView topLeftCell="A3" workbookViewId="0">
      <selection activeCell="D17" sqref="D17:D25"/>
    </sheetView>
  </sheetViews>
  <sheetFormatPr defaultRowHeight="11.25" x14ac:dyDescent="0.25"/>
  <cols>
    <col min="1" max="1" width="82.85546875" style="161" customWidth="1"/>
    <col min="2" max="2" width="10.42578125" style="161" bestFit="1" customWidth="1"/>
    <col min="3" max="3" width="16.28515625" style="161" customWidth="1"/>
    <col min="4" max="5" width="12.5703125" style="161" customWidth="1"/>
    <col min="6" max="7" width="10.85546875" style="161" customWidth="1"/>
    <col min="8" max="8" width="12" style="161" customWidth="1"/>
    <col min="9" max="16384" width="9.140625" style="161"/>
  </cols>
  <sheetData>
    <row r="1" spans="1:8" x14ac:dyDescent="0.25">
      <c r="A1" s="236" t="s">
        <v>236</v>
      </c>
      <c r="B1" s="237"/>
      <c r="C1" s="237"/>
      <c r="D1" s="237"/>
      <c r="E1" s="238"/>
      <c r="F1" s="160"/>
      <c r="G1" s="160"/>
    </row>
    <row r="2" spans="1:8" ht="67.5" x14ac:dyDescent="0.25">
      <c r="A2" s="55" t="s">
        <v>237</v>
      </c>
      <c r="B2" s="55" t="s">
        <v>238</v>
      </c>
      <c r="C2" s="55" t="s">
        <v>239</v>
      </c>
      <c r="D2" s="55" t="s">
        <v>240</v>
      </c>
      <c r="E2" s="55" t="s">
        <v>241</v>
      </c>
      <c r="F2" s="56" t="s">
        <v>242</v>
      </c>
      <c r="G2" s="57" t="s">
        <v>243</v>
      </c>
    </row>
    <row r="3" spans="1:8" ht="22.5" x14ac:dyDescent="0.25">
      <c r="A3" s="162" t="s">
        <v>244</v>
      </c>
      <c r="B3" s="64">
        <v>6</v>
      </c>
      <c r="C3" s="64">
        <v>0</v>
      </c>
      <c r="D3" s="64">
        <v>1</v>
      </c>
      <c r="E3" s="64">
        <f t="shared" ref="E3:E12" si="0">+((C3*2)+(D3))*2</f>
        <v>2</v>
      </c>
      <c r="F3" s="196"/>
      <c r="G3" s="65">
        <f>+(F3/B3)*E3</f>
        <v>0</v>
      </c>
      <c r="H3" s="163"/>
    </row>
    <row r="4" spans="1:8" ht="22.5" x14ac:dyDescent="0.25">
      <c r="A4" s="162" t="s">
        <v>245</v>
      </c>
      <c r="B4" s="64">
        <v>6</v>
      </c>
      <c r="C4" s="64">
        <v>2</v>
      </c>
      <c r="D4" s="64">
        <v>0</v>
      </c>
      <c r="E4" s="64">
        <f t="shared" si="0"/>
        <v>8</v>
      </c>
      <c r="F4" s="196"/>
      <c r="G4" s="65">
        <f t="shared" ref="G4:G12" si="1">+(F4/B4)*E4</f>
        <v>0</v>
      </c>
      <c r="H4" s="163"/>
    </row>
    <row r="5" spans="1:8" x14ac:dyDescent="0.25">
      <c r="A5" s="162" t="s">
        <v>246</v>
      </c>
      <c r="B5" s="64">
        <v>6</v>
      </c>
      <c r="C5" s="64">
        <v>2</v>
      </c>
      <c r="D5" s="64">
        <v>0</v>
      </c>
      <c r="E5" s="64">
        <f t="shared" si="0"/>
        <v>8</v>
      </c>
      <c r="F5" s="196"/>
      <c r="G5" s="65">
        <f t="shared" si="1"/>
        <v>0</v>
      </c>
      <c r="H5" s="163"/>
    </row>
    <row r="6" spans="1:8" x14ac:dyDescent="0.25">
      <c r="A6" s="162" t="s">
        <v>247</v>
      </c>
      <c r="B6" s="64">
        <v>6</v>
      </c>
      <c r="C6" s="64">
        <v>3</v>
      </c>
      <c r="D6" s="64">
        <v>0</v>
      </c>
      <c r="E6" s="64">
        <f t="shared" si="0"/>
        <v>12</v>
      </c>
      <c r="F6" s="196"/>
      <c r="G6" s="65">
        <f t="shared" si="1"/>
        <v>0</v>
      </c>
      <c r="H6" s="163"/>
    </row>
    <row r="7" spans="1:8" x14ac:dyDescent="0.25">
      <c r="A7" s="162" t="s">
        <v>248</v>
      </c>
      <c r="B7" s="64">
        <v>12</v>
      </c>
      <c r="C7" s="64"/>
      <c r="D7" s="64">
        <v>1</v>
      </c>
      <c r="E7" s="64">
        <f t="shared" si="0"/>
        <v>2</v>
      </c>
      <c r="F7" s="196"/>
      <c r="G7" s="65">
        <f t="shared" si="1"/>
        <v>0</v>
      </c>
      <c r="H7" s="163"/>
    </row>
    <row r="8" spans="1:8" x14ac:dyDescent="0.25">
      <c r="A8" s="162" t="s">
        <v>249</v>
      </c>
      <c r="B8" s="64">
        <v>12</v>
      </c>
      <c r="C8" s="64"/>
      <c r="D8" s="64">
        <v>1</v>
      </c>
      <c r="E8" s="64">
        <f t="shared" si="0"/>
        <v>2</v>
      </c>
      <c r="F8" s="196"/>
      <c r="G8" s="65">
        <f>+(F8/B8)*E8</f>
        <v>0</v>
      </c>
      <c r="H8" s="163"/>
    </row>
    <row r="9" spans="1:8" x14ac:dyDescent="0.25">
      <c r="A9" s="162" t="s">
        <v>250</v>
      </c>
      <c r="B9" s="64">
        <v>12</v>
      </c>
      <c r="C9" s="64"/>
      <c r="D9" s="64">
        <v>1</v>
      </c>
      <c r="E9" s="64">
        <f t="shared" si="0"/>
        <v>2</v>
      </c>
      <c r="F9" s="196"/>
      <c r="G9" s="65">
        <f t="shared" si="1"/>
        <v>0</v>
      </c>
      <c r="H9" s="163"/>
    </row>
    <row r="10" spans="1:8" x14ac:dyDescent="0.25">
      <c r="A10" s="168" t="s">
        <v>252</v>
      </c>
      <c r="B10" s="64">
        <v>12</v>
      </c>
      <c r="C10" s="64"/>
      <c r="D10" s="64">
        <v>1</v>
      </c>
      <c r="E10" s="64">
        <f t="shared" si="0"/>
        <v>2</v>
      </c>
      <c r="F10" s="196"/>
      <c r="G10" s="65">
        <f t="shared" si="1"/>
        <v>0</v>
      </c>
      <c r="H10" s="163"/>
    </row>
    <row r="11" spans="1:8" x14ac:dyDescent="0.25">
      <c r="A11" s="162" t="s">
        <v>258</v>
      </c>
      <c r="B11" s="64">
        <v>60</v>
      </c>
      <c r="C11" s="173"/>
      <c r="D11" s="64">
        <v>1</v>
      </c>
      <c r="E11" s="64">
        <f t="shared" si="0"/>
        <v>2</v>
      </c>
      <c r="F11" s="196"/>
      <c r="G11" s="65">
        <f t="shared" si="1"/>
        <v>0</v>
      </c>
      <c r="H11" s="163"/>
    </row>
    <row r="12" spans="1:8" ht="45" x14ac:dyDescent="0.25">
      <c r="A12" s="164" t="s">
        <v>207</v>
      </c>
      <c r="B12" s="64">
        <v>12</v>
      </c>
      <c r="C12" s="64">
        <v>0</v>
      </c>
      <c r="D12" s="64">
        <v>1</v>
      </c>
      <c r="E12" s="64">
        <f t="shared" si="0"/>
        <v>2</v>
      </c>
      <c r="F12" s="196"/>
      <c r="G12" s="65">
        <f t="shared" si="1"/>
        <v>0</v>
      </c>
      <c r="H12" s="163"/>
    </row>
    <row r="13" spans="1:8" x14ac:dyDescent="0.25">
      <c r="A13" s="162"/>
      <c r="B13" s="64"/>
      <c r="C13" s="64"/>
      <c r="D13" s="64"/>
      <c r="E13" s="64"/>
      <c r="F13" s="65"/>
      <c r="G13" s="65">
        <v>0</v>
      </c>
      <c r="H13" s="165">
        <f>SUM(G3:G12)</f>
        <v>0</v>
      </c>
    </row>
    <row r="14" spans="1:8" x14ac:dyDescent="0.25">
      <c r="A14" s="166"/>
      <c r="B14" s="167"/>
      <c r="C14" s="167"/>
      <c r="D14" s="167"/>
      <c r="E14" s="167"/>
      <c r="F14" s="240" t="s">
        <v>262</v>
      </c>
      <c r="G14" s="240"/>
      <c r="H14" s="65">
        <f>ROUND(+H13/2,2)</f>
        <v>0</v>
      </c>
    </row>
    <row r="15" spans="1:8" x14ac:dyDescent="0.25">
      <c r="A15" s="239" t="s">
        <v>251</v>
      </c>
      <c r="B15" s="239"/>
      <c r="C15" s="239"/>
      <c r="D15" s="239"/>
      <c r="E15" s="239"/>
      <c r="F15" s="160"/>
      <c r="G15" s="160"/>
    </row>
    <row r="16" spans="1:8" ht="56.25" x14ac:dyDescent="0.25">
      <c r="A16" s="58" t="s">
        <v>237</v>
      </c>
      <c r="B16" s="58" t="s">
        <v>238</v>
      </c>
      <c r="C16" s="58" t="s">
        <v>241</v>
      </c>
      <c r="D16" s="59" t="s">
        <v>242</v>
      </c>
      <c r="E16" s="60" t="s">
        <v>243</v>
      </c>
    </row>
    <row r="17" spans="1:7" ht="22.5" x14ac:dyDescent="0.25">
      <c r="A17" s="168" t="s">
        <v>253</v>
      </c>
      <c r="B17" s="64">
        <v>60</v>
      </c>
      <c r="C17" s="64">
        <v>1</v>
      </c>
      <c r="D17" s="197"/>
      <c r="E17" s="65">
        <f t="shared" ref="E17:E24" si="2">+(D17/B17)*C17</f>
        <v>0</v>
      </c>
    </row>
    <row r="18" spans="1:7" x14ac:dyDescent="0.25">
      <c r="A18" s="168" t="s">
        <v>254</v>
      </c>
      <c r="B18" s="64">
        <v>60</v>
      </c>
      <c r="C18" s="64">
        <v>2</v>
      </c>
      <c r="D18" s="197"/>
      <c r="E18" s="65">
        <f t="shared" si="2"/>
        <v>0</v>
      </c>
    </row>
    <row r="19" spans="1:7" x14ac:dyDescent="0.25">
      <c r="A19" s="168" t="s">
        <v>255</v>
      </c>
      <c r="B19" s="64">
        <v>60</v>
      </c>
      <c r="C19" s="64">
        <v>1</v>
      </c>
      <c r="D19" s="197"/>
      <c r="E19" s="65">
        <f>+(D19/B19)*C19</f>
        <v>0</v>
      </c>
    </row>
    <row r="20" spans="1:7" x14ac:dyDescent="0.25">
      <c r="A20" s="168" t="s">
        <v>256</v>
      </c>
      <c r="B20" s="64">
        <v>60</v>
      </c>
      <c r="C20" s="64">
        <v>1</v>
      </c>
      <c r="D20" s="197"/>
      <c r="E20" s="65">
        <f t="shared" si="2"/>
        <v>0</v>
      </c>
    </row>
    <row r="21" spans="1:7" ht="33.75" x14ac:dyDescent="0.25">
      <c r="A21" s="162" t="s">
        <v>257</v>
      </c>
      <c r="B21" s="64">
        <v>30</v>
      </c>
      <c r="C21" s="64">
        <v>1</v>
      </c>
      <c r="D21" s="196"/>
      <c r="E21" s="65">
        <f t="shared" si="2"/>
        <v>0</v>
      </c>
    </row>
    <row r="22" spans="1:7" ht="22.5" x14ac:dyDescent="0.25">
      <c r="A22" s="162" t="s">
        <v>357</v>
      </c>
      <c r="B22" s="64">
        <v>60</v>
      </c>
      <c r="C22" s="64">
        <v>1</v>
      </c>
      <c r="D22" s="196"/>
      <c r="E22" s="65">
        <f>+(D22/B22)*C22</f>
        <v>0</v>
      </c>
    </row>
    <row r="23" spans="1:7" x14ac:dyDescent="0.25">
      <c r="A23" s="162" t="s">
        <v>259</v>
      </c>
      <c r="B23" s="64">
        <v>60</v>
      </c>
      <c r="C23" s="64">
        <v>1</v>
      </c>
      <c r="D23" s="196"/>
      <c r="E23" s="65">
        <f t="shared" si="2"/>
        <v>0</v>
      </c>
    </row>
    <row r="24" spans="1:7" x14ac:dyDescent="0.25">
      <c r="A24" s="169" t="s">
        <v>260</v>
      </c>
      <c r="B24" s="64">
        <v>60</v>
      </c>
      <c r="C24" s="64">
        <v>1</v>
      </c>
      <c r="D24" s="196"/>
      <c r="E24" s="65">
        <f t="shared" si="2"/>
        <v>0</v>
      </c>
    </row>
    <row r="25" spans="1:7" ht="202.5" x14ac:dyDescent="0.25">
      <c r="A25" s="162" t="s">
        <v>261</v>
      </c>
      <c r="B25" s="64">
        <v>60</v>
      </c>
      <c r="C25" s="64">
        <v>1</v>
      </c>
      <c r="D25" s="196"/>
      <c r="E25" s="65">
        <f>+(D25/B25)*C25</f>
        <v>0</v>
      </c>
    </row>
    <row r="26" spans="1:7" x14ac:dyDescent="0.25">
      <c r="A26" s="162"/>
      <c r="B26" s="64"/>
      <c r="C26" s="64"/>
      <c r="D26" s="65"/>
      <c r="E26" s="65"/>
      <c r="F26" s="165">
        <f>SUM(E17:E25)</f>
        <v>0</v>
      </c>
    </row>
    <row r="27" spans="1:7" x14ac:dyDescent="0.25">
      <c r="D27" s="240" t="s">
        <v>262</v>
      </c>
      <c r="E27" s="240"/>
      <c r="F27" s="65">
        <f>ROUND(+F26/2,2)</f>
        <v>0</v>
      </c>
      <c r="G27" s="170"/>
    </row>
    <row r="28" spans="1:7" x14ac:dyDescent="0.25">
      <c r="A28" s="171" t="s">
        <v>263</v>
      </c>
      <c r="B28" s="165">
        <f>+F27+H14</f>
        <v>0</v>
      </c>
      <c r="C28" s="172"/>
      <c r="D28" s="172"/>
      <c r="F28" s="170"/>
      <c r="G28" s="170"/>
    </row>
    <row r="30" spans="1:7" x14ac:dyDescent="0.25">
      <c r="A30" s="161" t="s">
        <v>356</v>
      </c>
    </row>
  </sheetData>
  <mergeCells count="4">
    <mergeCell ref="A1:E1"/>
    <mergeCell ref="A15:E15"/>
    <mergeCell ref="F14:G14"/>
    <mergeCell ref="D27:E27"/>
  </mergeCells>
  <pageMargins left="1.1023622047244095" right="0.51181102362204722" top="0.78740157480314965" bottom="0.78740157480314965" header="0.31496062992125984" footer="0.31496062992125984"/>
  <pageSetup paperSize="9" scale="50" orientation="portrait" r:id="rId1"/>
  <headerFooter>
    <oddFooter>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H79"/>
  <sheetViews>
    <sheetView topLeftCell="A41" workbookViewId="0">
      <selection activeCell="C53" sqref="C53:C74"/>
    </sheetView>
  </sheetViews>
  <sheetFormatPr defaultRowHeight="11.25" x14ac:dyDescent="0.2"/>
  <cols>
    <col min="1" max="1" width="91.5703125" style="11" customWidth="1"/>
    <col min="2" max="2" width="7" style="11" customWidth="1"/>
    <col min="3" max="4" width="13.7109375" style="49" customWidth="1"/>
    <col min="5" max="5" width="13.140625" style="49" customWidth="1"/>
    <col min="6" max="6" width="14" style="49" customWidth="1"/>
    <col min="7" max="7" width="25.85546875" style="49" customWidth="1"/>
    <col min="8" max="8" width="11.85546875" style="49" customWidth="1"/>
    <col min="9" max="16384" width="9.140625" style="11"/>
  </cols>
  <sheetData>
    <row r="1" spans="1:8" ht="12" thickBot="1" x14ac:dyDescent="0.25"/>
    <row r="2" spans="1:8" ht="16.5" customHeight="1" thickTop="1" x14ac:dyDescent="0.2">
      <c r="A2" s="247" t="s">
        <v>264</v>
      </c>
      <c r="B2" s="248"/>
      <c r="C2" s="248"/>
      <c r="D2" s="248"/>
      <c r="E2" s="248"/>
      <c r="F2" s="248"/>
      <c r="G2" s="249"/>
    </row>
    <row r="3" spans="1:8" ht="15.75" customHeight="1" x14ac:dyDescent="0.2">
      <c r="A3" s="250"/>
      <c r="B3" s="251"/>
      <c r="C3" s="251"/>
      <c r="D3" s="251"/>
      <c r="E3" s="251"/>
      <c r="F3" s="251"/>
      <c r="G3" s="252"/>
    </row>
    <row r="4" spans="1:8" ht="15" customHeight="1" x14ac:dyDescent="0.2">
      <c r="A4" s="250"/>
      <c r="B4" s="251"/>
      <c r="C4" s="251"/>
      <c r="D4" s="251"/>
      <c r="E4" s="251"/>
      <c r="F4" s="251"/>
      <c r="G4" s="252"/>
    </row>
    <row r="5" spans="1:8" ht="15" customHeight="1" thickBot="1" x14ac:dyDescent="0.25">
      <c r="A5" s="253"/>
      <c r="B5" s="254"/>
      <c r="C5" s="254"/>
      <c r="D5" s="254"/>
      <c r="E5" s="254"/>
      <c r="F5" s="254"/>
      <c r="G5" s="255"/>
    </row>
    <row r="6" spans="1:8" ht="12" thickTop="1" x14ac:dyDescent="0.2"/>
    <row r="7" spans="1:8" ht="15" customHeight="1" x14ac:dyDescent="0.2">
      <c r="A7" s="187" t="s">
        <v>265</v>
      </c>
      <c r="B7" s="188"/>
      <c r="C7" s="188"/>
      <c r="D7" s="188"/>
      <c r="E7" s="188"/>
      <c r="F7" s="188"/>
      <c r="G7" s="188"/>
      <c r="H7" s="188"/>
    </row>
    <row r="8" spans="1:8" ht="31.5" customHeight="1" x14ac:dyDescent="0.2">
      <c r="A8" s="245" t="s">
        <v>266</v>
      </c>
      <c r="B8" s="67" t="s">
        <v>267</v>
      </c>
      <c r="C8" s="241" t="s">
        <v>268</v>
      </c>
      <c r="D8" s="241" t="s">
        <v>269</v>
      </c>
      <c r="E8" s="241" t="s">
        <v>270</v>
      </c>
      <c r="F8" s="241" t="s">
        <v>271</v>
      </c>
      <c r="G8" s="241" t="s">
        <v>272</v>
      </c>
      <c r="H8" s="241" t="s">
        <v>273</v>
      </c>
    </row>
    <row r="9" spans="1:8" ht="57" customHeight="1" x14ac:dyDescent="0.2">
      <c r="A9" s="246"/>
      <c r="B9" s="68" t="s">
        <v>370</v>
      </c>
      <c r="C9" s="242"/>
      <c r="D9" s="242"/>
      <c r="E9" s="242"/>
      <c r="F9" s="242"/>
      <c r="G9" s="242"/>
      <c r="H9" s="242"/>
    </row>
    <row r="10" spans="1:8" ht="22.5" x14ac:dyDescent="0.2">
      <c r="A10" s="69" t="s">
        <v>274</v>
      </c>
      <c r="B10" s="69">
        <v>1</v>
      </c>
      <c r="C10" s="198"/>
      <c r="D10" s="62">
        <f>+C10*B10</f>
        <v>0</v>
      </c>
      <c r="E10" s="70">
        <v>60</v>
      </c>
      <c r="F10" s="71">
        <v>0.2</v>
      </c>
      <c r="G10" s="72">
        <v>12</v>
      </c>
      <c r="H10" s="62">
        <f t="shared" ref="H10:H47" si="0">+(D10*F10)/G10</f>
        <v>0</v>
      </c>
    </row>
    <row r="11" spans="1:8" ht="15" customHeight="1" x14ac:dyDescent="0.2">
      <c r="A11" s="63" t="s">
        <v>275</v>
      </c>
      <c r="B11" s="69">
        <v>1</v>
      </c>
      <c r="C11" s="198"/>
      <c r="D11" s="62">
        <f t="shared" ref="D11:D47" si="1">+C11*B11</f>
        <v>0</v>
      </c>
      <c r="E11" s="70">
        <v>60</v>
      </c>
      <c r="F11" s="71">
        <v>0.2</v>
      </c>
      <c r="G11" s="72">
        <v>12</v>
      </c>
      <c r="H11" s="62">
        <f t="shared" si="0"/>
        <v>0</v>
      </c>
    </row>
    <row r="12" spans="1:8" ht="15" customHeight="1" x14ac:dyDescent="0.2">
      <c r="A12" s="63" t="s">
        <v>276</v>
      </c>
      <c r="B12" s="69">
        <v>1</v>
      </c>
      <c r="C12" s="198"/>
      <c r="D12" s="62">
        <f t="shared" si="1"/>
        <v>0</v>
      </c>
      <c r="E12" s="70">
        <v>60</v>
      </c>
      <c r="F12" s="71">
        <v>0.2</v>
      </c>
      <c r="G12" s="72">
        <v>12</v>
      </c>
      <c r="H12" s="62">
        <f t="shared" si="0"/>
        <v>0</v>
      </c>
    </row>
    <row r="13" spans="1:8" ht="22.5" x14ac:dyDescent="0.2">
      <c r="A13" s="61" t="s">
        <v>277</v>
      </c>
      <c r="B13" s="69">
        <v>1</v>
      </c>
      <c r="C13" s="198"/>
      <c r="D13" s="62">
        <f t="shared" si="1"/>
        <v>0</v>
      </c>
      <c r="E13" s="70">
        <v>60</v>
      </c>
      <c r="F13" s="71">
        <v>0.2</v>
      </c>
      <c r="G13" s="72">
        <v>12</v>
      </c>
      <c r="H13" s="62">
        <f t="shared" si="0"/>
        <v>0</v>
      </c>
    </row>
    <row r="14" spans="1:8" x14ac:dyDescent="0.2">
      <c r="A14" s="61" t="s">
        <v>278</v>
      </c>
      <c r="B14" s="69">
        <v>1</v>
      </c>
      <c r="C14" s="198"/>
      <c r="D14" s="62">
        <f t="shared" si="1"/>
        <v>0</v>
      </c>
      <c r="E14" s="70">
        <v>60</v>
      </c>
      <c r="F14" s="71">
        <v>0.2</v>
      </c>
      <c r="G14" s="72">
        <v>12</v>
      </c>
      <c r="H14" s="62">
        <f t="shared" si="0"/>
        <v>0</v>
      </c>
    </row>
    <row r="15" spans="1:8" ht="22.5" x14ac:dyDescent="0.2">
      <c r="A15" s="61" t="s">
        <v>279</v>
      </c>
      <c r="B15" s="69">
        <v>1</v>
      </c>
      <c r="C15" s="198"/>
      <c r="D15" s="62">
        <f t="shared" si="1"/>
        <v>0</v>
      </c>
      <c r="E15" s="70">
        <v>60</v>
      </c>
      <c r="F15" s="71">
        <v>0.2</v>
      </c>
      <c r="G15" s="72">
        <v>12</v>
      </c>
      <c r="H15" s="62">
        <f t="shared" si="0"/>
        <v>0</v>
      </c>
    </row>
    <row r="16" spans="1:8" ht="90" x14ac:dyDescent="0.2">
      <c r="A16" s="61" t="s">
        <v>280</v>
      </c>
      <c r="B16" s="69">
        <v>1</v>
      </c>
      <c r="C16" s="198"/>
      <c r="D16" s="62">
        <f t="shared" si="1"/>
        <v>0</v>
      </c>
      <c r="E16" s="70">
        <v>60</v>
      </c>
      <c r="F16" s="71">
        <v>0.2</v>
      </c>
      <c r="G16" s="72">
        <v>12</v>
      </c>
      <c r="H16" s="62">
        <f t="shared" si="0"/>
        <v>0</v>
      </c>
    </row>
    <row r="17" spans="1:8" ht="316.5" customHeight="1" x14ac:dyDescent="0.2">
      <c r="A17" s="61" t="s">
        <v>371</v>
      </c>
      <c r="B17" s="69">
        <v>1</v>
      </c>
      <c r="C17" s="198"/>
      <c r="D17" s="62">
        <f t="shared" si="1"/>
        <v>0</v>
      </c>
      <c r="E17" s="70">
        <v>60</v>
      </c>
      <c r="F17" s="71">
        <v>0.2</v>
      </c>
      <c r="G17" s="72">
        <v>12</v>
      </c>
      <c r="H17" s="62">
        <f t="shared" si="0"/>
        <v>0</v>
      </c>
    </row>
    <row r="18" spans="1:8" ht="22.5" x14ac:dyDescent="0.2">
      <c r="A18" s="61" t="s">
        <v>281</v>
      </c>
      <c r="B18" s="69">
        <v>1</v>
      </c>
      <c r="C18" s="198"/>
      <c r="D18" s="62">
        <f t="shared" si="1"/>
        <v>0</v>
      </c>
      <c r="E18" s="70">
        <v>60</v>
      </c>
      <c r="F18" s="71">
        <v>0.2</v>
      </c>
      <c r="G18" s="72">
        <v>12</v>
      </c>
      <c r="H18" s="62">
        <f t="shared" si="0"/>
        <v>0</v>
      </c>
    </row>
    <row r="19" spans="1:8" ht="33.75" x14ac:dyDescent="0.2">
      <c r="A19" s="61" t="s">
        <v>282</v>
      </c>
      <c r="B19" s="69">
        <v>1</v>
      </c>
      <c r="C19" s="198"/>
      <c r="D19" s="62">
        <f t="shared" si="1"/>
        <v>0</v>
      </c>
      <c r="E19" s="70">
        <v>60</v>
      </c>
      <c r="F19" s="71">
        <v>0.2</v>
      </c>
      <c r="G19" s="72">
        <v>12</v>
      </c>
      <c r="H19" s="62">
        <f t="shared" si="0"/>
        <v>0</v>
      </c>
    </row>
    <row r="20" spans="1:8" x14ac:dyDescent="0.2">
      <c r="A20" s="63" t="s">
        <v>283</v>
      </c>
      <c r="B20" s="69">
        <v>1</v>
      </c>
      <c r="C20" s="198"/>
      <c r="D20" s="62">
        <f t="shared" si="1"/>
        <v>0</v>
      </c>
      <c r="E20" s="70">
        <v>60</v>
      </c>
      <c r="F20" s="71">
        <v>0.2</v>
      </c>
      <c r="G20" s="72">
        <v>12</v>
      </c>
      <c r="H20" s="62">
        <f t="shared" si="0"/>
        <v>0</v>
      </c>
    </row>
    <row r="21" spans="1:8" x14ac:dyDescent="0.2">
      <c r="A21" s="63" t="s">
        <v>284</v>
      </c>
      <c r="B21" s="69">
        <v>1</v>
      </c>
      <c r="C21" s="198"/>
      <c r="D21" s="62">
        <f t="shared" si="1"/>
        <v>0</v>
      </c>
      <c r="E21" s="70">
        <v>60</v>
      </c>
      <c r="F21" s="71">
        <v>0.2</v>
      </c>
      <c r="G21" s="72">
        <v>12</v>
      </c>
      <c r="H21" s="62">
        <f t="shared" si="0"/>
        <v>0</v>
      </c>
    </row>
    <row r="22" spans="1:8" ht="22.5" x14ac:dyDescent="0.2">
      <c r="A22" s="61" t="s">
        <v>285</v>
      </c>
      <c r="B22" s="69">
        <v>1</v>
      </c>
      <c r="C22" s="198"/>
      <c r="D22" s="62">
        <f t="shared" si="1"/>
        <v>0</v>
      </c>
      <c r="E22" s="70">
        <v>60</v>
      </c>
      <c r="F22" s="71">
        <v>0.2</v>
      </c>
      <c r="G22" s="72">
        <v>12</v>
      </c>
      <c r="H22" s="62">
        <f t="shared" si="0"/>
        <v>0</v>
      </c>
    </row>
    <row r="23" spans="1:8" ht="22.5" x14ac:dyDescent="0.2">
      <c r="A23" s="73" t="s">
        <v>286</v>
      </c>
      <c r="B23" s="69">
        <v>1</v>
      </c>
      <c r="C23" s="198"/>
      <c r="D23" s="62">
        <f t="shared" si="1"/>
        <v>0</v>
      </c>
      <c r="E23" s="70">
        <v>60</v>
      </c>
      <c r="F23" s="71">
        <v>0.2</v>
      </c>
      <c r="G23" s="72">
        <v>12</v>
      </c>
      <c r="H23" s="62">
        <f t="shared" si="0"/>
        <v>0</v>
      </c>
    </row>
    <row r="24" spans="1:8" s="74" customFormat="1" x14ac:dyDescent="0.2">
      <c r="A24" s="61" t="s">
        <v>287</v>
      </c>
      <c r="B24" s="69">
        <v>1</v>
      </c>
      <c r="C24" s="198"/>
      <c r="D24" s="62">
        <f t="shared" si="1"/>
        <v>0</v>
      </c>
      <c r="E24" s="70">
        <v>60</v>
      </c>
      <c r="F24" s="71">
        <v>0.2</v>
      </c>
      <c r="G24" s="72">
        <v>12</v>
      </c>
      <c r="H24" s="62">
        <f t="shared" si="0"/>
        <v>0</v>
      </c>
    </row>
    <row r="25" spans="1:8" s="74" customFormat="1" x14ac:dyDescent="0.2">
      <c r="A25" s="61" t="s">
        <v>288</v>
      </c>
      <c r="B25" s="69">
        <v>1</v>
      </c>
      <c r="C25" s="198"/>
      <c r="D25" s="62">
        <f t="shared" si="1"/>
        <v>0</v>
      </c>
      <c r="E25" s="70">
        <v>60</v>
      </c>
      <c r="F25" s="71">
        <v>0.2</v>
      </c>
      <c r="G25" s="72">
        <v>12</v>
      </c>
      <c r="H25" s="62">
        <f t="shared" si="0"/>
        <v>0</v>
      </c>
    </row>
    <row r="26" spans="1:8" s="74" customFormat="1" ht="12" customHeight="1" x14ac:dyDescent="0.2">
      <c r="A26" s="61" t="s">
        <v>289</v>
      </c>
      <c r="B26" s="69">
        <v>1</v>
      </c>
      <c r="C26" s="198"/>
      <c r="D26" s="62">
        <f t="shared" si="1"/>
        <v>0</v>
      </c>
      <c r="E26" s="70">
        <v>60</v>
      </c>
      <c r="F26" s="71">
        <v>0.2</v>
      </c>
      <c r="G26" s="72">
        <v>12</v>
      </c>
      <c r="H26" s="62">
        <f t="shared" si="0"/>
        <v>0</v>
      </c>
    </row>
    <row r="27" spans="1:8" s="74" customFormat="1" x14ac:dyDescent="0.2">
      <c r="A27" s="61" t="s">
        <v>290</v>
      </c>
      <c r="B27" s="69">
        <v>1</v>
      </c>
      <c r="C27" s="198"/>
      <c r="D27" s="62">
        <f t="shared" si="1"/>
        <v>0</v>
      </c>
      <c r="E27" s="70">
        <v>60</v>
      </c>
      <c r="F27" s="71">
        <v>0.2</v>
      </c>
      <c r="G27" s="72">
        <v>12</v>
      </c>
      <c r="H27" s="62">
        <f t="shared" si="0"/>
        <v>0</v>
      </c>
    </row>
    <row r="28" spans="1:8" s="74" customFormat="1" x14ac:dyDescent="0.2">
      <c r="A28" s="61" t="s">
        <v>291</v>
      </c>
      <c r="B28" s="69">
        <v>1</v>
      </c>
      <c r="C28" s="198"/>
      <c r="D28" s="62">
        <f t="shared" si="1"/>
        <v>0</v>
      </c>
      <c r="E28" s="70">
        <v>60</v>
      </c>
      <c r="F28" s="71">
        <v>0.2</v>
      </c>
      <c r="G28" s="72">
        <v>12</v>
      </c>
      <c r="H28" s="62">
        <f t="shared" si="0"/>
        <v>0</v>
      </c>
    </row>
    <row r="29" spans="1:8" s="74" customFormat="1" x14ac:dyDescent="0.2">
      <c r="A29" s="61" t="s">
        <v>292</v>
      </c>
      <c r="B29" s="69">
        <v>1</v>
      </c>
      <c r="C29" s="198"/>
      <c r="D29" s="62">
        <f t="shared" si="1"/>
        <v>0</v>
      </c>
      <c r="E29" s="70">
        <v>60</v>
      </c>
      <c r="F29" s="71">
        <v>0.2</v>
      </c>
      <c r="G29" s="72">
        <v>12</v>
      </c>
      <c r="H29" s="62">
        <f t="shared" si="0"/>
        <v>0</v>
      </c>
    </row>
    <row r="30" spans="1:8" s="74" customFormat="1" x14ac:dyDescent="0.2">
      <c r="A30" s="61" t="s">
        <v>293</v>
      </c>
      <c r="B30" s="69">
        <v>1</v>
      </c>
      <c r="C30" s="198"/>
      <c r="D30" s="62">
        <f t="shared" si="1"/>
        <v>0</v>
      </c>
      <c r="E30" s="70">
        <v>60</v>
      </c>
      <c r="F30" s="71">
        <v>0.2</v>
      </c>
      <c r="G30" s="72">
        <v>12</v>
      </c>
      <c r="H30" s="62">
        <f t="shared" si="0"/>
        <v>0</v>
      </c>
    </row>
    <row r="31" spans="1:8" s="74" customFormat="1" x14ac:dyDescent="0.2">
      <c r="A31" s="61" t="s">
        <v>294</v>
      </c>
      <c r="B31" s="69">
        <v>1</v>
      </c>
      <c r="C31" s="198"/>
      <c r="D31" s="62">
        <f t="shared" si="1"/>
        <v>0</v>
      </c>
      <c r="E31" s="70">
        <v>60</v>
      </c>
      <c r="F31" s="71">
        <v>0.2</v>
      </c>
      <c r="G31" s="72">
        <v>12</v>
      </c>
      <c r="H31" s="62">
        <f t="shared" si="0"/>
        <v>0</v>
      </c>
    </row>
    <row r="32" spans="1:8" x14ac:dyDescent="0.2">
      <c r="A32" s="63" t="s">
        <v>295</v>
      </c>
      <c r="B32" s="69">
        <v>1</v>
      </c>
      <c r="C32" s="198"/>
      <c r="D32" s="62">
        <f t="shared" si="1"/>
        <v>0</v>
      </c>
      <c r="E32" s="70">
        <v>60</v>
      </c>
      <c r="F32" s="71">
        <v>0.2</v>
      </c>
      <c r="G32" s="72">
        <v>12</v>
      </c>
      <c r="H32" s="62">
        <f t="shared" si="0"/>
        <v>0</v>
      </c>
    </row>
    <row r="33" spans="1:8" x14ac:dyDescent="0.2">
      <c r="A33" s="63" t="s">
        <v>296</v>
      </c>
      <c r="B33" s="69">
        <v>1</v>
      </c>
      <c r="C33" s="198"/>
      <c r="D33" s="62">
        <f t="shared" si="1"/>
        <v>0</v>
      </c>
      <c r="E33" s="70">
        <v>60</v>
      </c>
      <c r="F33" s="71">
        <v>0.2</v>
      </c>
      <c r="G33" s="72">
        <v>12</v>
      </c>
      <c r="H33" s="62">
        <f t="shared" si="0"/>
        <v>0</v>
      </c>
    </row>
    <row r="34" spans="1:8" x14ac:dyDescent="0.2">
      <c r="A34" s="63" t="s">
        <v>297</v>
      </c>
      <c r="B34" s="69">
        <v>1</v>
      </c>
      <c r="C34" s="198"/>
      <c r="D34" s="62">
        <f t="shared" si="1"/>
        <v>0</v>
      </c>
      <c r="E34" s="70">
        <v>60</v>
      </c>
      <c r="F34" s="71">
        <v>0.2</v>
      </c>
      <c r="G34" s="72">
        <v>12</v>
      </c>
      <c r="H34" s="62">
        <f t="shared" si="0"/>
        <v>0</v>
      </c>
    </row>
    <row r="35" spans="1:8" x14ac:dyDescent="0.2">
      <c r="A35" s="63" t="s">
        <v>298</v>
      </c>
      <c r="B35" s="69">
        <v>1</v>
      </c>
      <c r="C35" s="198"/>
      <c r="D35" s="62">
        <f t="shared" si="1"/>
        <v>0</v>
      </c>
      <c r="E35" s="70">
        <v>60</v>
      </c>
      <c r="F35" s="71">
        <v>0.2</v>
      </c>
      <c r="G35" s="72">
        <v>12</v>
      </c>
      <c r="H35" s="62">
        <f t="shared" si="0"/>
        <v>0</v>
      </c>
    </row>
    <row r="36" spans="1:8" x14ac:dyDescent="0.2">
      <c r="A36" s="63" t="s">
        <v>299</v>
      </c>
      <c r="B36" s="69">
        <v>1</v>
      </c>
      <c r="C36" s="198"/>
      <c r="D36" s="62">
        <f t="shared" si="1"/>
        <v>0</v>
      </c>
      <c r="E36" s="70">
        <v>60</v>
      </c>
      <c r="F36" s="71">
        <v>0.2</v>
      </c>
      <c r="G36" s="72">
        <v>12</v>
      </c>
      <c r="H36" s="62">
        <f t="shared" si="0"/>
        <v>0</v>
      </c>
    </row>
    <row r="37" spans="1:8" ht="22.5" x14ac:dyDescent="0.2">
      <c r="A37" s="61" t="s">
        <v>300</v>
      </c>
      <c r="B37" s="69">
        <v>1</v>
      </c>
      <c r="C37" s="198"/>
      <c r="D37" s="62">
        <f t="shared" si="1"/>
        <v>0</v>
      </c>
      <c r="E37" s="70">
        <v>60</v>
      </c>
      <c r="F37" s="71">
        <v>0.2</v>
      </c>
      <c r="G37" s="72">
        <v>12</v>
      </c>
      <c r="H37" s="62">
        <f t="shared" si="0"/>
        <v>0</v>
      </c>
    </row>
    <row r="38" spans="1:8" x14ac:dyDescent="0.2">
      <c r="A38" s="63" t="s">
        <v>301</v>
      </c>
      <c r="B38" s="69">
        <v>1</v>
      </c>
      <c r="C38" s="198"/>
      <c r="D38" s="62">
        <f t="shared" si="1"/>
        <v>0</v>
      </c>
      <c r="E38" s="70">
        <v>60</v>
      </c>
      <c r="F38" s="71">
        <v>0.2</v>
      </c>
      <c r="G38" s="72">
        <v>12</v>
      </c>
      <c r="H38" s="62">
        <f t="shared" si="0"/>
        <v>0</v>
      </c>
    </row>
    <row r="39" spans="1:8" ht="33.75" x14ac:dyDescent="0.2">
      <c r="A39" s="61" t="s">
        <v>302</v>
      </c>
      <c r="B39" s="69">
        <v>1</v>
      </c>
      <c r="C39" s="198"/>
      <c r="D39" s="62">
        <f t="shared" si="1"/>
        <v>0</v>
      </c>
      <c r="E39" s="70">
        <v>60</v>
      </c>
      <c r="F39" s="71">
        <v>0.2</v>
      </c>
      <c r="G39" s="72">
        <v>12</v>
      </c>
      <c r="H39" s="62">
        <f t="shared" si="0"/>
        <v>0</v>
      </c>
    </row>
    <row r="40" spans="1:8" x14ac:dyDescent="0.2">
      <c r="A40" s="63" t="s">
        <v>303</v>
      </c>
      <c r="B40" s="69">
        <v>1</v>
      </c>
      <c r="C40" s="198"/>
      <c r="D40" s="62">
        <f t="shared" si="1"/>
        <v>0</v>
      </c>
      <c r="E40" s="70">
        <v>60</v>
      </c>
      <c r="F40" s="71">
        <v>0.2</v>
      </c>
      <c r="G40" s="72">
        <v>12</v>
      </c>
      <c r="H40" s="62">
        <f t="shared" si="0"/>
        <v>0</v>
      </c>
    </row>
    <row r="41" spans="1:8" x14ac:dyDescent="0.2">
      <c r="A41" s="63" t="s">
        <v>304</v>
      </c>
      <c r="B41" s="69">
        <v>1</v>
      </c>
      <c r="C41" s="198"/>
      <c r="D41" s="62">
        <f t="shared" si="1"/>
        <v>0</v>
      </c>
      <c r="E41" s="70">
        <v>60</v>
      </c>
      <c r="F41" s="71">
        <v>0.2</v>
      </c>
      <c r="G41" s="72">
        <v>12</v>
      </c>
      <c r="H41" s="62">
        <f t="shared" si="0"/>
        <v>0</v>
      </c>
    </row>
    <row r="42" spans="1:8" x14ac:dyDescent="0.2">
      <c r="A42" s="63" t="s">
        <v>305</v>
      </c>
      <c r="B42" s="69">
        <v>1</v>
      </c>
      <c r="C42" s="198"/>
      <c r="D42" s="62">
        <f t="shared" si="1"/>
        <v>0</v>
      </c>
      <c r="E42" s="70">
        <v>60</v>
      </c>
      <c r="F42" s="71">
        <v>0.2</v>
      </c>
      <c r="G42" s="72">
        <v>12</v>
      </c>
      <c r="H42" s="62">
        <f t="shared" si="0"/>
        <v>0</v>
      </c>
    </row>
    <row r="43" spans="1:8" x14ac:dyDescent="0.2">
      <c r="A43" s="63" t="s">
        <v>306</v>
      </c>
      <c r="B43" s="69">
        <v>1</v>
      </c>
      <c r="C43" s="198"/>
      <c r="D43" s="62">
        <f t="shared" si="1"/>
        <v>0</v>
      </c>
      <c r="E43" s="70">
        <v>60</v>
      </c>
      <c r="F43" s="71">
        <v>0.2</v>
      </c>
      <c r="G43" s="72">
        <v>12</v>
      </c>
      <c r="H43" s="62">
        <f t="shared" si="0"/>
        <v>0</v>
      </c>
    </row>
    <row r="44" spans="1:8" x14ac:dyDescent="0.2">
      <c r="A44" s="63" t="s">
        <v>307</v>
      </c>
      <c r="B44" s="69">
        <v>1</v>
      </c>
      <c r="C44" s="198"/>
      <c r="D44" s="62">
        <f t="shared" si="1"/>
        <v>0</v>
      </c>
      <c r="E44" s="70">
        <v>60</v>
      </c>
      <c r="F44" s="71">
        <v>0.2</v>
      </c>
      <c r="G44" s="72">
        <v>12</v>
      </c>
      <c r="H44" s="62">
        <f t="shared" si="0"/>
        <v>0</v>
      </c>
    </row>
    <row r="45" spans="1:8" x14ac:dyDescent="0.2">
      <c r="A45" s="63" t="s">
        <v>308</v>
      </c>
      <c r="B45" s="69">
        <v>1</v>
      </c>
      <c r="C45" s="198"/>
      <c r="D45" s="62">
        <f t="shared" si="1"/>
        <v>0</v>
      </c>
      <c r="E45" s="70">
        <v>60</v>
      </c>
      <c r="F45" s="71">
        <v>0.2</v>
      </c>
      <c r="G45" s="72">
        <v>12</v>
      </c>
      <c r="H45" s="62">
        <f t="shared" si="0"/>
        <v>0</v>
      </c>
    </row>
    <row r="46" spans="1:8" x14ac:dyDescent="0.2">
      <c r="A46" s="63" t="s">
        <v>309</v>
      </c>
      <c r="B46" s="69">
        <v>1</v>
      </c>
      <c r="C46" s="198"/>
      <c r="D46" s="62">
        <f t="shared" si="1"/>
        <v>0</v>
      </c>
      <c r="E46" s="70">
        <v>60</v>
      </c>
      <c r="F46" s="71">
        <v>0.2</v>
      </c>
      <c r="G46" s="72">
        <v>12</v>
      </c>
      <c r="H46" s="62">
        <f t="shared" si="0"/>
        <v>0</v>
      </c>
    </row>
    <row r="47" spans="1:8" x14ac:dyDescent="0.2">
      <c r="A47" s="63" t="s">
        <v>310</v>
      </c>
      <c r="B47" s="69">
        <v>1</v>
      </c>
      <c r="C47" s="198"/>
      <c r="D47" s="62">
        <f t="shared" si="1"/>
        <v>0</v>
      </c>
      <c r="E47" s="70">
        <v>60</v>
      </c>
      <c r="F47" s="71">
        <v>0.2</v>
      </c>
      <c r="G47" s="72">
        <v>12</v>
      </c>
      <c r="H47" s="62">
        <f t="shared" si="0"/>
        <v>0</v>
      </c>
    </row>
    <row r="48" spans="1:8" ht="15" customHeight="1" x14ac:dyDescent="0.2">
      <c r="F48" s="243" t="s">
        <v>337</v>
      </c>
      <c r="G48" s="244"/>
      <c r="H48" s="80">
        <f>SUM(H10:H47)</f>
        <v>0</v>
      </c>
    </row>
    <row r="50" spans="1:8" x14ac:dyDescent="0.2">
      <c r="A50" s="186" t="s">
        <v>311</v>
      </c>
      <c r="B50" s="186"/>
      <c r="C50" s="186"/>
      <c r="D50" s="186"/>
      <c r="E50" s="186"/>
      <c r="F50" s="186"/>
      <c r="G50" s="186"/>
      <c r="H50" s="186"/>
    </row>
    <row r="51" spans="1:8" ht="21.75" customHeight="1" x14ac:dyDescent="0.2">
      <c r="A51" s="245" t="s">
        <v>266</v>
      </c>
      <c r="B51" s="75" t="s">
        <v>312</v>
      </c>
      <c r="C51" s="241" t="s">
        <v>268</v>
      </c>
      <c r="D51" s="241" t="s">
        <v>269</v>
      </c>
      <c r="E51" s="241" t="s">
        <v>270</v>
      </c>
      <c r="F51" s="241" t="s">
        <v>313</v>
      </c>
      <c r="G51" s="241" t="s">
        <v>272</v>
      </c>
      <c r="H51" s="241" t="s">
        <v>273</v>
      </c>
    </row>
    <row r="52" spans="1:8" ht="34.5" customHeight="1" x14ac:dyDescent="0.2">
      <c r="A52" s="246"/>
      <c r="B52" s="184" t="s">
        <v>370</v>
      </c>
      <c r="C52" s="242"/>
      <c r="D52" s="242"/>
      <c r="E52" s="242"/>
      <c r="F52" s="242"/>
      <c r="G52" s="242"/>
      <c r="H52" s="242"/>
    </row>
    <row r="53" spans="1:8" ht="39.75" customHeight="1" x14ac:dyDescent="0.2">
      <c r="A53" s="61" t="s">
        <v>314</v>
      </c>
      <c r="B53" s="63">
        <v>1</v>
      </c>
      <c r="C53" s="198"/>
      <c r="D53" s="62">
        <f t="shared" ref="D53:D74" si="2">+C53*B53</f>
        <v>0</v>
      </c>
      <c r="E53" s="70">
        <v>12</v>
      </c>
      <c r="F53" s="76">
        <f t="shared" ref="F53:F74" si="3">+G53/E53</f>
        <v>1</v>
      </c>
      <c r="G53" s="72">
        <v>12</v>
      </c>
      <c r="H53" s="62">
        <f t="shared" ref="H53:H74" si="4">+(D53*F53)/G53</f>
        <v>0</v>
      </c>
    </row>
    <row r="54" spans="1:8" x14ac:dyDescent="0.2">
      <c r="A54" s="66" t="s">
        <v>315</v>
      </c>
      <c r="B54" s="63">
        <v>1</v>
      </c>
      <c r="C54" s="198"/>
      <c r="D54" s="62">
        <f t="shared" si="2"/>
        <v>0</v>
      </c>
      <c r="E54" s="70">
        <v>12</v>
      </c>
      <c r="F54" s="76">
        <f t="shared" si="3"/>
        <v>1</v>
      </c>
      <c r="G54" s="72">
        <v>12</v>
      </c>
      <c r="H54" s="62">
        <f t="shared" si="4"/>
        <v>0</v>
      </c>
    </row>
    <row r="55" spans="1:8" x14ac:dyDescent="0.2">
      <c r="A55" s="63" t="s">
        <v>316</v>
      </c>
      <c r="B55" s="63">
        <v>3</v>
      </c>
      <c r="C55" s="198"/>
      <c r="D55" s="62">
        <f t="shared" si="2"/>
        <v>0</v>
      </c>
      <c r="E55" s="70">
        <v>6</v>
      </c>
      <c r="F55" s="76">
        <f t="shared" si="3"/>
        <v>2</v>
      </c>
      <c r="G55" s="72">
        <v>12</v>
      </c>
      <c r="H55" s="62">
        <f t="shared" si="4"/>
        <v>0</v>
      </c>
    </row>
    <row r="56" spans="1:8" x14ac:dyDescent="0.2">
      <c r="A56" s="63" t="s">
        <v>317</v>
      </c>
      <c r="B56" s="63">
        <v>3</v>
      </c>
      <c r="C56" s="198"/>
      <c r="D56" s="62">
        <f t="shared" si="2"/>
        <v>0</v>
      </c>
      <c r="E56" s="70">
        <v>6</v>
      </c>
      <c r="F56" s="76">
        <f t="shared" si="3"/>
        <v>2</v>
      </c>
      <c r="G56" s="72">
        <v>12</v>
      </c>
      <c r="H56" s="62">
        <f t="shared" si="4"/>
        <v>0</v>
      </c>
    </row>
    <row r="57" spans="1:8" x14ac:dyDescent="0.2">
      <c r="A57" s="63" t="s">
        <v>318</v>
      </c>
      <c r="B57" s="63">
        <v>3</v>
      </c>
      <c r="C57" s="198"/>
      <c r="D57" s="62">
        <f t="shared" si="2"/>
        <v>0</v>
      </c>
      <c r="E57" s="70">
        <v>6</v>
      </c>
      <c r="F57" s="76">
        <f t="shared" si="3"/>
        <v>2</v>
      </c>
      <c r="G57" s="72">
        <v>12</v>
      </c>
      <c r="H57" s="62">
        <f t="shared" si="4"/>
        <v>0</v>
      </c>
    </row>
    <row r="58" spans="1:8" x14ac:dyDescent="0.2">
      <c r="A58" s="63" t="s">
        <v>319</v>
      </c>
      <c r="B58" s="63">
        <v>1</v>
      </c>
      <c r="C58" s="198"/>
      <c r="D58" s="62">
        <f t="shared" si="2"/>
        <v>0</v>
      </c>
      <c r="E58" s="70">
        <v>4</v>
      </c>
      <c r="F58" s="76">
        <f t="shared" si="3"/>
        <v>3</v>
      </c>
      <c r="G58" s="72">
        <v>12</v>
      </c>
      <c r="H58" s="62">
        <f t="shared" si="4"/>
        <v>0</v>
      </c>
    </row>
    <row r="59" spans="1:8" x14ac:dyDescent="0.2">
      <c r="A59" s="63" t="s">
        <v>320</v>
      </c>
      <c r="B59" s="63">
        <v>2</v>
      </c>
      <c r="C59" s="198"/>
      <c r="D59" s="62">
        <f t="shared" si="2"/>
        <v>0</v>
      </c>
      <c r="E59" s="70">
        <v>4</v>
      </c>
      <c r="F59" s="76">
        <f t="shared" si="3"/>
        <v>3</v>
      </c>
      <c r="G59" s="72">
        <v>12</v>
      </c>
      <c r="H59" s="62">
        <f t="shared" si="4"/>
        <v>0</v>
      </c>
    </row>
    <row r="60" spans="1:8" x14ac:dyDescent="0.2">
      <c r="A60" s="63" t="s">
        <v>321</v>
      </c>
      <c r="B60" s="63">
        <v>1</v>
      </c>
      <c r="C60" s="198"/>
      <c r="D60" s="62">
        <f t="shared" si="2"/>
        <v>0</v>
      </c>
      <c r="E60" s="70">
        <v>4</v>
      </c>
      <c r="F60" s="76">
        <f t="shared" si="3"/>
        <v>3</v>
      </c>
      <c r="G60" s="72">
        <v>12</v>
      </c>
      <c r="H60" s="62">
        <f t="shared" si="4"/>
        <v>0</v>
      </c>
    </row>
    <row r="61" spans="1:8" ht="22.5" x14ac:dyDescent="0.2">
      <c r="A61" s="61" t="s">
        <v>322</v>
      </c>
      <c r="B61" s="63">
        <v>1</v>
      </c>
      <c r="C61" s="198"/>
      <c r="D61" s="62">
        <f t="shared" si="2"/>
        <v>0</v>
      </c>
      <c r="E61" s="70">
        <v>6</v>
      </c>
      <c r="F61" s="76">
        <f t="shared" si="3"/>
        <v>2</v>
      </c>
      <c r="G61" s="72">
        <v>12</v>
      </c>
      <c r="H61" s="62">
        <f t="shared" si="4"/>
        <v>0</v>
      </c>
    </row>
    <row r="62" spans="1:8" x14ac:dyDescent="0.2">
      <c r="A62" s="63" t="s">
        <v>323</v>
      </c>
      <c r="B62" s="63">
        <v>1</v>
      </c>
      <c r="C62" s="198"/>
      <c r="D62" s="62">
        <f t="shared" si="2"/>
        <v>0</v>
      </c>
      <c r="E62" s="70">
        <v>6</v>
      </c>
      <c r="F62" s="76">
        <f t="shared" si="3"/>
        <v>2</v>
      </c>
      <c r="G62" s="72">
        <v>12</v>
      </c>
      <c r="H62" s="62">
        <f t="shared" si="4"/>
        <v>0</v>
      </c>
    </row>
    <row r="63" spans="1:8" x14ac:dyDescent="0.2">
      <c r="A63" s="63" t="s">
        <v>324</v>
      </c>
      <c r="B63" s="63">
        <v>2</v>
      </c>
      <c r="C63" s="198"/>
      <c r="D63" s="62">
        <f t="shared" si="2"/>
        <v>0</v>
      </c>
      <c r="E63" s="70">
        <v>12</v>
      </c>
      <c r="F63" s="76">
        <f t="shared" si="3"/>
        <v>1</v>
      </c>
      <c r="G63" s="72">
        <v>12</v>
      </c>
      <c r="H63" s="62">
        <f t="shared" si="4"/>
        <v>0</v>
      </c>
    </row>
    <row r="64" spans="1:8" x14ac:dyDescent="0.2">
      <c r="A64" s="63" t="s">
        <v>325</v>
      </c>
      <c r="B64" s="63">
        <v>2</v>
      </c>
      <c r="C64" s="198"/>
      <c r="D64" s="62">
        <f t="shared" si="2"/>
        <v>0</v>
      </c>
      <c r="E64" s="70">
        <v>12</v>
      </c>
      <c r="F64" s="76">
        <f t="shared" si="3"/>
        <v>1</v>
      </c>
      <c r="G64" s="72">
        <v>12</v>
      </c>
      <c r="H64" s="62">
        <f t="shared" si="4"/>
        <v>0</v>
      </c>
    </row>
    <row r="65" spans="1:8" ht="22.5" x14ac:dyDescent="0.2">
      <c r="A65" s="61" t="s">
        <v>326</v>
      </c>
      <c r="B65" s="63">
        <v>2</v>
      </c>
      <c r="C65" s="198"/>
      <c r="D65" s="62">
        <f t="shared" si="2"/>
        <v>0</v>
      </c>
      <c r="E65" s="70">
        <v>12</v>
      </c>
      <c r="F65" s="76">
        <f t="shared" si="3"/>
        <v>1</v>
      </c>
      <c r="G65" s="72">
        <v>12</v>
      </c>
      <c r="H65" s="62">
        <f t="shared" si="4"/>
        <v>0</v>
      </c>
    </row>
    <row r="66" spans="1:8" ht="22.5" x14ac:dyDescent="0.2">
      <c r="A66" s="61" t="s">
        <v>327</v>
      </c>
      <c r="B66" s="66">
        <v>1</v>
      </c>
      <c r="C66" s="199"/>
      <c r="D66" s="62">
        <f t="shared" si="2"/>
        <v>0</v>
      </c>
      <c r="E66" s="70">
        <v>12</v>
      </c>
      <c r="F66" s="76">
        <f t="shared" si="3"/>
        <v>1</v>
      </c>
      <c r="G66" s="72">
        <v>12</v>
      </c>
      <c r="H66" s="62">
        <f t="shared" si="4"/>
        <v>0</v>
      </c>
    </row>
    <row r="67" spans="1:8" x14ac:dyDescent="0.2">
      <c r="A67" s="66" t="s">
        <v>328</v>
      </c>
      <c r="B67" s="63">
        <v>1</v>
      </c>
      <c r="C67" s="199"/>
      <c r="D67" s="62">
        <f t="shared" si="2"/>
        <v>0</v>
      </c>
      <c r="E67" s="70">
        <v>12</v>
      </c>
      <c r="F67" s="76">
        <f t="shared" si="3"/>
        <v>1</v>
      </c>
      <c r="G67" s="77">
        <v>12</v>
      </c>
      <c r="H67" s="78">
        <f t="shared" si="4"/>
        <v>0</v>
      </c>
    </row>
    <row r="68" spans="1:8" x14ac:dyDescent="0.2">
      <c r="A68" s="66" t="s">
        <v>329</v>
      </c>
      <c r="B68" s="63">
        <v>1</v>
      </c>
      <c r="C68" s="199"/>
      <c r="D68" s="62">
        <f t="shared" si="2"/>
        <v>0</v>
      </c>
      <c r="E68" s="70">
        <v>12</v>
      </c>
      <c r="F68" s="76">
        <f t="shared" si="3"/>
        <v>1</v>
      </c>
      <c r="G68" s="77">
        <v>12</v>
      </c>
      <c r="H68" s="78">
        <f t="shared" si="4"/>
        <v>0</v>
      </c>
    </row>
    <row r="69" spans="1:8" x14ac:dyDescent="0.2">
      <c r="A69" s="63" t="s">
        <v>330</v>
      </c>
      <c r="B69" s="63">
        <v>1</v>
      </c>
      <c r="C69" s="198"/>
      <c r="D69" s="62">
        <f t="shared" si="2"/>
        <v>0</v>
      </c>
      <c r="E69" s="70">
        <v>6</v>
      </c>
      <c r="F69" s="76">
        <f t="shared" si="3"/>
        <v>2</v>
      </c>
      <c r="G69" s="77">
        <v>12</v>
      </c>
      <c r="H69" s="78">
        <f t="shared" si="4"/>
        <v>0</v>
      </c>
    </row>
    <row r="70" spans="1:8" ht="22.5" x14ac:dyDescent="0.2">
      <c r="A70" s="61" t="s">
        <v>331</v>
      </c>
      <c r="B70" s="63">
        <v>1</v>
      </c>
      <c r="C70" s="198"/>
      <c r="D70" s="62">
        <f t="shared" si="2"/>
        <v>0</v>
      </c>
      <c r="E70" s="70">
        <v>6</v>
      </c>
      <c r="F70" s="76">
        <f t="shared" si="3"/>
        <v>2</v>
      </c>
      <c r="G70" s="77">
        <v>12</v>
      </c>
      <c r="H70" s="78">
        <f t="shared" si="4"/>
        <v>0</v>
      </c>
    </row>
    <row r="71" spans="1:8" ht="22.5" x14ac:dyDescent="0.2">
      <c r="A71" s="79" t="s">
        <v>332</v>
      </c>
      <c r="B71" s="63">
        <v>1</v>
      </c>
      <c r="C71" s="198"/>
      <c r="D71" s="62">
        <f t="shared" si="2"/>
        <v>0</v>
      </c>
      <c r="E71" s="70">
        <v>6</v>
      </c>
      <c r="F71" s="76">
        <f t="shared" si="3"/>
        <v>2</v>
      </c>
      <c r="G71" s="77">
        <v>12</v>
      </c>
      <c r="H71" s="78">
        <f t="shared" si="4"/>
        <v>0</v>
      </c>
    </row>
    <row r="72" spans="1:8" x14ac:dyDescent="0.2">
      <c r="A72" s="66" t="s">
        <v>333</v>
      </c>
      <c r="B72" s="63">
        <v>1</v>
      </c>
      <c r="C72" s="198"/>
      <c r="D72" s="62">
        <f t="shared" si="2"/>
        <v>0</v>
      </c>
      <c r="E72" s="70">
        <v>6</v>
      </c>
      <c r="F72" s="76">
        <f t="shared" si="3"/>
        <v>2</v>
      </c>
      <c r="G72" s="77">
        <v>12</v>
      </c>
      <c r="H72" s="78">
        <f t="shared" si="4"/>
        <v>0</v>
      </c>
    </row>
    <row r="73" spans="1:8" x14ac:dyDescent="0.2">
      <c r="A73" s="63" t="s">
        <v>334</v>
      </c>
      <c r="B73" s="63">
        <v>1</v>
      </c>
      <c r="C73" s="198"/>
      <c r="D73" s="62">
        <f t="shared" si="2"/>
        <v>0</v>
      </c>
      <c r="E73" s="70">
        <v>6</v>
      </c>
      <c r="F73" s="76">
        <f t="shared" si="3"/>
        <v>2</v>
      </c>
      <c r="G73" s="77">
        <v>12</v>
      </c>
      <c r="H73" s="78">
        <f t="shared" si="4"/>
        <v>0</v>
      </c>
    </row>
    <row r="74" spans="1:8" x14ac:dyDescent="0.2">
      <c r="A74" s="63" t="s">
        <v>335</v>
      </c>
      <c r="B74" s="63">
        <v>1</v>
      </c>
      <c r="C74" s="198"/>
      <c r="D74" s="62">
        <f t="shared" si="2"/>
        <v>0</v>
      </c>
      <c r="E74" s="70">
        <v>6</v>
      </c>
      <c r="F74" s="76">
        <f t="shared" si="3"/>
        <v>2</v>
      </c>
      <c r="G74" s="77">
        <v>12</v>
      </c>
      <c r="H74" s="78">
        <f t="shared" si="4"/>
        <v>0</v>
      </c>
    </row>
    <row r="75" spans="1:8" ht="15" customHeight="1" x14ac:dyDescent="0.2">
      <c r="F75" s="243" t="s">
        <v>336</v>
      </c>
      <c r="G75" s="244"/>
      <c r="H75" s="80">
        <f>SUM(H53:H74)</f>
        <v>0</v>
      </c>
    </row>
    <row r="77" spans="1:8" x14ac:dyDescent="0.2">
      <c r="F77" s="80" t="s">
        <v>338</v>
      </c>
      <c r="G77" s="80"/>
      <c r="H77" s="81">
        <f>+Apresentacao!F24</f>
        <v>2</v>
      </c>
    </row>
    <row r="78" spans="1:8" x14ac:dyDescent="0.2">
      <c r="F78" s="80" t="s">
        <v>340</v>
      </c>
      <c r="G78" s="80"/>
      <c r="H78" s="80">
        <f>ROUND(+H48/H77,2)</f>
        <v>0</v>
      </c>
    </row>
    <row r="79" spans="1:8" x14ac:dyDescent="0.2">
      <c r="F79" s="80" t="s">
        <v>339</v>
      </c>
      <c r="G79" s="80"/>
      <c r="H79" s="80">
        <f>ROUND(+H75/H77,2)</f>
        <v>0</v>
      </c>
    </row>
  </sheetData>
  <mergeCells count="17">
    <mergeCell ref="A2:G5"/>
    <mergeCell ref="A8:A9"/>
    <mergeCell ref="C8:C9"/>
    <mergeCell ref="D8:D9"/>
    <mergeCell ref="E8:E9"/>
    <mergeCell ref="F8:F9"/>
    <mergeCell ref="G8:G9"/>
    <mergeCell ref="H8:H9"/>
    <mergeCell ref="F75:G75"/>
    <mergeCell ref="F48:G48"/>
    <mergeCell ref="H51:H52"/>
    <mergeCell ref="A51:A52"/>
    <mergeCell ref="C51:C52"/>
    <mergeCell ref="D51:D52"/>
    <mergeCell ref="E51:E52"/>
    <mergeCell ref="F51:F52"/>
    <mergeCell ref="G51:G52"/>
  </mergeCells>
  <pageMargins left="0.51181102362204722" right="7.0000000000000007E-2" top="0.44" bottom="0.36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G160"/>
  <sheetViews>
    <sheetView topLeftCell="A44" workbookViewId="0">
      <selection activeCell="D53" sqref="D53"/>
    </sheetView>
  </sheetViews>
  <sheetFormatPr defaultRowHeight="12.75" x14ac:dyDescent="0.2"/>
  <cols>
    <col min="1" max="1" width="6.42578125" style="82" customWidth="1"/>
    <col min="2" max="2" width="57.7109375" style="82" customWidth="1"/>
    <col min="3" max="3" width="10.7109375" style="82" bestFit="1" customWidth="1"/>
    <col min="4" max="4" width="17.85546875" style="82" customWidth="1"/>
    <col min="5" max="5" width="13.42578125" style="82" bestFit="1" customWidth="1"/>
    <col min="6" max="16384" width="9.140625" style="82"/>
  </cols>
  <sheetData>
    <row r="1" spans="1:6" x14ac:dyDescent="0.2">
      <c r="A1" s="301" t="s">
        <v>16</v>
      </c>
      <c r="B1" s="302"/>
      <c r="C1" s="302"/>
      <c r="D1" s="303"/>
      <c r="E1" s="13"/>
      <c r="F1" s="13"/>
    </row>
    <row r="3" spans="1:6" x14ac:dyDescent="0.2">
      <c r="A3" s="265" t="s">
        <v>17</v>
      </c>
      <c r="B3" s="266"/>
      <c r="C3" s="266"/>
      <c r="D3" s="277"/>
    </row>
    <row r="4" spans="1:6" s="83" customFormat="1" ht="27" customHeight="1" x14ac:dyDescent="0.25">
      <c r="A4" s="156">
        <v>1</v>
      </c>
      <c r="B4" s="157" t="s">
        <v>18</v>
      </c>
      <c r="C4" s="304" t="s">
        <v>352</v>
      </c>
      <c r="D4" s="305"/>
    </row>
    <row r="5" spans="1:6" s="83" customFormat="1" x14ac:dyDescent="0.25">
      <c r="A5" s="156">
        <v>2</v>
      </c>
      <c r="B5" s="157" t="s">
        <v>19</v>
      </c>
      <c r="C5" s="306" t="str">
        <f>+Apresentacao!E20</f>
        <v>5103-05</v>
      </c>
      <c r="D5" s="294"/>
    </row>
    <row r="6" spans="1:6" s="83" customFormat="1" x14ac:dyDescent="0.25">
      <c r="A6" s="156">
        <v>3</v>
      </c>
      <c r="B6" s="157" t="s">
        <v>20</v>
      </c>
      <c r="C6" s="307">
        <f>+Apresentacao!F20</f>
        <v>0</v>
      </c>
      <c r="D6" s="307"/>
    </row>
    <row r="7" spans="1:6" s="83" customFormat="1" x14ac:dyDescent="0.25">
      <c r="A7" s="156">
        <v>4</v>
      </c>
      <c r="B7" s="157" t="s">
        <v>21</v>
      </c>
      <c r="C7" s="299" t="s">
        <v>235</v>
      </c>
      <c r="D7" s="300"/>
    </row>
    <row r="8" spans="1:6" s="83" customFormat="1" x14ac:dyDescent="0.25">
      <c r="A8" s="156">
        <v>5</v>
      </c>
      <c r="B8" s="157" t="s">
        <v>22</v>
      </c>
      <c r="C8" s="293">
        <v>43891</v>
      </c>
      <c r="D8" s="294"/>
    </row>
    <row r="9" spans="1:6" x14ac:dyDescent="0.2">
      <c r="D9" s="14"/>
    </row>
    <row r="10" spans="1:6" x14ac:dyDescent="0.2">
      <c r="A10" s="270" t="s">
        <v>23</v>
      </c>
      <c r="B10" s="271"/>
      <c r="C10" s="271"/>
      <c r="D10" s="271"/>
    </row>
    <row r="11" spans="1:6" x14ac:dyDescent="0.2">
      <c r="A11" s="84">
        <v>1</v>
      </c>
      <c r="B11" s="85" t="s">
        <v>24</v>
      </c>
      <c r="C11" s="15" t="s">
        <v>25</v>
      </c>
      <c r="D11" s="86" t="s">
        <v>26</v>
      </c>
    </row>
    <row r="12" spans="1:6" x14ac:dyDescent="0.2">
      <c r="A12" s="151" t="s">
        <v>5</v>
      </c>
      <c r="B12" s="278" t="s">
        <v>27</v>
      </c>
      <c r="C12" s="278"/>
      <c r="D12" s="88">
        <f>+C6</f>
        <v>0</v>
      </c>
    </row>
    <row r="13" spans="1:6" x14ac:dyDescent="0.2">
      <c r="A13" s="152" t="s">
        <v>7</v>
      </c>
      <c r="B13" s="90" t="s">
        <v>28</v>
      </c>
      <c r="C13" s="91">
        <v>0.3</v>
      </c>
      <c r="D13" s="92">
        <f>+C13*D12</f>
        <v>0</v>
      </c>
      <c r="E13" s="93"/>
    </row>
    <row r="14" spans="1:6" x14ac:dyDescent="0.2">
      <c r="A14" s="152" t="s">
        <v>10</v>
      </c>
      <c r="B14" s="90" t="s">
        <v>29</v>
      </c>
      <c r="C14" s="91"/>
      <c r="D14" s="92">
        <f>+C14*D12</f>
        <v>0</v>
      </c>
    </row>
    <row r="15" spans="1:6" x14ac:dyDescent="0.2">
      <c r="A15" s="151" t="s">
        <v>12</v>
      </c>
      <c r="B15" s="278" t="s">
        <v>30</v>
      </c>
      <c r="C15" s="278"/>
      <c r="D15" s="88"/>
    </row>
    <row r="16" spans="1:6" x14ac:dyDescent="0.2">
      <c r="A16" s="151" t="s">
        <v>31</v>
      </c>
      <c r="B16" s="278" t="s">
        <v>32</v>
      </c>
      <c r="C16" s="278"/>
      <c r="D16" s="88"/>
    </row>
    <row r="17" spans="1:6" x14ac:dyDescent="0.2">
      <c r="A17" s="151" t="s">
        <v>33</v>
      </c>
      <c r="B17" s="295" t="s">
        <v>34</v>
      </c>
      <c r="C17" s="296"/>
      <c r="D17" s="88"/>
    </row>
    <row r="18" spans="1:6" x14ac:dyDescent="0.2">
      <c r="A18" s="151" t="s">
        <v>35</v>
      </c>
      <c r="B18" s="278" t="s">
        <v>36</v>
      </c>
      <c r="C18" s="278"/>
      <c r="D18" s="88"/>
    </row>
    <row r="19" spans="1:6" x14ac:dyDescent="0.2">
      <c r="A19" s="151" t="s">
        <v>37</v>
      </c>
      <c r="B19" s="295" t="s">
        <v>38</v>
      </c>
      <c r="C19" s="296"/>
      <c r="D19" s="94"/>
    </row>
    <row r="20" spans="1:6" x14ac:dyDescent="0.2">
      <c r="A20" s="151" t="s">
        <v>39</v>
      </c>
      <c r="B20" s="95" t="s">
        <v>40</v>
      </c>
      <c r="C20" s="96"/>
      <c r="D20" s="88"/>
    </row>
    <row r="21" spans="1:6" x14ac:dyDescent="0.2">
      <c r="A21" s="151" t="s">
        <v>41</v>
      </c>
      <c r="B21" s="297" t="s">
        <v>42</v>
      </c>
      <c r="C21" s="298"/>
      <c r="D21" s="97"/>
      <c r="F21" s="98"/>
    </row>
    <row r="22" spans="1:6" x14ac:dyDescent="0.2">
      <c r="A22" s="151" t="s">
        <v>43</v>
      </c>
      <c r="B22" s="278" t="s">
        <v>44</v>
      </c>
      <c r="C22" s="278"/>
      <c r="D22" s="97"/>
    </row>
    <row r="23" spans="1:6" x14ac:dyDescent="0.2">
      <c r="A23" s="279" t="s">
        <v>45</v>
      </c>
      <c r="B23" s="279"/>
      <c r="C23" s="279"/>
      <c r="D23" s="16">
        <f>SUM(D12:D22)</f>
        <v>0</v>
      </c>
    </row>
    <row r="25" spans="1:6" x14ac:dyDescent="0.2">
      <c r="A25" s="270" t="s">
        <v>46</v>
      </c>
      <c r="B25" s="271"/>
      <c r="C25" s="271"/>
      <c r="D25" s="271"/>
    </row>
    <row r="27" spans="1:6" x14ac:dyDescent="0.2">
      <c r="A27" s="270" t="s">
        <v>47</v>
      </c>
      <c r="B27" s="271"/>
      <c r="C27" s="271"/>
      <c r="D27" s="271"/>
    </row>
    <row r="28" spans="1:6" x14ac:dyDescent="0.2">
      <c r="A28" s="17" t="s">
        <v>48</v>
      </c>
      <c r="B28" s="18" t="s">
        <v>49</v>
      </c>
      <c r="C28" s="19" t="s">
        <v>25</v>
      </c>
      <c r="D28" s="20" t="s">
        <v>26</v>
      </c>
    </row>
    <row r="29" spans="1:6" x14ac:dyDescent="0.2">
      <c r="A29" s="151" t="s">
        <v>5</v>
      </c>
      <c r="B29" s="99" t="s">
        <v>50</v>
      </c>
      <c r="C29" s="100" t="e">
        <f>ROUND(+D29/$D$23,4)</f>
        <v>#DIV/0!</v>
      </c>
      <c r="D29" s="97">
        <f>ROUND(+D23/12,2)</f>
        <v>0</v>
      </c>
    </row>
    <row r="30" spans="1:6" x14ac:dyDescent="0.2">
      <c r="A30" s="21" t="s">
        <v>7</v>
      </c>
      <c r="B30" s="101" t="s">
        <v>51</v>
      </c>
      <c r="C30" s="22" t="e">
        <f>ROUND(+D30/$D$23,4)</f>
        <v>#DIV/0!</v>
      </c>
      <c r="D30" s="23">
        <f>+D31+D32</f>
        <v>0</v>
      </c>
    </row>
    <row r="31" spans="1:6" x14ac:dyDescent="0.2">
      <c r="A31" s="151" t="s">
        <v>52</v>
      </c>
      <c r="B31" s="24" t="s">
        <v>53</v>
      </c>
      <c r="C31" s="25" t="e">
        <f>ROUND(+D31/$D$23,4)</f>
        <v>#DIV/0!</v>
      </c>
      <c r="D31" s="26">
        <f>ROUND(+D23/12,2)</f>
        <v>0</v>
      </c>
    </row>
    <row r="32" spans="1:6" x14ac:dyDescent="0.2">
      <c r="A32" s="151" t="s">
        <v>54</v>
      </c>
      <c r="B32" s="24" t="s">
        <v>55</v>
      </c>
      <c r="C32" s="25" t="e">
        <f>ROUND(+D32/$D$23,4)</f>
        <v>#DIV/0!</v>
      </c>
      <c r="D32" s="26">
        <f>ROUND(+(D23*1/3)/12,2)</f>
        <v>0</v>
      </c>
    </row>
    <row r="33" spans="1:4" x14ac:dyDescent="0.2">
      <c r="A33" s="279" t="s">
        <v>45</v>
      </c>
      <c r="B33" s="279"/>
      <c r="C33" s="279"/>
      <c r="D33" s="16">
        <f>+D30+D29</f>
        <v>0</v>
      </c>
    </row>
    <row r="35" spans="1:4" ht="29.25" customHeight="1" x14ac:dyDescent="0.2">
      <c r="A35" s="289" t="s">
        <v>56</v>
      </c>
      <c r="B35" s="290"/>
      <c r="C35" s="290"/>
      <c r="D35" s="290"/>
    </row>
    <row r="36" spans="1:4" x14ac:dyDescent="0.2">
      <c r="A36" s="17" t="s">
        <v>57</v>
      </c>
      <c r="B36" s="27" t="s">
        <v>58</v>
      </c>
      <c r="C36" s="19" t="s">
        <v>25</v>
      </c>
      <c r="D36" s="20" t="s">
        <v>26</v>
      </c>
    </row>
    <row r="37" spans="1:4" x14ac:dyDescent="0.2">
      <c r="A37" s="151" t="s">
        <v>5</v>
      </c>
      <c r="B37" s="99" t="s">
        <v>59</v>
      </c>
      <c r="C37" s="102">
        <v>0.2</v>
      </c>
      <c r="D37" s="103">
        <f>ROUND(C37*($D$23+$D$33),2)</f>
        <v>0</v>
      </c>
    </row>
    <row r="38" spans="1:4" x14ac:dyDescent="0.2">
      <c r="A38" s="151" t="s">
        <v>7</v>
      </c>
      <c r="B38" s="99" t="s">
        <v>60</v>
      </c>
      <c r="C38" s="102">
        <v>2.5000000000000001E-2</v>
      </c>
      <c r="D38" s="103">
        <f>ROUND(C38*($D$23+$D$33),2)</f>
        <v>0</v>
      </c>
    </row>
    <row r="39" spans="1:4" x14ac:dyDescent="0.2">
      <c r="A39" s="151" t="s">
        <v>10</v>
      </c>
      <c r="B39" s="99" t="s">
        <v>61</v>
      </c>
      <c r="C39" s="102">
        <f>3%</f>
        <v>0.03</v>
      </c>
      <c r="D39" s="103">
        <f t="shared" ref="D39:D43" si="0">ROUND(C39*($D$23+$D$33),2)</f>
        <v>0</v>
      </c>
    </row>
    <row r="40" spans="1:4" x14ac:dyDescent="0.2">
      <c r="A40" s="151" t="s">
        <v>12</v>
      </c>
      <c r="B40" s="99" t="s">
        <v>62</v>
      </c>
      <c r="C40" s="102">
        <v>1.4999999999999999E-2</v>
      </c>
      <c r="D40" s="103">
        <f t="shared" si="0"/>
        <v>0</v>
      </c>
    </row>
    <row r="41" spans="1:4" x14ac:dyDescent="0.2">
      <c r="A41" s="151" t="s">
        <v>31</v>
      </c>
      <c r="B41" s="99" t="s">
        <v>63</v>
      </c>
      <c r="C41" s="102">
        <v>0.01</v>
      </c>
      <c r="D41" s="103">
        <f t="shared" si="0"/>
        <v>0</v>
      </c>
    </row>
    <row r="42" spans="1:4" x14ac:dyDescent="0.2">
      <c r="A42" s="151" t="s">
        <v>33</v>
      </c>
      <c r="B42" s="99" t="s">
        <v>64</v>
      </c>
      <c r="C42" s="102">
        <v>6.0000000000000001E-3</v>
      </c>
      <c r="D42" s="103">
        <f t="shared" si="0"/>
        <v>0</v>
      </c>
    </row>
    <row r="43" spans="1:4" x14ac:dyDescent="0.2">
      <c r="A43" s="151" t="s">
        <v>35</v>
      </c>
      <c r="B43" s="99" t="s">
        <v>65</v>
      </c>
      <c r="C43" s="102">
        <v>2E-3</v>
      </c>
      <c r="D43" s="103">
        <f t="shared" si="0"/>
        <v>0</v>
      </c>
    </row>
    <row r="44" spans="1:4" x14ac:dyDescent="0.2">
      <c r="A44" s="151" t="s">
        <v>37</v>
      </c>
      <c r="B44" s="99" t="s">
        <v>66</v>
      </c>
      <c r="C44" s="102">
        <v>0.08</v>
      </c>
      <c r="D44" s="103">
        <f>ROUND(C44*($D$23+$D$33),2)</f>
        <v>0</v>
      </c>
    </row>
    <row r="45" spans="1:4" x14ac:dyDescent="0.2">
      <c r="A45" s="149" t="s">
        <v>45</v>
      </c>
      <c r="B45" s="150"/>
      <c r="C45" s="28">
        <f>SUM(C37:C44)</f>
        <v>0.36800000000000005</v>
      </c>
      <c r="D45" s="29">
        <f>SUM(D37:D44)</f>
        <v>0</v>
      </c>
    </row>
    <row r="46" spans="1:4" x14ac:dyDescent="0.2">
      <c r="A46" s="104"/>
      <c r="B46" s="104"/>
      <c r="C46" s="104"/>
      <c r="D46" s="104"/>
    </row>
    <row r="47" spans="1:4" x14ac:dyDescent="0.2">
      <c r="A47" s="289" t="s">
        <v>67</v>
      </c>
      <c r="B47" s="290"/>
      <c r="C47" s="290"/>
      <c r="D47" s="290"/>
    </row>
    <row r="48" spans="1:4" x14ac:dyDescent="0.2">
      <c r="A48" s="17" t="s">
        <v>68</v>
      </c>
      <c r="B48" s="27" t="s">
        <v>69</v>
      </c>
      <c r="C48" s="19"/>
      <c r="D48" s="20" t="s">
        <v>26</v>
      </c>
    </row>
    <row r="49" spans="1:6" x14ac:dyDescent="0.2">
      <c r="A49" s="105" t="s">
        <v>5</v>
      </c>
      <c r="B49" s="99" t="s">
        <v>70</v>
      </c>
      <c r="C49" s="106"/>
      <c r="D49" s="103">
        <f>+'Men Cal Lider'!C16</f>
        <v>0</v>
      </c>
    </row>
    <row r="50" spans="1:6" x14ac:dyDescent="0.2">
      <c r="A50" s="105" t="s">
        <v>7</v>
      </c>
      <c r="B50" s="99" t="s">
        <v>71</v>
      </c>
      <c r="C50" s="106"/>
      <c r="D50" s="103">
        <f>+'Men Cal Lider'!C25</f>
        <v>-1</v>
      </c>
      <c r="F50" s="107"/>
    </row>
    <row r="51" spans="1:6" x14ac:dyDescent="0.2">
      <c r="A51" s="108" t="s">
        <v>10</v>
      </c>
      <c r="B51" s="108" t="s">
        <v>230</v>
      </c>
      <c r="C51" s="106"/>
      <c r="D51" s="129"/>
      <c r="F51" s="107"/>
    </row>
    <row r="52" spans="1:6" x14ac:dyDescent="0.2">
      <c r="A52" s="108" t="s">
        <v>12</v>
      </c>
      <c r="B52" s="109" t="s">
        <v>342</v>
      </c>
      <c r="C52" s="106"/>
      <c r="D52" s="50"/>
      <c r="F52" s="110"/>
    </row>
    <row r="53" spans="1:6" x14ac:dyDescent="0.2">
      <c r="A53" s="108" t="s">
        <v>31</v>
      </c>
      <c r="B53" s="291" t="s">
        <v>73</v>
      </c>
      <c r="C53" s="291"/>
      <c r="D53" s="111"/>
    </row>
    <row r="54" spans="1:6" x14ac:dyDescent="0.2">
      <c r="A54" s="265" t="s">
        <v>45</v>
      </c>
      <c r="B54" s="277"/>
      <c r="C54" s="30"/>
      <c r="D54" s="31">
        <f>SUM(D49:D53)</f>
        <v>-1</v>
      </c>
    </row>
    <row r="56" spans="1:6" x14ac:dyDescent="0.2">
      <c r="A56" s="270" t="s">
        <v>74</v>
      </c>
      <c r="B56" s="271"/>
      <c r="C56" s="271"/>
      <c r="D56" s="271"/>
    </row>
    <row r="57" spans="1:6" x14ac:dyDescent="0.2">
      <c r="A57" s="32">
        <v>2</v>
      </c>
      <c r="B57" s="288" t="s">
        <v>75</v>
      </c>
      <c r="C57" s="288"/>
      <c r="D57" s="33" t="s">
        <v>26</v>
      </c>
    </row>
    <row r="58" spans="1:6" x14ac:dyDescent="0.2">
      <c r="A58" s="112" t="s">
        <v>48</v>
      </c>
      <c r="B58" s="292" t="s">
        <v>49</v>
      </c>
      <c r="C58" s="292"/>
      <c r="D58" s="103">
        <f>+D33</f>
        <v>0</v>
      </c>
    </row>
    <row r="59" spans="1:6" x14ac:dyDescent="0.2">
      <c r="A59" s="112" t="s">
        <v>57</v>
      </c>
      <c r="B59" s="292" t="s">
        <v>58</v>
      </c>
      <c r="C59" s="292"/>
      <c r="D59" s="103">
        <f>+D45</f>
        <v>0</v>
      </c>
    </row>
    <row r="60" spans="1:6" x14ac:dyDescent="0.2">
      <c r="A60" s="112" t="s">
        <v>68</v>
      </c>
      <c r="B60" s="292" t="s">
        <v>69</v>
      </c>
      <c r="C60" s="292"/>
      <c r="D60" s="113">
        <f>+D54</f>
        <v>-1</v>
      </c>
    </row>
    <row r="61" spans="1:6" x14ac:dyDescent="0.2">
      <c r="A61" s="288" t="s">
        <v>45</v>
      </c>
      <c r="B61" s="288"/>
      <c r="C61" s="288"/>
      <c r="D61" s="34">
        <f>SUM(D58:D60)</f>
        <v>-1</v>
      </c>
    </row>
    <row r="63" spans="1:6" x14ac:dyDescent="0.2">
      <c r="A63" s="270" t="s">
        <v>76</v>
      </c>
      <c r="B63" s="271"/>
      <c r="C63" s="271"/>
      <c r="D63" s="271"/>
    </row>
    <row r="65" spans="1:4" x14ac:dyDescent="0.2">
      <c r="A65" s="35">
        <v>3</v>
      </c>
      <c r="B65" s="18" t="s">
        <v>77</v>
      </c>
      <c r="C65" s="15" t="s">
        <v>25</v>
      </c>
      <c r="D65" s="15" t="s">
        <v>26</v>
      </c>
    </row>
    <row r="66" spans="1:4" x14ac:dyDescent="0.2">
      <c r="A66" s="151" t="s">
        <v>5</v>
      </c>
      <c r="B66" s="112" t="s">
        <v>78</v>
      </c>
      <c r="C66" s="100" t="e">
        <f>+D66/$D$23</f>
        <v>#DIV/0!</v>
      </c>
      <c r="D66" s="114">
        <f>+'Men Cal Lider'!C31</f>
        <v>0</v>
      </c>
    </row>
    <row r="67" spans="1:4" x14ac:dyDescent="0.2">
      <c r="A67" s="151" t="s">
        <v>7</v>
      </c>
      <c r="B67" s="99" t="s">
        <v>79</v>
      </c>
      <c r="C67" s="115"/>
      <c r="D67" s="97">
        <f>ROUND(+D66*$C$44,2)</f>
        <v>0</v>
      </c>
    </row>
    <row r="68" spans="1:4" ht="25.5" x14ac:dyDescent="0.2">
      <c r="A68" s="151" t="s">
        <v>10</v>
      </c>
      <c r="B68" s="116" t="s">
        <v>80</v>
      </c>
      <c r="C68" s="102" t="e">
        <f>+D68/$D$23</f>
        <v>#DIV/0!</v>
      </c>
      <c r="D68" s="97">
        <f>+'Men Cal Lider'!C45</f>
        <v>0</v>
      </c>
    </row>
    <row r="69" spans="1:4" x14ac:dyDescent="0.2">
      <c r="A69" s="153" t="s">
        <v>12</v>
      </c>
      <c r="B69" s="99" t="s">
        <v>81</v>
      </c>
      <c r="C69" s="102" t="e">
        <f>+D69/$D$23</f>
        <v>#DIV/0!</v>
      </c>
      <c r="D69" s="97">
        <f>+'Men Cal Lider'!C53</f>
        <v>0</v>
      </c>
    </row>
    <row r="70" spans="1:4" ht="25.5" x14ac:dyDescent="0.2">
      <c r="A70" s="153" t="s">
        <v>31</v>
      </c>
      <c r="B70" s="116" t="s">
        <v>82</v>
      </c>
      <c r="C70" s="115"/>
      <c r="D70" s="118"/>
    </row>
    <row r="71" spans="1:4" ht="25.5" x14ac:dyDescent="0.2">
      <c r="A71" s="153" t="s">
        <v>33</v>
      </c>
      <c r="B71" s="116" t="s">
        <v>83</v>
      </c>
      <c r="C71" s="102" t="e">
        <f>+D71/$D$23</f>
        <v>#DIV/0!</v>
      </c>
      <c r="D71" s="103">
        <f>+'Men Cal Lider'!C67</f>
        <v>0</v>
      </c>
    </row>
    <row r="72" spans="1:4" x14ac:dyDescent="0.2">
      <c r="A72" s="265" t="s">
        <v>45</v>
      </c>
      <c r="B72" s="266"/>
      <c r="C72" s="277"/>
      <c r="D72" s="36">
        <f>SUM(D66:D71)</f>
        <v>0</v>
      </c>
    </row>
    <row r="74" spans="1:4" x14ac:dyDescent="0.2">
      <c r="A74" s="270" t="s">
        <v>84</v>
      </c>
      <c r="B74" s="271"/>
      <c r="C74" s="271"/>
      <c r="D74" s="271"/>
    </row>
    <row r="76" spans="1:4" x14ac:dyDescent="0.2">
      <c r="A76" s="285" t="s">
        <v>85</v>
      </c>
      <c r="B76" s="285"/>
      <c r="C76" s="285"/>
      <c r="D76" s="285"/>
    </row>
    <row r="77" spans="1:4" x14ac:dyDescent="0.2">
      <c r="A77" s="35" t="s">
        <v>86</v>
      </c>
      <c r="B77" s="265" t="s">
        <v>87</v>
      </c>
      <c r="C77" s="277"/>
      <c r="D77" s="15" t="s">
        <v>26</v>
      </c>
    </row>
    <row r="78" spans="1:4" x14ac:dyDescent="0.2">
      <c r="A78" s="99" t="s">
        <v>5</v>
      </c>
      <c r="B78" s="272" t="s">
        <v>88</v>
      </c>
      <c r="C78" s="273"/>
      <c r="D78" s="97"/>
    </row>
    <row r="79" spans="1:4" x14ac:dyDescent="0.2">
      <c r="A79" s="112" t="s">
        <v>7</v>
      </c>
      <c r="B79" s="286" t="s">
        <v>87</v>
      </c>
      <c r="C79" s="287"/>
      <c r="D79" s="119">
        <f>+'Men Cal Lider'!C80</f>
        <v>0</v>
      </c>
    </row>
    <row r="80" spans="1:4" s="120" customFormat="1" x14ac:dyDescent="0.2">
      <c r="A80" s="112" t="s">
        <v>10</v>
      </c>
      <c r="B80" s="286" t="s">
        <v>89</v>
      </c>
      <c r="C80" s="287"/>
      <c r="D80" s="119">
        <f>+'Men Cal Lider'!C89</f>
        <v>0</v>
      </c>
    </row>
    <row r="81" spans="1:4" s="120" customFormat="1" x14ac:dyDescent="0.2">
      <c r="A81" s="112" t="s">
        <v>12</v>
      </c>
      <c r="B81" s="286" t="s">
        <v>90</v>
      </c>
      <c r="C81" s="287"/>
      <c r="D81" s="119">
        <f>+'Men Cal Lider'!C97</f>
        <v>0</v>
      </c>
    </row>
    <row r="82" spans="1:4" s="120" customFormat="1" ht="14.25" x14ac:dyDescent="0.2">
      <c r="A82" s="112" t="s">
        <v>31</v>
      </c>
      <c r="B82" s="286" t="s">
        <v>341</v>
      </c>
      <c r="C82" s="287"/>
      <c r="D82" s="119"/>
    </row>
    <row r="83" spans="1:4" s="120" customFormat="1" x14ac:dyDescent="0.2">
      <c r="A83" s="112" t="s">
        <v>33</v>
      </c>
      <c r="B83" s="286" t="s">
        <v>91</v>
      </c>
      <c r="C83" s="287"/>
      <c r="D83" s="119">
        <f>+'Men Cal Lider'!C105</f>
        <v>0</v>
      </c>
    </row>
    <row r="84" spans="1:4" x14ac:dyDescent="0.2">
      <c r="A84" s="99" t="s">
        <v>35</v>
      </c>
      <c r="B84" s="272" t="s">
        <v>44</v>
      </c>
      <c r="C84" s="273"/>
      <c r="D84" s="97"/>
    </row>
    <row r="85" spans="1:4" x14ac:dyDescent="0.2">
      <c r="A85" s="99" t="s">
        <v>37</v>
      </c>
      <c r="B85" s="272" t="s">
        <v>92</v>
      </c>
      <c r="C85" s="273"/>
      <c r="D85" s="118"/>
    </row>
    <row r="86" spans="1:4" x14ac:dyDescent="0.2">
      <c r="A86" s="279" t="s">
        <v>45</v>
      </c>
      <c r="B86" s="279"/>
      <c r="C86" s="279"/>
      <c r="D86" s="16">
        <f>SUM(D78:D85)</f>
        <v>0</v>
      </c>
    </row>
    <row r="87" spans="1:4" x14ac:dyDescent="0.2">
      <c r="D87" s="121"/>
    </row>
    <row r="88" spans="1:4" x14ac:dyDescent="0.2">
      <c r="A88" s="35" t="s">
        <v>93</v>
      </c>
      <c r="B88" s="265" t="s">
        <v>94</v>
      </c>
      <c r="C88" s="277"/>
      <c r="D88" s="15" t="s">
        <v>26</v>
      </c>
    </row>
    <row r="89" spans="1:4" s="120" customFormat="1" x14ac:dyDescent="0.2">
      <c r="A89" s="112" t="s">
        <v>5</v>
      </c>
      <c r="B89" s="280" t="s">
        <v>95</v>
      </c>
      <c r="C89" s="281"/>
      <c r="D89" s="119">
        <f>+'Men Cal Lider'!C116</f>
        <v>0</v>
      </c>
    </row>
    <row r="90" spans="1:4" s="120" customFormat="1" x14ac:dyDescent="0.2">
      <c r="A90" s="112" t="s">
        <v>7</v>
      </c>
      <c r="B90" s="282" t="s">
        <v>96</v>
      </c>
      <c r="C90" s="283"/>
      <c r="D90" s="118"/>
    </row>
    <row r="91" spans="1:4" s="120" customFormat="1" x14ac:dyDescent="0.2">
      <c r="A91" s="112" t="s">
        <v>10</v>
      </c>
      <c r="B91" s="282" t="s">
        <v>97</v>
      </c>
      <c r="C91" s="283"/>
      <c r="D91" s="118"/>
    </row>
    <row r="92" spans="1:4" x14ac:dyDescent="0.2">
      <c r="A92" s="99" t="s">
        <v>12</v>
      </c>
      <c r="B92" s="272" t="s">
        <v>44</v>
      </c>
      <c r="C92" s="273"/>
      <c r="D92" s="97"/>
    </row>
    <row r="93" spans="1:4" x14ac:dyDescent="0.2">
      <c r="A93" s="279" t="s">
        <v>45</v>
      </c>
      <c r="B93" s="279"/>
      <c r="C93" s="279"/>
      <c r="D93" s="16">
        <f>SUM(D89:D92)</f>
        <v>0</v>
      </c>
    </row>
    <row r="94" spans="1:4" x14ac:dyDescent="0.2">
      <c r="D94" s="121"/>
    </row>
    <row r="95" spans="1:4" x14ac:dyDescent="0.2">
      <c r="A95" s="35" t="s">
        <v>98</v>
      </c>
      <c r="B95" s="279" t="s">
        <v>99</v>
      </c>
      <c r="C95" s="279"/>
      <c r="D95" s="15" t="s">
        <v>26</v>
      </c>
    </row>
    <row r="96" spans="1:4" s="123" customFormat="1" x14ac:dyDescent="0.25">
      <c r="A96" s="153" t="s">
        <v>5</v>
      </c>
      <c r="B96" s="284" t="s">
        <v>100</v>
      </c>
      <c r="C96" s="284"/>
      <c r="D96" s="122"/>
    </row>
    <row r="97" spans="1:4" x14ac:dyDescent="0.2">
      <c r="A97" s="279" t="s">
        <v>45</v>
      </c>
      <c r="B97" s="279"/>
      <c r="C97" s="279"/>
      <c r="D97" s="16">
        <f>SUM(D96:D96)</f>
        <v>0</v>
      </c>
    </row>
    <row r="99" spans="1:4" x14ac:dyDescent="0.2">
      <c r="A99" s="154" t="s">
        <v>101</v>
      </c>
      <c r="B99" s="154"/>
      <c r="C99" s="154"/>
      <c r="D99" s="154"/>
    </row>
    <row r="100" spans="1:4" x14ac:dyDescent="0.2">
      <c r="A100" s="99" t="s">
        <v>86</v>
      </c>
      <c r="B100" s="272" t="s">
        <v>87</v>
      </c>
      <c r="C100" s="273"/>
      <c r="D100" s="103">
        <f>+D86</f>
        <v>0</v>
      </c>
    </row>
    <row r="101" spans="1:4" x14ac:dyDescent="0.2">
      <c r="A101" s="99" t="s">
        <v>93</v>
      </c>
      <c r="B101" s="272" t="s">
        <v>94</v>
      </c>
      <c r="C101" s="273"/>
      <c r="D101" s="103">
        <f>+D93</f>
        <v>0</v>
      </c>
    </row>
    <row r="102" spans="1:4" x14ac:dyDescent="0.2">
      <c r="A102" s="124"/>
      <c r="B102" s="274" t="s">
        <v>102</v>
      </c>
      <c r="C102" s="275"/>
      <c r="D102" s="37">
        <f>+D101+D100</f>
        <v>0</v>
      </c>
    </row>
    <row r="103" spans="1:4" x14ac:dyDescent="0.2">
      <c r="A103" s="99" t="s">
        <v>98</v>
      </c>
      <c r="B103" s="272" t="s">
        <v>99</v>
      </c>
      <c r="C103" s="273"/>
      <c r="D103" s="103">
        <f>+D97</f>
        <v>0</v>
      </c>
    </row>
    <row r="104" spans="1:4" x14ac:dyDescent="0.2">
      <c r="A104" s="276" t="s">
        <v>45</v>
      </c>
      <c r="B104" s="276"/>
      <c r="C104" s="276"/>
      <c r="D104" s="38">
        <f>+D103+D102</f>
        <v>0</v>
      </c>
    </row>
    <row r="106" spans="1:4" x14ac:dyDescent="0.2">
      <c r="A106" s="270" t="s">
        <v>103</v>
      </c>
      <c r="B106" s="271"/>
      <c r="C106" s="271"/>
      <c r="D106" s="271"/>
    </row>
    <row r="108" spans="1:4" x14ac:dyDescent="0.2">
      <c r="A108" s="35">
        <v>5</v>
      </c>
      <c r="B108" s="265" t="s">
        <v>104</v>
      </c>
      <c r="C108" s="277"/>
      <c r="D108" s="15" t="s">
        <v>26</v>
      </c>
    </row>
    <row r="109" spans="1:4" x14ac:dyDescent="0.2">
      <c r="A109" s="99" t="s">
        <v>5</v>
      </c>
      <c r="B109" s="278" t="s">
        <v>105</v>
      </c>
      <c r="C109" s="278"/>
      <c r="D109" s="97">
        <f>+Uniforme!$B$28</f>
        <v>0</v>
      </c>
    </row>
    <row r="110" spans="1:4" x14ac:dyDescent="0.2">
      <c r="A110" s="99" t="s">
        <v>7</v>
      </c>
      <c r="B110" s="278" t="s">
        <v>106</v>
      </c>
      <c r="C110" s="278"/>
      <c r="D110" s="97">
        <f>+Equipamentos!$H$79</f>
        <v>0</v>
      </c>
    </row>
    <row r="111" spans="1:4" x14ac:dyDescent="0.2">
      <c r="A111" s="99" t="s">
        <v>10</v>
      </c>
      <c r="B111" s="278" t="s">
        <v>107</v>
      </c>
      <c r="C111" s="278"/>
      <c r="D111" s="97">
        <f>+Equipamentos!$H$78</f>
        <v>0</v>
      </c>
    </row>
    <row r="112" spans="1:4" x14ac:dyDescent="0.2">
      <c r="A112" s="99" t="s">
        <v>12</v>
      </c>
      <c r="B112" s="278" t="s">
        <v>44</v>
      </c>
      <c r="C112" s="278"/>
      <c r="D112" s="97"/>
    </row>
    <row r="113" spans="1:7" x14ac:dyDescent="0.2">
      <c r="A113" s="279" t="s">
        <v>45</v>
      </c>
      <c r="B113" s="279"/>
      <c r="C113" s="279"/>
      <c r="D113" s="16">
        <f>SUM(D109:D112)</f>
        <v>0</v>
      </c>
    </row>
    <row r="115" spans="1:7" x14ac:dyDescent="0.2">
      <c r="A115" s="270" t="s">
        <v>108</v>
      </c>
      <c r="B115" s="271"/>
      <c r="C115" s="271"/>
      <c r="D115" s="271"/>
    </row>
    <row r="117" spans="1:7" x14ac:dyDescent="0.2">
      <c r="A117" s="35">
        <v>6</v>
      </c>
      <c r="B117" s="18" t="s">
        <v>109</v>
      </c>
      <c r="C117" s="148" t="s">
        <v>25</v>
      </c>
      <c r="D117" s="15" t="s">
        <v>26</v>
      </c>
    </row>
    <row r="118" spans="1:7" x14ac:dyDescent="0.2">
      <c r="A118" s="138" t="s">
        <v>5</v>
      </c>
      <c r="B118" s="138" t="s">
        <v>110</v>
      </c>
      <c r="C118" s="139">
        <v>0.03</v>
      </c>
      <c r="D118" s="140">
        <f>($D$113+$D$104+$D$72+$D$61+$D$23)*C118</f>
        <v>-0.03</v>
      </c>
    </row>
    <row r="119" spans="1:7" x14ac:dyDescent="0.2">
      <c r="A119" s="108" t="s">
        <v>7</v>
      </c>
      <c r="B119" s="108" t="s">
        <v>111</v>
      </c>
      <c r="C119" s="125">
        <v>0.03</v>
      </c>
      <c r="D119" s="111">
        <f>($D$113+$D$104+$D$72+$D$61+$D$23+D118)*C119</f>
        <v>-3.09E-2</v>
      </c>
    </row>
    <row r="120" spans="1:7" s="40" customFormat="1" x14ac:dyDescent="0.25">
      <c r="A120" s="259" t="s">
        <v>112</v>
      </c>
      <c r="B120" s="260"/>
      <c r="C120" s="261"/>
      <c r="D120" s="39">
        <f>++D119+D118+D113+D104+D72+D61+D23</f>
        <v>-1.0609</v>
      </c>
    </row>
    <row r="121" spans="1:7" s="40" customFormat="1" ht="33" customHeight="1" x14ac:dyDescent="0.25">
      <c r="A121" s="262" t="s">
        <v>113</v>
      </c>
      <c r="B121" s="263"/>
      <c r="C121" s="264"/>
      <c r="D121" s="39">
        <f>ROUND(D120/(1-(C124+C125+C127+C129+C130)),2)</f>
        <v>-1.24</v>
      </c>
    </row>
    <row r="122" spans="1:7" x14ac:dyDescent="0.2">
      <c r="A122" s="99" t="s">
        <v>10</v>
      </c>
      <c r="B122" s="99" t="s">
        <v>114</v>
      </c>
      <c r="C122" s="102"/>
      <c r="D122" s="99"/>
    </row>
    <row r="123" spans="1:7" x14ac:dyDescent="0.2">
      <c r="A123" s="99" t="s">
        <v>72</v>
      </c>
      <c r="B123" s="99" t="s">
        <v>115</v>
      </c>
      <c r="C123" s="102"/>
      <c r="D123" s="99"/>
    </row>
    <row r="124" spans="1:7" x14ac:dyDescent="0.2">
      <c r="A124" s="108" t="s">
        <v>116</v>
      </c>
      <c r="B124" s="108" t="s">
        <v>117</v>
      </c>
      <c r="C124" s="125">
        <v>1.6500000000000001E-2</v>
      </c>
      <c r="D124" s="111">
        <f>ROUND(C124*$D$121,2)</f>
        <v>-0.02</v>
      </c>
      <c r="G124" s="126"/>
    </row>
    <row r="125" spans="1:7" x14ac:dyDescent="0.2">
      <c r="A125" s="108" t="s">
        <v>118</v>
      </c>
      <c r="B125" s="108" t="s">
        <v>119</v>
      </c>
      <c r="C125" s="125">
        <v>7.5999999999999998E-2</v>
      </c>
      <c r="D125" s="111">
        <f>ROUND(C125*$D$121,2)</f>
        <v>-0.09</v>
      </c>
      <c r="G125" s="126"/>
    </row>
    <row r="126" spans="1:7" x14ac:dyDescent="0.2">
      <c r="A126" s="99" t="s">
        <v>120</v>
      </c>
      <c r="B126" s="99" t="s">
        <v>121</v>
      </c>
      <c r="C126" s="102"/>
      <c r="D126" s="103"/>
      <c r="G126" s="126"/>
    </row>
    <row r="127" spans="1:7" x14ac:dyDescent="0.2">
      <c r="A127" s="99" t="s">
        <v>122</v>
      </c>
      <c r="B127" s="99" t="s">
        <v>123</v>
      </c>
      <c r="C127" s="102"/>
      <c r="D127" s="99"/>
      <c r="G127" s="126"/>
    </row>
    <row r="128" spans="1:7" x14ac:dyDescent="0.2">
      <c r="A128" s="99" t="s">
        <v>124</v>
      </c>
      <c r="B128" s="99" t="s">
        <v>125</v>
      </c>
      <c r="C128" s="102"/>
      <c r="D128" s="99"/>
    </row>
    <row r="129" spans="1:4" x14ac:dyDescent="0.2">
      <c r="A129" s="108" t="s">
        <v>126</v>
      </c>
      <c r="B129" s="108" t="s">
        <v>127</v>
      </c>
      <c r="C129" s="125">
        <v>0.05</v>
      </c>
      <c r="D129" s="111">
        <f>ROUND(C129*$D$121,2)</f>
        <v>-0.06</v>
      </c>
    </row>
    <row r="130" spans="1:4" x14ac:dyDescent="0.2">
      <c r="A130" s="99" t="s">
        <v>128</v>
      </c>
      <c r="B130" s="99" t="s">
        <v>129</v>
      </c>
      <c r="C130" s="102"/>
      <c r="D130" s="99"/>
    </row>
    <row r="131" spans="1:4" x14ac:dyDescent="0.2">
      <c r="A131" s="99" t="s">
        <v>12</v>
      </c>
      <c r="B131" s="99" t="s">
        <v>364</v>
      </c>
      <c r="C131" s="177"/>
      <c r="D131" s="99"/>
    </row>
    <row r="132" spans="1:4" ht="14.25" x14ac:dyDescent="0.2">
      <c r="A132" s="99" t="s">
        <v>365</v>
      </c>
      <c r="B132" s="99" t="s">
        <v>366</v>
      </c>
      <c r="C132" s="177"/>
      <c r="D132" s="183">
        <f>+D149</f>
        <v>23.54</v>
      </c>
    </row>
    <row r="133" spans="1:4" x14ac:dyDescent="0.2">
      <c r="A133" s="99" t="s">
        <v>367</v>
      </c>
      <c r="B133" s="99" t="s">
        <v>368</v>
      </c>
      <c r="C133" s="177"/>
      <c r="D133" s="183">
        <f>+D150</f>
        <v>63</v>
      </c>
    </row>
    <row r="134" spans="1:4" x14ac:dyDescent="0.2">
      <c r="A134" s="265" t="s">
        <v>45</v>
      </c>
      <c r="B134" s="266"/>
      <c r="C134" s="41">
        <f>+C130+C129+C127+C125+C124+C119+C118</f>
        <v>0.20250000000000001</v>
      </c>
      <c r="D134" s="16">
        <f>+D129+D127+D125+D124+D119+D118+D132+D133</f>
        <v>86.309100000000001</v>
      </c>
    </row>
    <row r="136" spans="1:4" x14ac:dyDescent="0.2">
      <c r="A136" s="267" t="s">
        <v>130</v>
      </c>
      <c r="B136" s="267"/>
      <c r="C136" s="267"/>
      <c r="D136" s="267"/>
    </row>
    <row r="137" spans="1:4" x14ac:dyDescent="0.2">
      <c r="A137" s="99" t="s">
        <v>5</v>
      </c>
      <c r="B137" s="268" t="s">
        <v>131</v>
      </c>
      <c r="C137" s="268"/>
      <c r="D137" s="97">
        <f>+D23</f>
        <v>0</v>
      </c>
    </row>
    <row r="138" spans="1:4" x14ac:dyDescent="0.2">
      <c r="A138" s="99" t="s">
        <v>132</v>
      </c>
      <c r="B138" s="268" t="s">
        <v>133</v>
      </c>
      <c r="C138" s="268"/>
      <c r="D138" s="97">
        <f>+D61</f>
        <v>-1</v>
      </c>
    </row>
    <row r="139" spans="1:4" x14ac:dyDescent="0.2">
      <c r="A139" s="99" t="s">
        <v>10</v>
      </c>
      <c r="B139" s="268" t="s">
        <v>134</v>
      </c>
      <c r="C139" s="268"/>
      <c r="D139" s="97">
        <f>+D72</f>
        <v>0</v>
      </c>
    </row>
    <row r="140" spans="1:4" x14ac:dyDescent="0.2">
      <c r="A140" s="99" t="s">
        <v>12</v>
      </c>
      <c r="B140" s="268" t="s">
        <v>135</v>
      </c>
      <c r="C140" s="268"/>
      <c r="D140" s="97">
        <f>+D104</f>
        <v>0</v>
      </c>
    </row>
    <row r="141" spans="1:4" x14ac:dyDescent="0.2">
      <c r="A141" s="99" t="s">
        <v>31</v>
      </c>
      <c r="B141" s="268" t="s">
        <v>136</v>
      </c>
      <c r="C141" s="268"/>
      <c r="D141" s="97">
        <f>+D113</f>
        <v>0</v>
      </c>
    </row>
    <row r="142" spans="1:4" x14ac:dyDescent="0.2">
      <c r="B142" s="269" t="s">
        <v>137</v>
      </c>
      <c r="C142" s="269"/>
      <c r="D142" s="42">
        <f>SUM(D137:D141)</f>
        <v>-1</v>
      </c>
    </row>
    <row r="143" spans="1:4" x14ac:dyDescent="0.2">
      <c r="A143" s="99" t="s">
        <v>33</v>
      </c>
      <c r="B143" s="268" t="s">
        <v>138</v>
      </c>
      <c r="C143" s="268"/>
      <c r="D143" s="97">
        <f>+D134</f>
        <v>86.309100000000001</v>
      </c>
    </row>
    <row r="145" spans="1:5" x14ac:dyDescent="0.2">
      <c r="A145" s="258" t="s">
        <v>139</v>
      </c>
      <c r="B145" s="258"/>
      <c r="C145" s="258"/>
      <c r="D145" s="43">
        <f>ROUND(+D143+D142,2)</f>
        <v>85.31</v>
      </c>
    </row>
    <row r="147" spans="1:5" x14ac:dyDescent="0.2">
      <c r="B147" s="127"/>
      <c r="C147" s="127"/>
      <c r="D147" s="127"/>
    </row>
    <row r="148" spans="1:5" ht="22.5" x14ac:dyDescent="0.25">
      <c r="A148" s="1"/>
      <c r="B148" s="178"/>
      <c r="C148" s="179" t="s">
        <v>344</v>
      </c>
      <c r="D148" s="180" t="s">
        <v>359</v>
      </c>
      <c r="E148" s="128"/>
    </row>
    <row r="149" spans="1:5" x14ac:dyDescent="0.2">
      <c r="A149" s="181" t="s">
        <v>360</v>
      </c>
      <c r="B149" s="181"/>
      <c r="C149" s="182">
        <f>ROUND((565/12),2)</f>
        <v>47.08</v>
      </c>
      <c r="D149" s="182">
        <f>ROUND(C149/(+Apresentacao!$F$24),2)</f>
        <v>23.54</v>
      </c>
      <c r="E149" s="128"/>
    </row>
    <row r="150" spans="1:5" x14ac:dyDescent="0.2">
      <c r="A150" s="181" t="s">
        <v>361</v>
      </c>
      <c r="B150" s="181"/>
      <c r="C150" s="182">
        <v>126</v>
      </c>
      <c r="D150" s="182">
        <f>ROUND(C150/(+Apresentacao!$F$24),2)</f>
        <v>63</v>
      </c>
      <c r="E150" s="128"/>
    </row>
    <row r="151" spans="1:5" x14ac:dyDescent="0.2">
      <c r="A151" s="128"/>
      <c r="B151" s="128"/>
      <c r="C151" s="128"/>
      <c r="D151" s="128"/>
      <c r="E151" s="128"/>
    </row>
    <row r="152" spans="1:5" x14ac:dyDescent="0.2">
      <c r="A152" s="128"/>
      <c r="B152" s="128"/>
      <c r="C152" s="128"/>
      <c r="D152" s="128"/>
      <c r="E152" s="128"/>
    </row>
    <row r="153" spans="1:5" ht="44.25" customHeight="1" x14ac:dyDescent="0.2">
      <c r="A153" s="256" t="s">
        <v>362</v>
      </c>
      <c r="B153" s="256"/>
      <c r="C153" s="256"/>
      <c r="D153" s="256"/>
      <c r="E153" s="128"/>
    </row>
    <row r="154" spans="1:5" ht="14.25" x14ac:dyDescent="0.2">
      <c r="A154" s="257" t="s">
        <v>363</v>
      </c>
      <c r="B154" s="257"/>
      <c r="C154" s="257"/>
      <c r="D154" s="257"/>
      <c r="E154" s="128"/>
    </row>
    <row r="155" spans="1:5" x14ac:dyDescent="0.2">
      <c r="A155" s="128"/>
      <c r="B155" s="128"/>
      <c r="C155" s="128"/>
      <c r="D155" s="128"/>
      <c r="E155" s="128"/>
    </row>
    <row r="156" spans="1:5" x14ac:dyDescent="0.2">
      <c r="A156" s="128"/>
      <c r="B156" s="128"/>
      <c r="C156" s="128"/>
      <c r="D156" s="128"/>
      <c r="E156" s="128"/>
    </row>
    <row r="157" spans="1:5" x14ac:dyDescent="0.2">
      <c r="A157" s="128"/>
      <c r="B157" s="128"/>
      <c r="C157" s="128"/>
      <c r="D157" s="128"/>
      <c r="E157" s="128"/>
    </row>
    <row r="158" spans="1:5" x14ac:dyDescent="0.2">
      <c r="A158" s="128"/>
      <c r="B158" s="128"/>
      <c r="C158" s="128"/>
      <c r="D158" s="128"/>
      <c r="E158" s="128"/>
    </row>
    <row r="159" spans="1:5" x14ac:dyDescent="0.2">
      <c r="A159" s="128"/>
      <c r="B159" s="128"/>
      <c r="C159" s="128"/>
      <c r="D159" s="128"/>
      <c r="E159" s="128"/>
    </row>
    <row r="160" spans="1:5" x14ac:dyDescent="0.2">
      <c r="A160" s="128"/>
      <c r="B160" s="128"/>
      <c r="C160" s="128"/>
      <c r="D160" s="128"/>
      <c r="E160" s="128"/>
    </row>
  </sheetData>
  <mergeCells count="80">
    <mergeCell ref="C7:D7"/>
    <mergeCell ref="A1:D1"/>
    <mergeCell ref="A3:D3"/>
    <mergeCell ref="C4:D4"/>
    <mergeCell ref="C5:D5"/>
    <mergeCell ref="C6:D6"/>
    <mergeCell ref="A25:D25"/>
    <mergeCell ref="C8:D8"/>
    <mergeCell ref="A10:D10"/>
    <mergeCell ref="B12:C12"/>
    <mergeCell ref="B15:C15"/>
    <mergeCell ref="B16:C16"/>
    <mergeCell ref="B17:C17"/>
    <mergeCell ref="B18:C18"/>
    <mergeCell ref="B19:C19"/>
    <mergeCell ref="B21:C21"/>
    <mergeCell ref="B22:C22"/>
    <mergeCell ref="A23:C23"/>
    <mergeCell ref="A61:C61"/>
    <mergeCell ref="A27:D27"/>
    <mergeCell ref="A33:C33"/>
    <mergeCell ref="A35:D35"/>
    <mergeCell ref="A47:D47"/>
    <mergeCell ref="B53:C53"/>
    <mergeCell ref="A54:B54"/>
    <mergeCell ref="A56:D56"/>
    <mergeCell ref="B57:C57"/>
    <mergeCell ref="B58:C58"/>
    <mergeCell ref="B59:C59"/>
    <mergeCell ref="B60:C60"/>
    <mergeCell ref="B84:C84"/>
    <mergeCell ref="A63:D63"/>
    <mergeCell ref="A72:C72"/>
    <mergeCell ref="A74:D74"/>
    <mergeCell ref="A76:D76"/>
    <mergeCell ref="B77:C77"/>
    <mergeCell ref="B78:C78"/>
    <mergeCell ref="B79:C79"/>
    <mergeCell ref="B80:C80"/>
    <mergeCell ref="B81:C81"/>
    <mergeCell ref="B82:C82"/>
    <mergeCell ref="B83:C83"/>
    <mergeCell ref="B100:C100"/>
    <mergeCell ref="B85:C85"/>
    <mergeCell ref="A86:C86"/>
    <mergeCell ref="B88:C88"/>
    <mergeCell ref="B89:C89"/>
    <mergeCell ref="B90:C90"/>
    <mergeCell ref="B91:C91"/>
    <mergeCell ref="B92:C92"/>
    <mergeCell ref="A93:C93"/>
    <mergeCell ref="B95:C95"/>
    <mergeCell ref="B96:C96"/>
    <mergeCell ref="A97:C97"/>
    <mergeCell ref="A115:D115"/>
    <mergeCell ref="B101:C101"/>
    <mergeCell ref="B102:C102"/>
    <mergeCell ref="B103:C103"/>
    <mergeCell ref="A104:C104"/>
    <mergeCell ref="A106:D106"/>
    <mergeCell ref="B108:C108"/>
    <mergeCell ref="B109:C109"/>
    <mergeCell ref="B110:C110"/>
    <mergeCell ref="B111:C111"/>
    <mergeCell ref="B112:C112"/>
    <mergeCell ref="A113:C113"/>
    <mergeCell ref="A153:D153"/>
    <mergeCell ref="A154:D154"/>
    <mergeCell ref="A145:C145"/>
    <mergeCell ref="A120:C120"/>
    <mergeCell ref="A121:C121"/>
    <mergeCell ref="A134:B134"/>
    <mergeCell ref="A136:D136"/>
    <mergeCell ref="B137:C137"/>
    <mergeCell ref="B138:C138"/>
    <mergeCell ref="B139:C139"/>
    <mergeCell ref="B140:C140"/>
    <mergeCell ref="B141:C141"/>
    <mergeCell ref="B142:C142"/>
    <mergeCell ref="B143:C143"/>
  </mergeCells>
  <pageMargins left="0.9055118110236221" right="0.23622047244094491" top="0.35433070866141736" bottom="0.51181102362204722" header="0.31496062992125984" footer="0.31496062992125984"/>
  <pageSetup paperSize="9" scale="75" orientation="portrait" r:id="rId1"/>
  <headerFooter>
    <oddFooter>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C164"/>
  <sheetViews>
    <sheetView workbookViewId="0">
      <selection activeCell="A20" sqref="A20"/>
    </sheetView>
  </sheetViews>
  <sheetFormatPr defaultRowHeight="12.75" x14ac:dyDescent="0.2"/>
  <cols>
    <col min="1" max="1" width="73.7109375" style="82" customWidth="1"/>
    <col min="2" max="2" width="16.42578125" style="82" bestFit="1" customWidth="1"/>
    <col min="3" max="3" width="16.85546875" style="82" customWidth="1"/>
    <col min="4" max="4" width="10.7109375" style="82" bestFit="1" customWidth="1"/>
    <col min="5" max="5" width="79" style="82" customWidth="1"/>
    <col min="6" max="16384" width="9.140625" style="82"/>
  </cols>
  <sheetData>
    <row r="1" spans="1:3" ht="36.75" customHeight="1" x14ac:dyDescent="0.2">
      <c r="A1" s="332" t="s">
        <v>351</v>
      </c>
      <c r="B1" s="332"/>
      <c r="C1" s="332"/>
    </row>
    <row r="3" spans="1:3" x14ac:dyDescent="0.2">
      <c r="A3" s="99" t="s">
        <v>140</v>
      </c>
      <c r="B3" s="99">
        <v>220</v>
      </c>
    </row>
    <row r="4" spans="1:3" x14ac:dyDescent="0.2">
      <c r="A4" s="99" t="s">
        <v>141</v>
      </c>
      <c r="B4" s="99">
        <v>365.25</v>
      </c>
    </row>
    <row r="5" spans="1:3" x14ac:dyDescent="0.2">
      <c r="A5" s="99" t="s">
        <v>142</v>
      </c>
      <c r="B5" s="45">
        <f>(365.25/12)/(7/7)/2</f>
        <v>15.21875</v>
      </c>
    </row>
    <row r="6" spans="1:3" x14ac:dyDescent="0.2">
      <c r="A6" s="112" t="s">
        <v>27</v>
      </c>
      <c r="B6" s="103">
        <f>+'Bombeiro Lider 12 36'!D12</f>
        <v>0</v>
      </c>
    </row>
    <row r="7" spans="1:3" x14ac:dyDescent="0.2">
      <c r="A7" s="112" t="s">
        <v>143</v>
      </c>
      <c r="B7" s="103">
        <f>+'Bombeiro Lider 12 36'!D23</f>
        <v>0</v>
      </c>
    </row>
    <row r="9" spans="1:3" x14ac:dyDescent="0.2">
      <c r="A9" s="329" t="s">
        <v>144</v>
      </c>
      <c r="B9" s="330"/>
      <c r="C9" s="331"/>
    </row>
    <row r="10" spans="1:3" x14ac:dyDescent="0.2">
      <c r="A10" s="99" t="s">
        <v>145</v>
      </c>
      <c r="B10" s="99">
        <f>+$B$4</f>
        <v>365.25</v>
      </c>
      <c r="C10" s="115"/>
    </row>
    <row r="11" spans="1:3" x14ac:dyDescent="0.2">
      <c r="A11" s="99" t="s">
        <v>146</v>
      </c>
      <c r="B11" s="112">
        <v>12</v>
      </c>
      <c r="C11" s="115"/>
    </row>
    <row r="12" spans="1:3" x14ac:dyDescent="0.2">
      <c r="A12" s="99" t="s">
        <v>147</v>
      </c>
      <c r="B12" s="102">
        <v>1</v>
      </c>
      <c r="C12" s="115"/>
    </row>
    <row r="13" spans="1:3" x14ac:dyDescent="0.2">
      <c r="A13" s="112" t="s">
        <v>148</v>
      </c>
      <c r="B13" s="130">
        <f>+B5</f>
        <v>15.21875</v>
      </c>
      <c r="C13" s="115"/>
    </row>
    <row r="14" spans="1:3" x14ac:dyDescent="0.2">
      <c r="A14" s="108" t="s">
        <v>149</v>
      </c>
      <c r="B14" s="131"/>
      <c r="C14" s="115"/>
    </row>
    <row r="15" spans="1:3" x14ac:dyDescent="0.2">
      <c r="A15" s="99" t="s">
        <v>150</v>
      </c>
      <c r="B15" s="102">
        <v>0.06</v>
      </c>
      <c r="C15" s="115"/>
    </row>
    <row r="16" spans="1:3" x14ac:dyDescent="0.2">
      <c r="A16" s="308" t="s">
        <v>151</v>
      </c>
      <c r="B16" s="310"/>
      <c r="C16" s="44">
        <f>ROUND((B13*(B14*2)-($B$6*B15)),2)</f>
        <v>0</v>
      </c>
    </row>
    <row r="18" spans="1:3" x14ac:dyDescent="0.2">
      <c r="A18" s="329" t="s">
        <v>152</v>
      </c>
      <c r="B18" s="330"/>
      <c r="C18" s="331"/>
    </row>
    <row r="19" spans="1:3" x14ac:dyDescent="0.2">
      <c r="A19" s="99" t="s">
        <v>145</v>
      </c>
      <c r="B19" s="99">
        <f>+$B$4</f>
        <v>365.25</v>
      </c>
      <c r="C19" s="115"/>
    </row>
    <row r="20" spans="1:3" x14ac:dyDescent="0.2">
      <c r="A20" s="99" t="s">
        <v>146</v>
      </c>
      <c r="B20" s="112">
        <v>12</v>
      </c>
      <c r="C20" s="115"/>
    </row>
    <row r="21" spans="1:3" x14ac:dyDescent="0.2">
      <c r="A21" s="99" t="s">
        <v>147</v>
      </c>
      <c r="B21" s="102">
        <v>1</v>
      </c>
      <c r="C21" s="115"/>
    </row>
    <row r="22" spans="1:3" x14ac:dyDescent="0.2">
      <c r="A22" s="112" t="s">
        <v>148</v>
      </c>
      <c r="B22" s="130">
        <f>+B5</f>
        <v>15.21875</v>
      </c>
      <c r="C22" s="115"/>
    </row>
    <row r="23" spans="1:3" x14ac:dyDescent="0.2">
      <c r="A23" s="108" t="s">
        <v>153</v>
      </c>
      <c r="B23" s="131"/>
      <c r="C23" s="115"/>
    </row>
    <row r="24" spans="1:3" x14ac:dyDescent="0.2">
      <c r="A24" s="99" t="s">
        <v>154</v>
      </c>
      <c r="B24" s="132">
        <v>1</v>
      </c>
      <c r="C24" s="115"/>
    </row>
    <row r="25" spans="1:3" x14ac:dyDescent="0.2">
      <c r="A25" s="308" t="s">
        <v>153</v>
      </c>
      <c r="B25" s="310"/>
      <c r="C25" s="44">
        <f>ROUND(((B23*B22)-B24),2)</f>
        <v>-1</v>
      </c>
    </row>
    <row r="27" spans="1:3" x14ac:dyDescent="0.2">
      <c r="A27" s="329" t="s">
        <v>155</v>
      </c>
      <c r="B27" s="330"/>
      <c r="C27" s="331"/>
    </row>
    <row r="28" spans="1:3" x14ac:dyDescent="0.2">
      <c r="A28" s="99" t="s">
        <v>156</v>
      </c>
      <c r="B28" s="103">
        <f>+B7</f>
        <v>0</v>
      </c>
      <c r="C28" s="115"/>
    </row>
    <row r="29" spans="1:3" x14ac:dyDescent="0.2">
      <c r="A29" s="99" t="s">
        <v>157</v>
      </c>
      <c r="B29" s="99">
        <v>12</v>
      </c>
      <c r="C29" s="115"/>
    </row>
    <row r="30" spans="1:3" x14ac:dyDescent="0.2">
      <c r="A30" s="108" t="s">
        <v>158</v>
      </c>
      <c r="B30" s="125"/>
      <c r="C30" s="115"/>
    </row>
    <row r="31" spans="1:3" x14ac:dyDescent="0.2">
      <c r="A31" s="308" t="s">
        <v>159</v>
      </c>
      <c r="B31" s="310"/>
      <c r="C31" s="44">
        <f>ROUND(+(B28/B29)*B30,2)</f>
        <v>0</v>
      </c>
    </row>
    <row r="33" spans="1:3" x14ac:dyDescent="0.2">
      <c r="A33" s="323" t="s">
        <v>160</v>
      </c>
      <c r="B33" s="324"/>
      <c r="C33" s="325"/>
    </row>
    <row r="34" spans="1:3" s="120" customFormat="1" x14ac:dyDescent="0.2">
      <c r="A34" s="133" t="s">
        <v>161</v>
      </c>
      <c r="B34" s="125">
        <f>+B30</f>
        <v>0</v>
      </c>
      <c r="C34" s="115"/>
    </row>
    <row r="35" spans="1:3" x14ac:dyDescent="0.2">
      <c r="A35" s="99" t="s">
        <v>162</v>
      </c>
      <c r="B35" s="103">
        <f>+'Bombeiro Lider 12 36'!$D$23</f>
        <v>0</v>
      </c>
      <c r="C35" s="115"/>
    </row>
    <row r="36" spans="1:3" x14ac:dyDescent="0.2">
      <c r="A36" s="99" t="s">
        <v>50</v>
      </c>
      <c r="B36" s="103">
        <f>+'Bombeiro Lider 12 36'!$D$29</f>
        <v>0</v>
      </c>
      <c r="C36" s="115"/>
    </row>
    <row r="37" spans="1:3" x14ac:dyDescent="0.2">
      <c r="A37" s="99" t="s">
        <v>53</v>
      </c>
      <c r="B37" s="103">
        <f>+'Bombeiro Lider 12 36'!$D$31</f>
        <v>0</v>
      </c>
      <c r="C37" s="115"/>
    </row>
    <row r="38" spans="1:3" x14ac:dyDescent="0.2">
      <c r="A38" s="99" t="s">
        <v>55</v>
      </c>
      <c r="B38" s="103">
        <f>+'Bombeiro Lider 12 36'!$D$32</f>
        <v>0</v>
      </c>
      <c r="C38" s="115"/>
    </row>
    <row r="39" spans="1:3" x14ac:dyDescent="0.2">
      <c r="A39" s="46" t="s">
        <v>163</v>
      </c>
      <c r="B39" s="47">
        <f>SUM(B35:B38)</f>
        <v>0</v>
      </c>
      <c r="C39" s="115"/>
    </row>
    <row r="40" spans="1:3" x14ac:dyDescent="0.2">
      <c r="A40" s="112" t="s">
        <v>164</v>
      </c>
      <c r="B40" s="102">
        <v>0.4</v>
      </c>
      <c r="C40" s="115"/>
    </row>
    <row r="41" spans="1:3" x14ac:dyDescent="0.2">
      <c r="A41" s="112" t="s">
        <v>165</v>
      </c>
      <c r="B41" s="102">
        <f>+'Bombeiro Lider 12 36'!$C$44</f>
        <v>0.08</v>
      </c>
      <c r="C41" s="115"/>
    </row>
    <row r="42" spans="1:3" x14ac:dyDescent="0.2">
      <c r="A42" s="274" t="s">
        <v>166</v>
      </c>
      <c r="B42" s="275"/>
      <c r="C42" s="37">
        <f>ROUND(+B39*B40*B41*B34,2)</f>
        <v>0</v>
      </c>
    </row>
    <row r="43" spans="1:3" x14ac:dyDescent="0.2">
      <c r="A43" s="112" t="s">
        <v>167</v>
      </c>
      <c r="B43" s="102"/>
      <c r="C43" s="115"/>
    </row>
    <row r="44" spans="1:3" x14ac:dyDescent="0.2">
      <c r="A44" s="274" t="s">
        <v>168</v>
      </c>
      <c r="B44" s="275"/>
      <c r="C44" s="48">
        <f>ROUND(B43*B41*B39*B34,2)</f>
        <v>0</v>
      </c>
    </row>
    <row r="45" spans="1:3" x14ac:dyDescent="0.2">
      <c r="A45" s="308" t="s">
        <v>169</v>
      </c>
      <c r="B45" s="310"/>
      <c r="C45" s="38">
        <f>+C44+C42</f>
        <v>0</v>
      </c>
    </row>
    <row r="47" spans="1:3" x14ac:dyDescent="0.2">
      <c r="A47" s="329" t="s">
        <v>170</v>
      </c>
      <c r="B47" s="330"/>
      <c r="C47" s="331"/>
    </row>
    <row r="48" spans="1:3" x14ac:dyDescent="0.2">
      <c r="A48" s="99" t="s">
        <v>156</v>
      </c>
      <c r="B48" s="103">
        <f>+B7</f>
        <v>0</v>
      </c>
      <c r="C48" s="115"/>
    </row>
    <row r="49" spans="1:3" x14ac:dyDescent="0.2">
      <c r="A49" s="99" t="s">
        <v>171</v>
      </c>
      <c r="B49" s="134">
        <v>30</v>
      </c>
      <c r="C49" s="115"/>
    </row>
    <row r="50" spans="1:3" x14ac:dyDescent="0.2">
      <c r="A50" s="99" t="s">
        <v>157</v>
      </c>
      <c r="B50" s="99">
        <v>12</v>
      </c>
      <c r="C50" s="115"/>
    </row>
    <row r="51" spans="1:3" x14ac:dyDescent="0.2">
      <c r="A51" s="99" t="s">
        <v>172</v>
      </c>
      <c r="B51" s="99">
        <v>7</v>
      </c>
      <c r="C51" s="115"/>
    </row>
    <row r="52" spans="1:3" x14ac:dyDescent="0.2">
      <c r="A52" s="108" t="s">
        <v>173</v>
      </c>
      <c r="B52" s="125"/>
      <c r="C52" s="115"/>
    </row>
    <row r="53" spans="1:3" x14ac:dyDescent="0.2">
      <c r="A53" s="308" t="s">
        <v>174</v>
      </c>
      <c r="B53" s="310"/>
      <c r="C53" s="44">
        <f>+ROUND(((B48/B49/B50)*B51)*B52,2)</f>
        <v>0</v>
      </c>
    </row>
    <row r="55" spans="1:3" x14ac:dyDescent="0.2">
      <c r="A55" s="323" t="s">
        <v>175</v>
      </c>
      <c r="B55" s="324"/>
      <c r="C55" s="325"/>
    </row>
    <row r="56" spans="1:3" x14ac:dyDescent="0.2">
      <c r="A56" s="133" t="s">
        <v>176</v>
      </c>
      <c r="B56" s="125">
        <f>+B52</f>
        <v>0</v>
      </c>
      <c r="C56" s="115"/>
    </row>
    <row r="57" spans="1:3" x14ac:dyDescent="0.2">
      <c r="A57" s="99" t="s">
        <v>162</v>
      </c>
      <c r="B57" s="103">
        <f>+'Bombeiro Lider 12 36'!$D$23</f>
        <v>0</v>
      </c>
      <c r="C57" s="115"/>
    </row>
    <row r="58" spans="1:3" x14ac:dyDescent="0.2">
      <c r="A58" s="99" t="s">
        <v>50</v>
      </c>
      <c r="B58" s="103">
        <f>+'Bombeiro Lider 12 36'!$D$29</f>
        <v>0</v>
      </c>
      <c r="C58" s="115"/>
    </row>
    <row r="59" spans="1:3" x14ac:dyDescent="0.2">
      <c r="A59" s="99" t="s">
        <v>53</v>
      </c>
      <c r="B59" s="103">
        <f>+'Bombeiro Lider 12 36'!$D$31</f>
        <v>0</v>
      </c>
      <c r="C59" s="115"/>
    </row>
    <row r="60" spans="1:3" x14ac:dyDescent="0.2">
      <c r="A60" s="99" t="s">
        <v>55</v>
      </c>
      <c r="B60" s="103">
        <f>+'Bombeiro Lider 12 36'!$D$32</f>
        <v>0</v>
      </c>
      <c r="C60" s="115"/>
    </row>
    <row r="61" spans="1:3" x14ac:dyDescent="0.2">
      <c r="A61" s="46" t="s">
        <v>163</v>
      </c>
      <c r="B61" s="47">
        <f>SUM(B57:B60)</f>
        <v>0</v>
      </c>
      <c r="C61" s="115"/>
    </row>
    <row r="62" spans="1:3" x14ac:dyDescent="0.2">
      <c r="A62" s="112" t="s">
        <v>164</v>
      </c>
      <c r="B62" s="102">
        <v>0.4</v>
      </c>
      <c r="C62" s="115"/>
    </row>
    <row r="63" spans="1:3" x14ac:dyDescent="0.2">
      <c r="A63" s="112" t="s">
        <v>165</v>
      </c>
      <c r="B63" s="102">
        <f>+'Bombeiro Lider 12 36'!$C$44</f>
        <v>0.08</v>
      </c>
      <c r="C63" s="115"/>
    </row>
    <row r="64" spans="1:3" x14ac:dyDescent="0.2">
      <c r="A64" s="274" t="s">
        <v>166</v>
      </c>
      <c r="B64" s="275"/>
      <c r="C64" s="37">
        <f>ROUND(+B61*B62*B63*B56,2)</f>
        <v>0</v>
      </c>
    </row>
    <row r="65" spans="1:3" x14ac:dyDescent="0.2">
      <c r="A65" s="112" t="s">
        <v>167</v>
      </c>
      <c r="B65" s="102"/>
      <c r="C65" s="115"/>
    </row>
    <row r="66" spans="1:3" x14ac:dyDescent="0.2">
      <c r="A66" s="274" t="s">
        <v>168</v>
      </c>
      <c r="B66" s="275"/>
      <c r="C66" s="48">
        <f>ROUND(B65*B63*B61*B56,2)</f>
        <v>0</v>
      </c>
    </row>
    <row r="67" spans="1:3" x14ac:dyDescent="0.2">
      <c r="A67" s="308" t="s">
        <v>177</v>
      </c>
      <c r="B67" s="310"/>
      <c r="C67" s="38">
        <f>+C66+C64</f>
        <v>0</v>
      </c>
    </row>
    <row r="69" spans="1:3" x14ac:dyDescent="0.2">
      <c r="A69" s="323" t="s">
        <v>178</v>
      </c>
      <c r="B69" s="324"/>
      <c r="C69" s="325"/>
    </row>
    <row r="70" spans="1:3" x14ac:dyDescent="0.2">
      <c r="A70" s="314" t="s">
        <v>179</v>
      </c>
      <c r="B70" s="315"/>
      <c r="C70" s="316"/>
    </row>
    <row r="71" spans="1:3" x14ac:dyDescent="0.2">
      <c r="A71" s="317"/>
      <c r="B71" s="318"/>
      <c r="C71" s="319"/>
    </row>
    <row r="72" spans="1:3" x14ac:dyDescent="0.2">
      <c r="A72" s="317"/>
      <c r="B72" s="318"/>
      <c r="C72" s="319"/>
    </row>
    <row r="73" spans="1:3" x14ac:dyDescent="0.2">
      <c r="A73" s="320"/>
      <c r="B73" s="321"/>
      <c r="C73" s="322"/>
    </row>
    <row r="74" spans="1:3" x14ac:dyDescent="0.2">
      <c r="A74" s="135"/>
      <c r="B74" s="135"/>
      <c r="C74" s="135"/>
    </row>
    <row r="75" spans="1:3" x14ac:dyDescent="0.2">
      <c r="A75" s="323" t="s">
        <v>180</v>
      </c>
      <c r="B75" s="324"/>
      <c r="C75" s="325"/>
    </row>
    <row r="76" spans="1:3" x14ac:dyDescent="0.2">
      <c r="A76" s="99" t="s">
        <v>181</v>
      </c>
      <c r="B76" s="103">
        <f>+$B$7</f>
        <v>0</v>
      </c>
      <c r="C76" s="115"/>
    </row>
    <row r="77" spans="1:3" x14ac:dyDescent="0.2">
      <c r="A77" s="99" t="s">
        <v>146</v>
      </c>
      <c r="B77" s="99">
        <v>30</v>
      </c>
      <c r="C77" s="115"/>
    </row>
    <row r="78" spans="1:3" x14ac:dyDescent="0.2">
      <c r="A78" s="99" t="s">
        <v>182</v>
      </c>
      <c r="B78" s="99">
        <v>12</v>
      </c>
      <c r="C78" s="115"/>
    </row>
    <row r="79" spans="1:3" x14ac:dyDescent="0.2">
      <c r="A79" s="108" t="s">
        <v>183</v>
      </c>
      <c r="B79" s="108"/>
      <c r="C79" s="115"/>
    </row>
    <row r="80" spans="1:3" x14ac:dyDescent="0.2">
      <c r="A80" s="308" t="s">
        <v>184</v>
      </c>
      <c r="B80" s="310"/>
      <c r="C80" s="32">
        <f>+ROUND((B76/B77/B78)*B79,2)</f>
        <v>0</v>
      </c>
    </row>
    <row r="82" spans="1:3" x14ac:dyDescent="0.2">
      <c r="A82" s="323" t="s">
        <v>185</v>
      </c>
      <c r="B82" s="324"/>
      <c r="C82" s="325"/>
    </row>
    <row r="83" spans="1:3" x14ac:dyDescent="0.2">
      <c r="A83" s="99" t="s">
        <v>181</v>
      </c>
      <c r="B83" s="103">
        <f>+$B$7</f>
        <v>0</v>
      </c>
      <c r="C83" s="115"/>
    </row>
    <row r="84" spans="1:3" x14ac:dyDescent="0.2">
      <c r="A84" s="99" t="s">
        <v>146</v>
      </c>
      <c r="B84" s="99">
        <v>30</v>
      </c>
      <c r="C84" s="115"/>
    </row>
    <row r="85" spans="1:3" x14ac:dyDescent="0.2">
      <c r="A85" s="99" t="s">
        <v>182</v>
      </c>
      <c r="B85" s="99">
        <v>12</v>
      </c>
      <c r="C85" s="115"/>
    </row>
    <row r="86" spans="1:3" x14ac:dyDescent="0.2">
      <c r="A86" s="112" t="s">
        <v>186</v>
      </c>
      <c r="B86" s="99">
        <v>5</v>
      </c>
      <c r="C86" s="115"/>
    </row>
    <row r="87" spans="1:3" x14ac:dyDescent="0.2">
      <c r="A87" s="108" t="s">
        <v>187</v>
      </c>
      <c r="B87" s="125"/>
      <c r="C87" s="115"/>
    </row>
    <row r="88" spans="1:3" x14ac:dyDescent="0.2">
      <c r="A88" s="108" t="s">
        <v>188</v>
      </c>
      <c r="B88" s="125"/>
      <c r="C88" s="115"/>
    </row>
    <row r="89" spans="1:3" x14ac:dyDescent="0.2">
      <c r="A89" s="308" t="s">
        <v>189</v>
      </c>
      <c r="B89" s="310"/>
      <c r="C89" s="44">
        <f>ROUND(+B83/B84/B85*B86*B87*B88,2)</f>
        <v>0</v>
      </c>
    </row>
    <row r="91" spans="1:3" x14ac:dyDescent="0.2">
      <c r="A91" s="323" t="s">
        <v>190</v>
      </c>
      <c r="B91" s="324"/>
      <c r="C91" s="325"/>
    </row>
    <row r="92" spans="1:3" x14ac:dyDescent="0.2">
      <c r="A92" s="99" t="s">
        <v>181</v>
      </c>
      <c r="B92" s="103">
        <f>+$B$7</f>
        <v>0</v>
      </c>
      <c r="C92" s="115"/>
    </row>
    <row r="93" spans="1:3" x14ac:dyDescent="0.2">
      <c r="A93" s="99" t="s">
        <v>146</v>
      </c>
      <c r="B93" s="99">
        <v>30</v>
      </c>
      <c r="C93" s="115"/>
    </row>
    <row r="94" spans="1:3" x14ac:dyDescent="0.2">
      <c r="A94" s="99" t="s">
        <v>182</v>
      </c>
      <c r="B94" s="99">
        <v>12</v>
      </c>
      <c r="C94" s="115"/>
    </row>
    <row r="95" spans="1:3" x14ac:dyDescent="0.2">
      <c r="A95" s="112" t="s">
        <v>191</v>
      </c>
      <c r="B95" s="99">
        <v>15</v>
      </c>
      <c r="C95" s="115"/>
    </row>
    <row r="96" spans="1:3" x14ac:dyDescent="0.2">
      <c r="A96" s="108" t="s">
        <v>192</v>
      </c>
      <c r="B96" s="125"/>
      <c r="C96" s="115"/>
    </row>
    <row r="97" spans="1:3" x14ac:dyDescent="0.2">
      <c r="A97" s="308" t="s">
        <v>193</v>
      </c>
      <c r="B97" s="310"/>
      <c r="C97" s="44">
        <f>ROUND(+B92/B93/B94*B95*B96,2)</f>
        <v>0</v>
      </c>
    </row>
    <row r="99" spans="1:3" x14ac:dyDescent="0.2">
      <c r="A99" s="323" t="s">
        <v>194</v>
      </c>
      <c r="B99" s="324"/>
      <c r="C99" s="325"/>
    </row>
    <row r="100" spans="1:3" x14ac:dyDescent="0.2">
      <c r="A100" s="99" t="s">
        <v>181</v>
      </c>
      <c r="B100" s="103">
        <f>+$B$7</f>
        <v>0</v>
      </c>
      <c r="C100" s="115"/>
    </row>
    <row r="101" spans="1:3" x14ac:dyDescent="0.2">
      <c r="A101" s="99" t="s">
        <v>146</v>
      </c>
      <c r="B101" s="99">
        <v>30</v>
      </c>
      <c r="C101" s="115"/>
    </row>
    <row r="102" spans="1:3" x14ac:dyDescent="0.2">
      <c r="A102" s="99" t="s">
        <v>182</v>
      </c>
      <c r="B102" s="99">
        <v>12</v>
      </c>
      <c r="C102" s="115"/>
    </row>
    <row r="103" spans="1:3" x14ac:dyDescent="0.2">
      <c r="A103" s="112" t="s">
        <v>191</v>
      </c>
      <c r="B103" s="99">
        <v>5</v>
      </c>
      <c r="C103" s="115"/>
    </row>
    <row r="104" spans="1:3" x14ac:dyDescent="0.2">
      <c r="A104" s="108" t="s">
        <v>195</v>
      </c>
      <c r="B104" s="125"/>
      <c r="C104" s="115"/>
    </row>
    <row r="105" spans="1:3" x14ac:dyDescent="0.2">
      <c r="A105" s="308" t="s">
        <v>196</v>
      </c>
      <c r="B105" s="310"/>
      <c r="C105" s="44">
        <f>ROUND(+B100/B101/B102*B103*B104,2)</f>
        <v>0</v>
      </c>
    </row>
    <row r="107" spans="1:3" x14ac:dyDescent="0.2">
      <c r="A107" s="323" t="s">
        <v>197</v>
      </c>
      <c r="B107" s="324"/>
      <c r="C107" s="325"/>
    </row>
    <row r="108" spans="1:3" x14ac:dyDescent="0.2">
      <c r="A108" s="326" t="s">
        <v>198</v>
      </c>
      <c r="B108" s="327"/>
      <c r="C108" s="328"/>
    </row>
    <row r="109" spans="1:3" x14ac:dyDescent="0.2">
      <c r="A109" s="99" t="s">
        <v>181</v>
      </c>
      <c r="B109" s="103">
        <f>+$B$7</f>
        <v>0</v>
      </c>
      <c r="C109" s="115"/>
    </row>
    <row r="110" spans="1:3" x14ac:dyDescent="0.2">
      <c r="A110" s="99" t="s">
        <v>199</v>
      </c>
      <c r="B110" s="103">
        <f>+B109*(1/3)</f>
        <v>0</v>
      </c>
      <c r="C110" s="115"/>
    </row>
    <row r="111" spans="1:3" x14ac:dyDescent="0.2">
      <c r="A111" s="46" t="s">
        <v>163</v>
      </c>
      <c r="B111" s="47">
        <f>SUM(B109:B110)</f>
        <v>0</v>
      </c>
      <c r="C111" s="115"/>
    </row>
    <row r="112" spans="1:3" x14ac:dyDescent="0.2">
      <c r="A112" s="99" t="s">
        <v>200</v>
      </c>
      <c r="B112" s="99">
        <v>4</v>
      </c>
      <c r="C112" s="115"/>
    </row>
    <row r="113" spans="1:3" x14ac:dyDescent="0.2">
      <c r="A113" s="99" t="s">
        <v>182</v>
      </c>
      <c r="B113" s="99">
        <v>12</v>
      </c>
      <c r="C113" s="115"/>
    </row>
    <row r="114" spans="1:3" x14ac:dyDescent="0.2">
      <c r="A114" s="108" t="s">
        <v>201</v>
      </c>
      <c r="B114" s="125"/>
      <c r="C114" s="115"/>
    </row>
    <row r="115" spans="1:3" x14ac:dyDescent="0.2">
      <c r="A115" s="108" t="s">
        <v>202</v>
      </c>
      <c r="B115" s="125"/>
      <c r="C115" s="115"/>
    </row>
    <row r="116" spans="1:3" x14ac:dyDescent="0.2">
      <c r="A116" s="308" t="s">
        <v>203</v>
      </c>
      <c r="B116" s="310"/>
      <c r="C116" s="44">
        <f>ROUND((((+B111*(B112/B113)/B113)*B114)*B115),2)</f>
        <v>0</v>
      </c>
    </row>
    <row r="117" spans="1:3" x14ac:dyDescent="0.2">
      <c r="A117" s="308" t="s">
        <v>204</v>
      </c>
      <c r="B117" s="309"/>
      <c r="C117" s="310"/>
    </row>
    <row r="118" spans="1:3" x14ac:dyDescent="0.2">
      <c r="A118" s="99" t="s">
        <v>181</v>
      </c>
      <c r="B118" s="103">
        <f>+'Bombeiro Lider 12 36'!D23</f>
        <v>0</v>
      </c>
      <c r="C118" s="115"/>
    </row>
    <row r="119" spans="1:3" x14ac:dyDescent="0.2">
      <c r="A119" s="99" t="s">
        <v>50</v>
      </c>
      <c r="B119" s="103">
        <f>+'Bombeiro Lider 12 36'!D29</f>
        <v>0</v>
      </c>
      <c r="C119" s="115"/>
    </row>
    <row r="120" spans="1:3" x14ac:dyDescent="0.2">
      <c r="A120" s="46" t="s">
        <v>163</v>
      </c>
      <c r="B120" s="47">
        <f>SUM(B118:B119)</f>
        <v>0</v>
      </c>
      <c r="C120" s="115"/>
    </row>
    <row r="121" spans="1:3" x14ac:dyDescent="0.2">
      <c r="A121" s="99" t="s">
        <v>200</v>
      </c>
      <c r="B121" s="99">
        <v>4</v>
      </c>
      <c r="C121" s="115"/>
    </row>
    <row r="122" spans="1:3" x14ac:dyDescent="0.2">
      <c r="A122" s="99" t="s">
        <v>182</v>
      </c>
      <c r="B122" s="99">
        <v>12</v>
      </c>
      <c r="C122" s="115"/>
    </row>
    <row r="123" spans="1:3" x14ac:dyDescent="0.2">
      <c r="A123" s="108" t="s">
        <v>201</v>
      </c>
      <c r="B123" s="125">
        <f>+B114</f>
        <v>0</v>
      </c>
      <c r="C123" s="115"/>
    </row>
    <row r="124" spans="1:3" x14ac:dyDescent="0.2">
      <c r="A124" s="108" t="s">
        <v>202</v>
      </c>
      <c r="B124" s="125">
        <f>+B115</f>
        <v>0</v>
      </c>
      <c r="C124" s="115"/>
    </row>
    <row r="125" spans="1:3" x14ac:dyDescent="0.2">
      <c r="A125" s="112" t="s">
        <v>205</v>
      </c>
      <c r="B125" s="102">
        <f>+'Bombeiro Lider 12 36'!C45</f>
        <v>0.36800000000000005</v>
      </c>
      <c r="C125" s="115"/>
    </row>
    <row r="126" spans="1:3" x14ac:dyDescent="0.2">
      <c r="A126" s="308" t="s">
        <v>206</v>
      </c>
      <c r="B126" s="310"/>
      <c r="C126" s="38">
        <f>ROUND((((B120*(B121/B122)*B123)*B124)*B125),2)</f>
        <v>0</v>
      </c>
    </row>
    <row r="128" spans="1:3" ht="30.75" customHeight="1" x14ac:dyDescent="0.2">
      <c r="A128" s="311" t="s">
        <v>354</v>
      </c>
      <c r="B128" s="311"/>
      <c r="C128" s="311"/>
    </row>
    <row r="130" spans="1:3" x14ac:dyDescent="0.2">
      <c r="A130" s="312" t="s">
        <v>209</v>
      </c>
      <c r="B130" s="312"/>
      <c r="C130" s="312"/>
    </row>
    <row r="131" spans="1:3" x14ac:dyDescent="0.2">
      <c r="A131" s="99" t="s">
        <v>145</v>
      </c>
      <c r="B131" s="99">
        <v>365.25</v>
      </c>
      <c r="C131" s="115"/>
    </row>
    <row r="132" spans="1:3" x14ac:dyDescent="0.2">
      <c r="A132" s="99" t="s">
        <v>146</v>
      </c>
      <c r="B132" s="112">
        <v>12</v>
      </c>
      <c r="C132" s="115"/>
    </row>
    <row r="133" spans="1:3" x14ac:dyDescent="0.2">
      <c r="A133" s="99" t="s">
        <v>147</v>
      </c>
      <c r="B133" s="102">
        <v>0.5</v>
      </c>
      <c r="C133" s="115"/>
    </row>
    <row r="134" spans="1:3" x14ac:dyDescent="0.2">
      <c r="A134" s="141" t="s">
        <v>210</v>
      </c>
      <c r="B134" s="112">
        <v>7</v>
      </c>
      <c r="C134" s="115"/>
    </row>
    <row r="135" spans="1:3" x14ac:dyDescent="0.2">
      <c r="A135" s="112" t="s">
        <v>211</v>
      </c>
      <c r="B135" s="115"/>
      <c r="C135" s="103">
        <f>+'Bombeiro Lider 12 36'!$D$12</f>
        <v>0</v>
      </c>
    </row>
    <row r="136" spans="1:3" x14ac:dyDescent="0.2">
      <c r="A136" s="112" t="s">
        <v>28</v>
      </c>
      <c r="B136" s="115"/>
      <c r="C136" s="103">
        <f>+'Bombeiro Lider 12 36'!$D$13</f>
        <v>0</v>
      </c>
    </row>
    <row r="137" spans="1:3" x14ac:dyDescent="0.2">
      <c r="A137" s="112" t="s">
        <v>29</v>
      </c>
      <c r="B137" s="115"/>
      <c r="C137" s="103">
        <f>+'Bombeiro Lider 12 36'!$D$14</f>
        <v>0</v>
      </c>
    </row>
    <row r="138" spans="1:3" x14ac:dyDescent="0.2">
      <c r="A138" s="46" t="s">
        <v>212</v>
      </c>
      <c r="B138" s="115"/>
      <c r="C138" s="47">
        <f>SUM(C135:C137)</f>
        <v>0</v>
      </c>
    </row>
    <row r="139" spans="1:3" x14ac:dyDescent="0.2">
      <c r="A139" s="99" t="s">
        <v>140</v>
      </c>
      <c r="B139" s="142">
        <f>+B3</f>
        <v>220</v>
      </c>
      <c r="C139" s="115"/>
    </row>
    <row r="140" spans="1:3" x14ac:dyDescent="0.2">
      <c r="A140" s="112" t="s">
        <v>213</v>
      </c>
      <c r="B140" s="102">
        <v>0.2</v>
      </c>
      <c r="C140" s="115"/>
    </row>
    <row r="141" spans="1:3" x14ac:dyDescent="0.2">
      <c r="A141" s="112" t="s">
        <v>214</v>
      </c>
      <c r="B141" s="115"/>
      <c r="C141" s="132">
        <f>ROUND((C138/B139)*B140,2)</f>
        <v>0</v>
      </c>
    </row>
    <row r="142" spans="1:3" x14ac:dyDescent="0.2">
      <c r="A142" s="112" t="s">
        <v>215</v>
      </c>
      <c r="B142" s="99">
        <f>ROUND(+B131/B132*B133*B134,0)</f>
        <v>107</v>
      </c>
      <c r="C142" s="143"/>
    </row>
    <row r="143" spans="1:3" x14ac:dyDescent="0.2">
      <c r="A143" s="313" t="s">
        <v>216</v>
      </c>
      <c r="B143" s="313"/>
      <c r="C143" s="36">
        <f>ROUND(+B142*C141,2)</f>
        <v>0</v>
      </c>
    </row>
    <row r="145" spans="1:3" x14ac:dyDescent="0.2">
      <c r="A145" s="312" t="s">
        <v>217</v>
      </c>
      <c r="B145" s="312"/>
      <c r="C145" s="312"/>
    </row>
    <row r="146" spans="1:3" x14ac:dyDescent="0.2">
      <c r="A146" s="99" t="s">
        <v>145</v>
      </c>
      <c r="B146" s="99">
        <f>+$B$4</f>
        <v>365.25</v>
      </c>
      <c r="C146" s="115"/>
    </row>
    <row r="147" spans="1:3" x14ac:dyDescent="0.2">
      <c r="A147" s="99" t="s">
        <v>146</v>
      </c>
      <c r="B147" s="112">
        <v>12</v>
      </c>
      <c r="C147" s="115"/>
    </row>
    <row r="148" spans="1:3" x14ac:dyDescent="0.2">
      <c r="A148" s="99" t="s">
        <v>147</v>
      </c>
      <c r="B148" s="102">
        <v>0.5</v>
      </c>
      <c r="C148" s="115"/>
    </row>
    <row r="149" spans="1:3" x14ac:dyDescent="0.2">
      <c r="A149" s="141" t="s">
        <v>210</v>
      </c>
      <c r="B149" s="112">
        <v>7</v>
      </c>
      <c r="C149" s="115"/>
    </row>
    <row r="150" spans="1:3" x14ac:dyDescent="0.2">
      <c r="A150" s="112" t="s">
        <v>218</v>
      </c>
      <c r="B150" s="45">
        <f>(365.25/12/2)/(7/7)</f>
        <v>15.21875</v>
      </c>
      <c r="C150" s="99"/>
    </row>
    <row r="151" spans="1:3" x14ac:dyDescent="0.2">
      <c r="A151" s="112" t="s">
        <v>219</v>
      </c>
      <c r="B151" s="99">
        <f>ROUND(+B150*B149,2)</f>
        <v>106.53</v>
      </c>
      <c r="C151" s="99"/>
    </row>
    <row r="152" spans="1:3" x14ac:dyDescent="0.2">
      <c r="A152" s="112" t="s">
        <v>211</v>
      </c>
      <c r="B152" s="115"/>
      <c r="C152" s="103">
        <f>+'Bombeiro Lider 12 36'!$D$12</f>
        <v>0</v>
      </c>
    </row>
    <row r="153" spans="1:3" x14ac:dyDescent="0.2">
      <c r="A153" s="112" t="s">
        <v>28</v>
      </c>
      <c r="B153" s="115"/>
      <c r="C153" s="103">
        <f>+'Bombeiro Lider 12 36'!$D$13</f>
        <v>0</v>
      </c>
    </row>
    <row r="154" spans="1:3" x14ac:dyDescent="0.2">
      <c r="A154" s="112" t="s">
        <v>29</v>
      </c>
      <c r="B154" s="115"/>
      <c r="C154" s="103">
        <f>+'Bombeiro Lider 12 36'!$D$14</f>
        <v>0</v>
      </c>
    </row>
    <row r="155" spans="1:3" x14ac:dyDescent="0.2">
      <c r="A155" s="46" t="s">
        <v>212</v>
      </c>
      <c r="B155" s="115"/>
      <c r="C155" s="47">
        <f>SUM(C152:C154)</f>
        <v>0</v>
      </c>
    </row>
    <row r="156" spans="1:3" x14ac:dyDescent="0.2">
      <c r="A156" s="99" t="s">
        <v>140</v>
      </c>
      <c r="B156" s="142">
        <f>+B3</f>
        <v>220</v>
      </c>
      <c r="C156" s="115"/>
    </row>
    <row r="157" spans="1:3" x14ac:dyDescent="0.2">
      <c r="A157" s="112" t="s">
        <v>213</v>
      </c>
      <c r="B157" s="102">
        <v>0.2</v>
      </c>
      <c r="C157" s="115"/>
    </row>
    <row r="158" spans="1:3" x14ac:dyDescent="0.2">
      <c r="A158" s="112" t="s">
        <v>214</v>
      </c>
      <c r="B158" s="115"/>
      <c r="C158" s="132">
        <f>ROUND((C155/B156)*B157,2)</f>
        <v>0</v>
      </c>
    </row>
    <row r="159" spans="1:3" x14ac:dyDescent="0.2">
      <c r="A159" s="112" t="s">
        <v>220</v>
      </c>
      <c r="B159" s="99">
        <v>60</v>
      </c>
      <c r="C159" s="115"/>
    </row>
    <row r="160" spans="1:3" x14ac:dyDescent="0.2">
      <c r="A160" s="112" t="s">
        <v>221</v>
      </c>
      <c r="B160" s="99">
        <v>52.5</v>
      </c>
      <c r="C160" s="115"/>
    </row>
    <row r="161" spans="1:3" x14ac:dyDescent="0.2">
      <c r="A161" s="112" t="s">
        <v>222</v>
      </c>
      <c r="B161" s="99">
        <f>+B159/B160</f>
        <v>1.1428571428571428</v>
      </c>
      <c r="C161" s="115"/>
    </row>
    <row r="162" spans="1:3" x14ac:dyDescent="0.2">
      <c r="A162" s="112" t="s">
        <v>223</v>
      </c>
      <c r="B162" s="99">
        <f>ROUND(+B161*B151,2)</f>
        <v>121.75</v>
      </c>
      <c r="C162" s="115"/>
    </row>
    <row r="163" spans="1:3" x14ac:dyDescent="0.2">
      <c r="A163" s="112" t="s">
        <v>224</v>
      </c>
      <c r="B163" s="99">
        <f>ROUND(B162-B151,2)</f>
        <v>15.22</v>
      </c>
      <c r="C163" s="143"/>
    </row>
    <row r="164" spans="1:3" x14ac:dyDescent="0.2">
      <c r="A164" s="276" t="s">
        <v>225</v>
      </c>
      <c r="B164" s="276"/>
      <c r="C164" s="38">
        <f>+B163*C158</f>
        <v>0</v>
      </c>
    </row>
  </sheetData>
  <mergeCells count="37">
    <mergeCell ref="A27:C27"/>
    <mergeCell ref="A1:C1"/>
    <mergeCell ref="A9:C9"/>
    <mergeCell ref="A16:B16"/>
    <mergeCell ref="A18:C18"/>
    <mergeCell ref="A25:B25"/>
    <mergeCell ref="A69:C69"/>
    <mergeCell ref="A31:B31"/>
    <mergeCell ref="A33:C33"/>
    <mergeCell ref="A42:B42"/>
    <mergeCell ref="A44:B44"/>
    <mergeCell ref="A45:B45"/>
    <mergeCell ref="A47:C47"/>
    <mergeCell ref="A53:B53"/>
    <mergeCell ref="A55:C55"/>
    <mergeCell ref="A64:B64"/>
    <mergeCell ref="A66:B66"/>
    <mergeCell ref="A67:B67"/>
    <mergeCell ref="A116:B116"/>
    <mergeCell ref="A70:C73"/>
    <mergeCell ref="A75:C75"/>
    <mergeCell ref="A80:B80"/>
    <mergeCell ref="A82:C82"/>
    <mergeCell ref="A89:B89"/>
    <mergeCell ref="A91:C91"/>
    <mergeCell ref="A97:B97"/>
    <mergeCell ref="A99:C99"/>
    <mergeCell ref="A105:B105"/>
    <mergeCell ref="A107:C107"/>
    <mergeCell ref="A108:C108"/>
    <mergeCell ref="A164:B164"/>
    <mergeCell ref="A117:C117"/>
    <mergeCell ref="A126:B126"/>
    <mergeCell ref="A128:C128"/>
    <mergeCell ref="A130:C130"/>
    <mergeCell ref="A143:B143"/>
    <mergeCell ref="A145:C145"/>
  </mergeCells>
  <pageMargins left="0.94" right="0.19" top="0.36" bottom="0.78740157480314965" header="0.31496062992125984" footer="0.31496062992125984"/>
  <pageSetup paperSize="9" scale="80" orientation="portrait" r:id="rId1"/>
  <headerFooter>
    <oddFooter>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G160"/>
  <sheetViews>
    <sheetView topLeftCell="A31" workbookViewId="0">
      <selection activeCell="D53" sqref="D53"/>
    </sheetView>
  </sheetViews>
  <sheetFormatPr defaultRowHeight="12.75" x14ac:dyDescent="0.2"/>
  <cols>
    <col min="1" max="1" width="6.42578125" style="82" customWidth="1"/>
    <col min="2" max="2" width="57.7109375" style="82" customWidth="1"/>
    <col min="3" max="3" width="10.7109375" style="82" bestFit="1" customWidth="1"/>
    <col min="4" max="4" width="17.85546875" style="82" customWidth="1"/>
    <col min="5" max="5" width="13.42578125" style="82" bestFit="1" customWidth="1"/>
    <col min="6" max="16384" width="9.140625" style="82"/>
  </cols>
  <sheetData>
    <row r="1" spans="1:6" x14ac:dyDescent="0.2">
      <c r="A1" s="301" t="s">
        <v>16</v>
      </c>
      <c r="B1" s="302"/>
      <c r="C1" s="302"/>
      <c r="D1" s="303"/>
      <c r="E1" s="13"/>
      <c r="F1" s="13"/>
    </row>
    <row r="3" spans="1:6" x14ac:dyDescent="0.2">
      <c r="A3" s="265" t="s">
        <v>17</v>
      </c>
      <c r="B3" s="266"/>
      <c r="C3" s="266"/>
      <c r="D3" s="277"/>
    </row>
    <row r="4" spans="1:6" s="83" customFormat="1" ht="27" customHeight="1" x14ac:dyDescent="0.25">
      <c r="A4" s="136">
        <v>1</v>
      </c>
      <c r="B4" s="137" t="s">
        <v>18</v>
      </c>
      <c r="C4" s="335" t="s">
        <v>231</v>
      </c>
      <c r="D4" s="336"/>
    </row>
    <row r="5" spans="1:6" s="83" customFormat="1" x14ac:dyDescent="0.25">
      <c r="A5" s="136">
        <v>2</v>
      </c>
      <c r="B5" s="137" t="s">
        <v>19</v>
      </c>
      <c r="C5" s="337" t="s">
        <v>208</v>
      </c>
      <c r="D5" s="338"/>
    </row>
    <row r="6" spans="1:6" s="83" customFormat="1" x14ac:dyDescent="0.25">
      <c r="A6" s="136">
        <v>3</v>
      </c>
      <c r="B6" s="137" t="s">
        <v>20</v>
      </c>
      <c r="C6" s="339">
        <f>+Apresentacao!F19</f>
        <v>0</v>
      </c>
      <c r="D6" s="339"/>
    </row>
    <row r="7" spans="1:6" s="83" customFormat="1" x14ac:dyDescent="0.25">
      <c r="A7" s="136">
        <v>4</v>
      </c>
      <c r="B7" s="137" t="s">
        <v>21</v>
      </c>
      <c r="C7" s="333" t="s">
        <v>235</v>
      </c>
      <c r="D7" s="334"/>
    </row>
    <row r="8" spans="1:6" s="83" customFormat="1" x14ac:dyDescent="0.25">
      <c r="A8" s="136">
        <v>5</v>
      </c>
      <c r="B8" s="137" t="s">
        <v>22</v>
      </c>
      <c r="C8" s="340">
        <v>43891</v>
      </c>
      <c r="D8" s="338"/>
    </row>
    <row r="9" spans="1:6" x14ac:dyDescent="0.2">
      <c r="D9" s="14"/>
    </row>
    <row r="10" spans="1:6" x14ac:dyDescent="0.2">
      <c r="A10" s="270" t="s">
        <v>23</v>
      </c>
      <c r="B10" s="271"/>
      <c r="C10" s="271"/>
      <c r="D10" s="271"/>
    </row>
    <row r="11" spans="1:6" x14ac:dyDescent="0.2">
      <c r="A11" s="84">
        <v>1</v>
      </c>
      <c r="B11" s="85" t="s">
        <v>24</v>
      </c>
      <c r="C11" s="15" t="s">
        <v>25</v>
      </c>
      <c r="D11" s="86" t="s">
        <v>26</v>
      </c>
    </row>
    <row r="12" spans="1:6" x14ac:dyDescent="0.2">
      <c r="A12" s="87" t="s">
        <v>5</v>
      </c>
      <c r="B12" s="278" t="s">
        <v>27</v>
      </c>
      <c r="C12" s="278"/>
      <c r="D12" s="88">
        <f>+C6</f>
        <v>0</v>
      </c>
    </row>
    <row r="13" spans="1:6" x14ac:dyDescent="0.2">
      <c r="A13" s="89" t="s">
        <v>7</v>
      </c>
      <c r="B13" s="90" t="s">
        <v>28</v>
      </c>
      <c r="C13" s="91">
        <v>0.3</v>
      </c>
      <c r="D13" s="92">
        <f>+C13*D12</f>
        <v>0</v>
      </c>
      <c r="E13" s="93"/>
    </row>
    <row r="14" spans="1:6" x14ac:dyDescent="0.2">
      <c r="A14" s="89" t="s">
        <v>10</v>
      </c>
      <c r="B14" s="90" t="s">
        <v>29</v>
      </c>
      <c r="C14" s="91"/>
      <c r="D14" s="92">
        <f>+C14*D12</f>
        <v>0</v>
      </c>
    </row>
    <row r="15" spans="1:6" x14ac:dyDescent="0.2">
      <c r="A15" s="87" t="s">
        <v>12</v>
      </c>
      <c r="B15" s="278" t="s">
        <v>30</v>
      </c>
      <c r="C15" s="278"/>
      <c r="D15" s="88"/>
    </row>
    <row r="16" spans="1:6" x14ac:dyDescent="0.2">
      <c r="A16" s="87" t="s">
        <v>31</v>
      </c>
      <c r="B16" s="278" t="s">
        <v>32</v>
      </c>
      <c r="C16" s="278"/>
      <c r="D16" s="88"/>
    </row>
    <row r="17" spans="1:6" x14ac:dyDescent="0.2">
      <c r="A17" s="87" t="s">
        <v>33</v>
      </c>
      <c r="B17" s="295" t="s">
        <v>34</v>
      </c>
      <c r="C17" s="296"/>
      <c r="D17" s="88"/>
    </row>
    <row r="18" spans="1:6" x14ac:dyDescent="0.2">
      <c r="A18" s="87" t="s">
        <v>35</v>
      </c>
      <c r="B18" s="278" t="s">
        <v>36</v>
      </c>
      <c r="C18" s="278"/>
      <c r="D18" s="88"/>
    </row>
    <row r="19" spans="1:6" x14ac:dyDescent="0.2">
      <c r="A19" s="87" t="s">
        <v>37</v>
      </c>
      <c r="B19" s="295" t="s">
        <v>38</v>
      </c>
      <c r="C19" s="296"/>
      <c r="D19" s="94"/>
    </row>
    <row r="20" spans="1:6" x14ac:dyDescent="0.2">
      <c r="A20" s="87" t="s">
        <v>39</v>
      </c>
      <c r="B20" s="95" t="s">
        <v>40</v>
      </c>
      <c r="C20" s="96"/>
      <c r="D20" s="88"/>
    </row>
    <row r="21" spans="1:6" x14ac:dyDescent="0.2">
      <c r="A21" s="87" t="s">
        <v>41</v>
      </c>
      <c r="B21" s="297" t="s">
        <v>42</v>
      </c>
      <c r="C21" s="298"/>
      <c r="D21" s="97"/>
      <c r="F21" s="98"/>
    </row>
    <row r="22" spans="1:6" x14ac:dyDescent="0.2">
      <c r="A22" s="87" t="s">
        <v>43</v>
      </c>
      <c r="B22" s="278" t="s">
        <v>44</v>
      </c>
      <c r="C22" s="278"/>
      <c r="D22" s="97"/>
    </row>
    <row r="23" spans="1:6" x14ac:dyDescent="0.2">
      <c r="A23" s="279" t="s">
        <v>45</v>
      </c>
      <c r="B23" s="279"/>
      <c r="C23" s="279"/>
      <c r="D23" s="16">
        <f>SUM(D12:D22)</f>
        <v>0</v>
      </c>
    </row>
    <row r="25" spans="1:6" x14ac:dyDescent="0.2">
      <c r="A25" s="270" t="s">
        <v>46</v>
      </c>
      <c r="B25" s="271"/>
      <c r="C25" s="271"/>
      <c r="D25" s="271"/>
    </row>
    <row r="27" spans="1:6" x14ac:dyDescent="0.2">
      <c r="A27" s="270" t="s">
        <v>47</v>
      </c>
      <c r="B27" s="271"/>
      <c r="C27" s="271"/>
      <c r="D27" s="271"/>
    </row>
    <row r="28" spans="1:6" x14ac:dyDescent="0.2">
      <c r="A28" s="17" t="s">
        <v>48</v>
      </c>
      <c r="B28" s="18" t="s">
        <v>49</v>
      </c>
      <c r="C28" s="19" t="s">
        <v>25</v>
      </c>
      <c r="D28" s="20" t="s">
        <v>26</v>
      </c>
    </row>
    <row r="29" spans="1:6" x14ac:dyDescent="0.2">
      <c r="A29" s="87" t="s">
        <v>5</v>
      </c>
      <c r="B29" s="99" t="s">
        <v>50</v>
      </c>
      <c r="C29" s="100" t="e">
        <f>ROUND(+D29/$D$23,4)</f>
        <v>#DIV/0!</v>
      </c>
      <c r="D29" s="97">
        <f>ROUND(+D23/12,2)</f>
        <v>0</v>
      </c>
    </row>
    <row r="30" spans="1:6" x14ac:dyDescent="0.2">
      <c r="A30" s="21" t="s">
        <v>7</v>
      </c>
      <c r="B30" s="101" t="s">
        <v>51</v>
      </c>
      <c r="C30" s="22" t="e">
        <f>ROUND(+D30/$D$23,4)</f>
        <v>#DIV/0!</v>
      </c>
      <c r="D30" s="23">
        <f>+D31+D32</f>
        <v>0</v>
      </c>
    </row>
    <row r="31" spans="1:6" x14ac:dyDescent="0.2">
      <c r="A31" s="87" t="s">
        <v>52</v>
      </c>
      <c r="B31" s="24" t="s">
        <v>53</v>
      </c>
      <c r="C31" s="25" t="e">
        <f>ROUND(+D31/$D$23,4)</f>
        <v>#DIV/0!</v>
      </c>
      <c r="D31" s="26">
        <f>ROUND(+D23/12,2)</f>
        <v>0</v>
      </c>
    </row>
    <row r="32" spans="1:6" x14ac:dyDescent="0.2">
      <c r="A32" s="87" t="s">
        <v>54</v>
      </c>
      <c r="B32" s="24" t="s">
        <v>55</v>
      </c>
      <c r="C32" s="25" t="e">
        <f>ROUND(+D32/$D$23,4)</f>
        <v>#DIV/0!</v>
      </c>
      <c r="D32" s="26">
        <f>ROUND(+(D23*1/3)/12,2)</f>
        <v>0</v>
      </c>
    </row>
    <row r="33" spans="1:4" x14ac:dyDescent="0.2">
      <c r="A33" s="279" t="s">
        <v>45</v>
      </c>
      <c r="B33" s="279"/>
      <c r="C33" s="279"/>
      <c r="D33" s="16">
        <f>+D30+D29</f>
        <v>0</v>
      </c>
    </row>
    <row r="35" spans="1:4" ht="29.25" customHeight="1" x14ac:dyDescent="0.2">
      <c r="A35" s="289" t="s">
        <v>56</v>
      </c>
      <c r="B35" s="290"/>
      <c r="C35" s="290"/>
      <c r="D35" s="290"/>
    </row>
    <row r="36" spans="1:4" x14ac:dyDescent="0.2">
      <c r="A36" s="17" t="s">
        <v>57</v>
      </c>
      <c r="B36" s="27" t="s">
        <v>58</v>
      </c>
      <c r="C36" s="19" t="s">
        <v>25</v>
      </c>
      <c r="D36" s="20" t="s">
        <v>26</v>
      </c>
    </row>
    <row r="37" spans="1:4" x14ac:dyDescent="0.2">
      <c r="A37" s="87" t="s">
        <v>5</v>
      </c>
      <c r="B37" s="99" t="s">
        <v>59</v>
      </c>
      <c r="C37" s="102">
        <v>0.2</v>
      </c>
      <c r="D37" s="103">
        <f>ROUND(C37*($D$23+$D$33),2)</f>
        <v>0</v>
      </c>
    </row>
    <row r="38" spans="1:4" x14ac:dyDescent="0.2">
      <c r="A38" s="87" t="s">
        <v>7</v>
      </c>
      <c r="B38" s="99" t="s">
        <v>60</v>
      </c>
      <c r="C38" s="102">
        <v>2.5000000000000001E-2</v>
      </c>
      <c r="D38" s="103">
        <f>ROUND(C38*($D$23+$D$33),2)</f>
        <v>0</v>
      </c>
    </row>
    <row r="39" spans="1:4" x14ac:dyDescent="0.2">
      <c r="A39" s="87" t="s">
        <v>10</v>
      </c>
      <c r="B39" s="99" t="s">
        <v>61</v>
      </c>
      <c r="C39" s="102">
        <f>3%</f>
        <v>0.03</v>
      </c>
      <c r="D39" s="103">
        <f t="shared" ref="D39:D43" si="0">ROUND(C39*($D$23+$D$33),2)</f>
        <v>0</v>
      </c>
    </row>
    <row r="40" spans="1:4" x14ac:dyDescent="0.2">
      <c r="A40" s="87" t="s">
        <v>12</v>
      </c>
      <c r="B40" s="99" t="s">
        <v>62</v>
      </c>
      <c r="C40" s="102">
        <v>1.4999999999999999E-2</v>
      </c>
      <c r="D40" s="103">
        <f t="shared" si="0"/>
        <v>0</v>
      </c>
    </row>
    <row r="41" spans="1:4" x14ac:dyDescent="0.2">
      <c r="A41" s="87" t="s">
        <v>31</v>
      </c>
      <c r="B41" s="99" t="s">
        <v>63</v>
      </c>
      <c r="C41" s="102">
        <v>0.01</v>
      </c>
      <c r="D41" s="103">
        <f t="shared" si="0"/>
        <v>0</v>
      </c>
    </row>
    <row r="42" spans="1:4" x14ac:dyDescent="0.2">
      <c r="A42" s="87" t="s">
        <v>33</v>
      </c>
      <c r="B42" s="99" t="s">
        <v>64</v>
      </c>
      <c r="C42" s="102">
        <v>6.0000000000000001E-3</v>
      </c>
      <c r="D42" s="103">
        <f t="shared" si="0"/>
        <v>0</v>
      </c>
    </row>
    <row r="43" spans="1:4" x14ac:dyDescent="0.2">
      <c r="A43" s="87" t="s">
        <v>35</v>
      </c>
      <c r="B43" s="99" t="s">
        <v>65</v>
      </c>
      <c r="C43" s="102">
        <v>2E-3</v>
      </c>
      <c r="D43" s="103">
        <f t="shared" si="0"/>
        <v>0</v>
      </c>
    </row>
    <row r="44" spans="1:4" x14ac:dyDescent="0.2">
      <c r="A44" s="87" t="s">
        <v>37</v>
      </c>
      <c r="B44" s="99" t="s">
        <v>66</v>
      </c>
      <c r="C44" s="102">
        <v>0.08</v>
      </c>
      <c r="D44" s="103">
        <f>ROUND(C44*($D$23+$D$33),2)</f>
        <v>0</v>
      </c>
    </row>
    <row r="45" spans="1:4" x14ac:dyDescent="0.2">
      <c r="A45" s="52" t="s">
        <v>45</v>
      </c>
      <c r="B45" s="53"/>
      <c r="C45" s="28">
        <f>SUM(C37:C44)</f>
        <v>0.36800000000000005</v>
      </c>
      <c r="D45" s="29">
        <f>SUM(D37:D44)</f>
        <v>0</v>
      </c>
    </row>
    <row r="46" spans="1:4" x14ac:dyDescent="0.2">
      <c r="A46" s="104"/>
      <c r="B46" s="104"/>
      <c r="C46" s="104"/>
      <c r="D46" s="104"/>
    </row>
    <row r="47" spans="1:4" x14ac:dyDescent="0.2">
      <c r="A47" s="289" t="s">
        <v>67</v>
      </c>
      <c r="B47" s="290"/>
      <c r="C47" s="290"/>
      <c r="D47" s="290"/>
    </row>
    <row r="48" spans="1:4" x14ac:dyDescent="0.2">
      <c r="A48" s="17" t="s">
        <v>68</v>
      </c>
      <c r="B48" s="27" t="s">
        <v>69</v>
      </c>
      <c r="C48" s="19"/>
      <c r="D48" s="20" t="s">
        <v>26</v>
      </c>
    </row>
    <row r="49" spans="1:6" x14ac:dyDescent="0.2">
      <c r="A49" s="105" t="s">
        <v>5</v>
      </c>
      <c r="B49" s="99" t="s">
        <v>70</v>
      </c>
      <c r="C49" s="106"/>
      <c r="D49" s="103">
        <f>+'Men Cal Bombeiro 12 26 Diurno'!C16</f>
        <v>0</v>
      </c>
    </row>
    <row r="50" spans="1:6" x14ac:dyDescent="0.2">
      <c r="A50" s="105" t="s">
        <v>7</v>
      </c>
      <c r="B50" s="99" t="s">
        <v>71</v>
      </c>
      <c r="C50" s="106"/>
      <c r="D50" s="103">
        <f>+'Men Cal Bombeiro 12 26 Diurno'!C25</f>
        <v>-1</v>
      </c>
      <c r="F50" s="107"/>
    </row>
    <row r="51" spans="1:6" x14ac:dyDescent="0.2">
      <c r="A51" s="108" t="s">
        <v>10</v>
      </c>
      <c r="B51" s="108" t="s">
        <v>230</v>
      </c>
      <c r="C51" s="106"/>
      <c r="D51" s="129"/>
      <c r="F51" s="107"/>
    </row>
    <row r="52" spans="1:6" x14ac:dyDescent="0.2">
      <c r="A52" s="108" t="s">
        <v>12</v>
      </c>
      <c r="B52" s="109" t="s">
        <v>342</v>
      </c>
      <c r="C52" s="106"/>
      <c r="D52" s="50"/>
      <c r="F52" s="110"/>
    </row>
    <row r="53" spans="1:6" x14ac:dyDescent="0.2">
      <c r="A53" s="108" t="s">
        <v>31</v>
      </c>
      <c r="B53" s="291" t="s">
        <v>73</v>
      </c>
      <c r="C53" s="291"/>
      <c r="D53" s="111"/>
    </row>
    <row r="54" spans="1:6" x14ac:dyDescent="0.2">
      <c r="A54" s="265" t="s">
        <v>45</v>
      </c>
      <c r="B54" s="277"/>
      <c r="C54" s="30"/>
      <c r="D54" s="31">
        <f>SUM(D49:D53)</f>
        <v>-1</v>
      </c>
    </row>
    <row r="56" spans="1:6" x14ac:dyDescent="0.2">
      <c r="A56" s="270" t="s">
        <v>74</v>
      </c>
      <c r="B56" s="271"/>
      <c r="C56" s="271"/>
      <c r="D56" s="271"/>
    </row>
    <row r="57" spans="1:6" x14ac:dyDescent="0.2">
      <c r="A57" s="32">
        <v>2</v>
      </c>
      <c r="B57" s="288" t="s">
        <v>75</v>
      </c>
      <c r="C57" s="288"/>
      <c r="D57" s="33" t="s">
        <v>26</v>
      </c>
    </row>
    <row r="58" spans="1:6" x14ac:dyDescent="0.2">
      <c r="A58" s="112" t="s">
        <v>48</v>
      </c>
      <c r="B58" s="292" t="s">
        <v>49</v>
      </c>
      <c r="C58" s="292"/>
      <c r="D58" s="103">
        <f>+D33</f>
        <v>0</v>
      </c>
    </row>
    <row r="59" spans="1:6" x14ac:dyDescent="0.2">
      <c r="A59" s="112" t="s">
        <v>57</v>
      </c>
      <c r="B59" s="292" t="s">
        <v>58</v>
      </c>
      <c r="C59" s="292"/>
      <c r="D59" s="103">
        <f>+D45</f>
        <v>0</v>
      </c>
    </row>
    <row r="60" spans="1:6" x14ac:dyDescent="0.2">
      <c r="A60" s="112" t="s">
        <v>68</v>
      </c>
      <c r="B60" s="292" t="s">
        <v>69</v>
      </c>
      <c r="C60" s="292"/>
      <c r="D60" s="113">
        <f>+D54</f>
        <v>-1</v>
      </c>
    </row>
    <row r="61" spans="1:6" x14ac:dyDescent="0.2">
      <c r="A61" s="288" t="s">
        <v>45</v>
      </c>
      <c r="B61" s="288"/>
      <c r="C61" s="288"/>
      <c r="D61" s="34">
        <f>SUM(D58:D60)</f>
        <v>-1</v>
      </c>
    </row>
    <row r="63" spans="1:6" x14ac:dyDescent="0.2">
      <c r="A63" s="270" t="s">
        <v>76</v>
      </c>
      <c r="B63" s="271"/>
      <c r="C63" s="271"/>
      <c r="D63" s="271"/>
    </row>
    <row r="65" spans="1:4" x14ac:dyDescent="0.2">
      <c r="A65" s="35">
        <v>3</v>
      </c>
      <c r="B65" s="18" t="s">
        <v>77</v>
      </c>
      <c r="C65" s="15" t="s">
        <v>25</v>
      </c>
      <c r="D65" s="15" t="s">
        <v>26</v>
      </c>
    </row>
    <row r="66" spans="1:4" x14ac:dyDescent="0.2">
      <c r="A66" s="87" t="s">
        <v>5</v>
      </c>
      <c r="B66" s="112" t="s">
        <v>78</v>
      </c>
      <c r="C66" s="100" t="e">
        <f>+D66/$D$23</f>
        <v>#DIV/0!</v>
      </c>
      <c r="D66" s="114">
        <f>+'Men Cal Bombeiro 12 26 Diurno'!C31</f>
        <v>0</v>
      </c>
    </row>
    <row r="67" spans="1:4" x14ac:dyDescent="0.2">
      <c r="A67" s="87" t="s">
        <v>7</v>
      </c>
      <c r="B67" s="99" t="s">
        <v>79</v>
      </c>
      <c r="C67" s="115"/>
      <c r="D67" s="97">
        <f>ROUND(+D66*$C$44,2)</f>
        <v>0</v>
      </c>
    </row>
    <row r="68" spans="1:4" ht="25.5" x14ac:dyDescent="0.2">
      <c r="A68" s="87" t="s">
        <v>10</v>
      </c>
      <c r="B68" s="116" t="s">
        <v>80</v>
      </c>
      <c r="C68" s="102" t="e">
        <f>+D68/$D$23</f>
        <v>#DIV/0!</v>
      </c>
      <c r="D68" s="97">
        <f>+'Men Cal Bombeiro 12 26 Diurno'!C45</f>
        <v>0</v>
      </c>
    </row>
    <row r="69" spans="1:4" x14ac:dyDescent="0.2">
      <c r="A69" s="117" t="s">
        <v>12</v>
      </c>
      <c r="B69" s="99" t="s">
        <v>81</v>
      </c>
      <c r="C69" s="102" t="e">
        <f>+D69/$D$23</f>
        <v>#DIV/0!</v>
      </c>
      <c r="D69" s="97">
        <f>+'Men Cal Bombeiro 12 26 Diurno'!C53</f>
        <v>0</v>
      </c>
    </row>
    <row r="70" spans="1:4" ht="25.5" x14ac:dyDescent="0.2">
      <c r="A70" s="117" t="s">
        <v>31</v>
      </c>
      <c r="B70" s="116" t="s">
        <v>82</v>
      </c>
      <c r="C70" s="115"/>
      <c r="D70" s="118"/>
    </row>
    <row r="71" spans="1:4" ht="25.5" x14ac:dyDescent="0.2">
      <c r="A71" s="117" t="s">
        <v>33</v>
      </c>
      <c r="B71" s="116" t="s">
        <v>83</v>
      </c>
      <c r="C71" s="102" t="e">
        <f>+D71/$D$23</f>
        <v>#DIV/0!</v>
      </c>
      <c r="D71" s="103">
        <f>+'Men Cal Bombeiro 12 26 Diurno'!C67</f>
        <v>0</v>
      </c>
    </row>
    <row r="72" spans="1:4" x14ac:dyDescent="0.2">
      <c r="A72" s="265" t="s">
        <v>45</v>
      </c>
      <c r="B72" s="266"/>
      <c r="C72" s="277"/>
      <c r="D72" s="36">
        <f>SUM(D66:D71)</f>
        <v>0</v>
      </c>
    </row>
    <row r="74" spans="1:4" x14ac:dyDescent="0.2">
      <c r="A74" s="270" t="s">
        <v>84</v>
      </c>
      <c r="B74" s="271"/>
      <c r="C74" s="271"/>
      <c r="D74" s="271"/>
    </row>
    <row r="76" spans="1:4" x14ac:dyDescent="0.2">
      <c r="A76" s="285" t="s">
        <v>85</v>
      </c>
      <c r="B76" s="285"/>
      <c r="C76" s="285"/>
      <c r="D76" s="285"/>
    </row>
    <row r="77" spans="1:4" x14ac:dyDescent="0.2">
      <c r="A77" s="35" t="s">
        <v>86</v>
      </c>
      <c r="B77" s="265" t="s">
        <v>87</v>
      </c>
      <c r="C77" s="277"/>
      <c r="D77" s="15" t="s">
        <v>26</v>
      </c>
    </row>
    <row r="78" spans="1:4" x14ac:dyDescent="0.2">
      <c r="A78" s="99" t="s">
        <v>5</v>
      </c>
      <c r="B78" s="272" t="s">
        <v>88</v>
      </c>
      <c r="C78" s="273"/>
      <c r="D78" s="97"/>
    </row>
    <row r="79" spans="1:4" x14ac:dyDescent="0.2">
      <c r="A79" s="112" t="s">
        <v>7</v>
      </c>
      <c r="B79" s="286" t="s">
        <v>87</v>
      </c>
      <c r="C79" s="287"/>
      <c r="D79" s="119">
        <f>+'Men Cal Bombeiro 12 26 Diurno'!C80</f>
        <v>0</v>
      </c>
    </row>
    <row r="80" spans="1:4" s="120" customFormat="1" x14ac:dyDescent="0.2">
      <c r="A80" s="112" t="s">
        <v>10</v>
      </c>
      <c r="B80" s="286" t="s">
        <v>89</v>
      </c>
      <c r="C80" s="287"/>
      <c r="D80" s="119">
        <f>+'Men Cal Bombeiro 12 26 Diurno'!C89</f>
        <v>0</v>
      </c>
    </row>
    <row r="81" spans="1:4" s="120" customFormat="1" x14ac:dyDescent="0.2">
      <c r="A81" s="112" t="s">
        <v>12</v>
      </c>
      <c r="B81" s="286" t="s">
        <v>90</v>
      </c>
      <c r="C81" s="287"/>
      <c r="D81" s="119">
        <f>+'Men Cal Bombeiro 12 26 Diurno'!C97</f>
        <v>0</v>
      </c>
    </row>
    <row r="82" spans="1:4" s="120" customFormat="1" ht="14.25" x14ac:dyDescent="0.2">
      <c r="A82" s="112" t="s">
        <v>31</v>
      </c>
      <c r="B82" s="286" t="s">
        <v>341</v>
      </c>
      <c r="C82" s="287"/>
      <c r="D82" s="119"/>
    </row>
    <row r="83" spans="1:4" s="120" customFormat="1" x14ac:dyDescent="0.2">
      <c r="A83" s="112" t="s">
        <v>33</v>
      </c>
      <c r="B83" s="286" t="s">
        <v>91</v>
      </c>
      <c r="C83" s="287"/>
      <c r="D83" s="119">
        <f>+'Men Cal Bombeiro 12 26 Diurno'!C105</f>
        <v>0</v>
      </c>
    </row>
    <row r="84" spans="1:4" x14ac:dyDescent="0.2">
      <c r="A84" s="99" t="s">
        <v>35</v>
      </c>
      <c r="B84" s="272" t="s">
        <v>44</v>
      </c>
      <c r="C84" s="273"/>
      <c r="D84" s="97"/>
    </row>
    <row r="85" spans="1:4" x14ac:dyDescent="0.2">
      <c r="A85" s="99" t="s">
        <v>37</v>
      </c>
      <c r="B85" s="272" t="s">
        <v>92</v>
      </c>
      <c r="C85" s="273"/>
      <c r="D85" s="118"/>
    </row>
    <row r="86" spans="1:4" x14ac:dyDescent="0.2">
      <c r="A86" s="279" t="s">
        <v>45</v>
      </c>
      <c r="B86" s="279"/>
      <c r="C86" s="279"/>
      <c r="D86" s="16">
        <f>SUM(D78:D85)</f>
        <v>0</v>
      </c>
    </row>
    <row r="87" spans="1:4" x14ac:dyDescent="0.2">
      <c r="D87" s="121"/>
    </row>
    <row r="88" spans="1:4" x14ac:dyDescent="0.2">
      <c r="A88" s="35" t="s">
        <v>93</v>
      </c>
      <c r="B88" s="265" t="s">
        <v>94</v>
      </c>
      <c r="C88" s="277"/>
      <c r="D88" s="15" t="s">
        <v>26</v>
      </c>
    </row>
    <row r="89" spans="1:4" s="120" customFormat="1" x14ac:dyDescent="0.2">
      <c r="A89" s="112" t="s">
        <v>5</v>
      </c>
      <c r="B89" s="280" t="s">
        <v>95</v>
      </c>
      <c r="C89" s="281"/>
      <c r="D89" s="119">
        <f>+'Men Cal Bombeiro 12 26 Diurno'!C116</f>
        <v>0</v>
      </c>
    </row>
    <row r="90" spans="1:4" s="120" customFormat="1" x14ac:dyDescent="0.2">
      <c r="A90" s="112" t="s">
        <v>7</v>
      </c>
      <c r="B90" s="282" t="s">
        <v>96</v>
      </c>
      <c r="C90" s="283"/>
      <c r="D90" s="118"/>
    </row>
    <row r="91" spans="1:4" s="120" customFormat="1" x14ac:dyDescent="0.2">
      <c r="A91" s="112" t="s">
        <v>10</v>
      </c>
      <c r="B91" s="282" t="s">
        <v>97</v>
      </c>
      <c r="C91" s="283"/>
      <c r="D91" s="118"/>
    </row>
    <row r="92" spans="1:4" x14ac:dyDescent="0.2">
      <c r="A92" s="99" t="s">
        <v>12</v>
      </c>
      <c r="B92" s="272" t="s">
        <v>44</v>
      </c>
      <c r="C92" s="273"/>
      <c r="D92" s="97"/>
    </row>
    <row r="93" spans="1:4" x14ac:dyDescent="0.2">
      <c r="A93" s="279" t="s">
        <v>45</v>
      </c>
      <c r="B93" s="279"/>
      <c r="C93" s="279"/>
      <c r="D93" s="16">
        <f>SUM(D89:D92)</f>
        <v>0</v>
      </c>
    </row>
    <row r="94" spans="1:4" x14ac:dyDescent="0.2">
      <c r="D94" s="121"/>
    </row>
    <row r="95" spans="1:4" x14ac:dyDescent="0.2">
      <c r="A95" s="35" t="s">
        <v>98</v>
      </c>
      <c r="B95" s="279" t="s">
        <v>99</v>
      </c>
      <c r="C95" s="279"/>
      <c r="D95" s="15" t="s">
        <v>26</v>
      </c>
    </row>
    <row r="96" spans="1:4" s="123" customFormat="1" x14ac:dyDescent="0.25">
      <c r="A96" s="117" t="s">
        <v>5</v>
      </c>
      <c r="B96" s="284" t="s">
        <v>100</v>
      </c>
      <c r="C96" s="284"/>
      <c r="D96" s="122"/>
    </row>
    <row r="97" spans="1:4" x14ac:dyDescent="0.2">
      <c r="A97" s="279" t="s">
        <v>45</v>
      </c>
      <c r="B97" s="279"/>
      <c r="C97" s="279"/>
      <c r="D97" s="16">
        <f>SUM(D96:D96)</f>
        <v>0</v>
      </c>
    </row>
    <row r="99" spans="1:4" x14ac:dyDescent="0.2">
      <c r="A99" s="54" t="s">
        <v>101</v>
      </c>
      <c r="B99" s="54"/>
      <c r="C99" s="54"/>
      <c r="D99" s="54"/>
    </row>
    <row r="100" spans="1:4" x14ac:dyDescent="0.2">
      <c r="A100" s="99" t="s">
        <v>86</v>
      </c>
      <c r="B100" s="272" t="s">
        <v>87</v>
      </c>
      <c r="C100" s="273"/>
      <c r="D100" s="103">
        <f>+D86</f>
        <v>0</v>
      </c>
    </row>
    <row r="101" spans="1:4" x14ac:dyDescent="0.2">
      <c r="A101" s="99" t="s">
        <v>93</v>
      </c>
      <c r="B101" s="272" t="s">
        <v>94</v>
      </c>
      <c r="C101" s="273"/>
      <c r="D101" s="103">
        <f>+D93</f>
        <v>0</v>
      </c>
    </row>
    <row r="102" spans="1:4" x14ac:dyDescent="0.2">
      <c r="A102" s="124"/>
      <c r="B102" s="274" t="s">
        <v>102</v>
      </c>
      <c r="C102" s="275"/>
      <c r="D102" s="37">
        <f>+D101+D100</f>
        <v>0</v>
      </c>
    </row>
    <row r="103" spans="1:4" x14ac:dyDescent="0.2">
      <c r="A103" s="99" t="s">
        <v>98</v>
      </c>
      <c r="B103" s="272" t="s">
        <v>99</v>
      </c>
      <c r="C103" s="273"/>
      <c r="D103" s="103">
        <f>+D97</f>
        <v>0</v>
      </c>
    </row>
    <row r="104" spans="1:4" x14ac:dyDescent="0.2">
      <c r="A104" s="276" t="s">
        <v>45</v>
      </c>
      <c r="B104" s="276"/>
      <c r="C104" s="276"/>
      <c r="D104" s="38">
        <f>+D103+D102</f>
        <v>0</v>
      </c>
    </row>
    <row r="106" spans="1:4" x14ac:dyDescent="0.2">
      <c r="A106" s="270" t="s">
        <v>103</v>
      </c>
      <c r="B106" s="271"/>
      <c r="C106" s="271"/>
      <c r="D106" s="271"/>
    </row>
    <row r="108" spans="1:4" x14ac:dyDescent="0.2">
      <c r="A108" s="35">
        <v>5</v>
      </c>
      <c r="B108" s="265" t="s">
        <v>104</v>
      </c>
      <c r="C108" s="277"/>
      <c r="D108" s="15" t="s">
        <v>26</v>
      </c>
    </row>
    <row r="109" spans="1:4" x14ac:dyDescent="0.2">
      <c r="A109" s="99" t="s">
        <v>5</v>
      </c>
      <c r="B109" s="278" t="s">
        <v>105</v>
      </c>
      <c r="C109" s="278"/>
      <c r="D109" s="97">
        <f>+Uniforme!$B$28</f>
        <v>0</v>
      </c>
    </row>
    <row r="110" spans="1:4" x14ac:dyDescent="0.2">
      <c r="A110" s="99" t="s">
        <v>7</v>
      </c>
      <c r="B110" s="278" t="s">
        <v>106</v>
      </c>
      <c r="C110" s="278"/>
      <c r="D110" s="97">
        <f>+Equipamentos!$H$79</f>
        <v>0</v>
      </c>
    </row>
    <row r="111" spans="1:4" x14ac:dyDescent="0.2">
      <c r="A111" s="99" t="s">
        <v>10</v>
      </c>
      <c r="B111" s="278" t="s">
        <v>107</v>
      </c>
      <c r="C111" s="278"/>
      <c r="D111" s="97">
        <f>+Equipamentos!$H$78</f>
        <v>0</v>
      </c>
    </row>
    <row r="112" spans="1:4" x14ac:dyDescent="0.2">
      <c r="A112" s="99" t="s">
        <v>12</v>
      </c>
      <c r="B112" s="278" t="s">
        <v>44</v>
      </c>
      <c r="C112" s="278"/>
      <c r="D112" s="97"/>
    </row>
    <row r="113" spans="1:7" x14ac:dyDescent="0.2">
      <c r="A113" s="279" t="s">
        <v>45</v>
      </c>
      <c r="B113" s="279"/>
      <c r="C113" s="279"/>
      <c r="D113" s="16">
        <f>SUM(D109:D112)</f>
        <v>0</v>
      </c>
    </row>
    <row r="115" spans="1:7" x14ac:dyDescent="0.2">
      <c r="A115" s="270" t="s">
        <v>108</v>
      </c>
      <c r="B115" s="271"/>
      <c r="C115" s="271"/>
      <c r="D115" s="271"/>
    </row>
    <row r="117" spans="1:7" x14ac:dyDescent="0.2">
      <c r="A117" s="35">
        <v>6</v>
      </c>
      <c r="B117" s="18" t="s">
        <v>109</v>
      </c>
      <c r="C117" s="51" t="s">
        <v>25</v>
      </c>
      <c r="D117" s="15" t="s">
        <v>26</v>
      </c>
    </row>
    <row r="118" spans="1:7" x14ac:dyDescent="0.2">
      <c r="A118" s="138" t="s">
        <v>5</v>
      </c>
      <c r="B118" s="138" t="s">
        <v>110</v>
      </c>
      <c r="C118" s="139">
        <v>0.03</v>
      </c>
      <c r="D118" s="140">
        <f>($D$113+$D$104+$D$72+$D$61+$D$23)*C118</f>
        <v>-0.03</v>
      </c>
    </row>
    <row r="119" spans="1:7" x14ac:dyDescent="0.2">
      <c r="A119" s="108" t="s">
        <v>7</v>
      </c>
      <c r="B119" s="108" t="s">
        <v>111</v>
      </c>
      <c r="C119" s="125">
        <v>0.03</v>
      </c>
      <c r="D119" s="111">
        <f>($D$113+$D$104+$D$72+$D$61+$D$23+D118)*C119</f>
        <v>-3.09E-2</v>
      </c>
    </row>
    <row r="120" spans="1:7" s="40" customFormat="1" x14ac:dyDescent="0.25">
      <c r="A120" s="259" t="s">
        <v>112</v>
      </c>
      <c r="B120" s="260"/>
      <c r="C120" s="261"/>
      <c r="D120" s="39">
        <f>++D119+D118+D113+D104+D72+D61+D23</f>
        <v>-1.0609</v>
      </c>
    </row>
    <row r="121" spans="1:7" s="40" customFormat="1" ht="33" customHeight="1" x14ac:dyDescent="0.25">
      <c r="A121" s="262" t="s">
        <v>113</v>
      </c>
      <c r="B121" s="263"/>
      <c r="C121" s="264"/>
      <c r="D121" s="39">
        <f>ROUND(D120/(1-(C124+C125+C127+C129+C130)),2)</f>
        <v>-1.24</v>
      </c>
    </row>
    <row r="122" spans="1:7" x14ac:dyDescent="0.2">
      <c r="A122" s="99" t="s">
        <v>10</v>
      </c>
      <c r="B122" s="99" t="s">
        <v>114</v>
      </c>
      <c r="C122" s="102"/>
      <c r="D122" s="99"/>
    </row>
    <row r="123" spans="1:7" x14ac:dyDescent="0.2">
      <c r="A123" s="99" t="s">
        <v>72</v>
      </c>
      <c r="B123" s="99" t="s">
        <v>115</v>
      </c>
      <c r="C123" s="102"/>
      <c r="D123" s="99"/>
    </row>
    <row r="124" spans="1:7" x14ac:dyDescent="0.2">
      <c r="A124" s="108" t="s">
        <v>116</v>
      </c>
      <c r="B124" s="108" t="s">
        <v>117</v>
      </c>
      <c r="C124" s="125">
        <v>1.6500000000000001E-2</v>
      </c>
      <c r="D124" s="111">
        <f>ROUND(C124*$D$121,2)</f>
        <v>-0.02</v>
      </c>
      <c r="G124" s="126"/>
    </row>
    <row r="125" spans="1:7" x14ac:dyDescent="0.2">
      <c r="A125" s="108" t="s">
        <v>118</v>
      </c>
      <c r="B125" s="108" t="s">
        <v>119</v>
      </c>
      <c r="C125" s="125">
        <v>7.5999999999999998E-2</v>
      </c>
      <c r="D125" s="111">
        <f>ROUND(C125*$D$121,2)</f>
        <v>-0.09</v>
      </c>
      <c r="G125" s="126"/>
    </row>
    <row r="126" spans="1:7" x14ac:dyDescent="0.2">
      <c r="A126" s="99" t="s">
        <v>120</v>
      </c>
      <c r="B126" s="99" t="s">
        <v>121</v>
      </c>
      <c r="C126" s="102"/>
      <c r="D126" s="103"/>
      <c r="G126" s="126"/>
    </row>
    <row r="127" spans="1:7" x14ac:dyDescent="0.2">
      <c r="A127" s="99" t="s">
        <v>122</v>
      </c>
      <c r="B127" s="99" t="s">
        <v>123</v>
      </c>
      <c r="C127" s="102"/>
      <c r="D127" s="99"/>
      <c r="G127" s="126"/>
    </row>
    <row r="128" spans="1:7" x14ac:dyDescent="0.2">
      <c r="A128" s="99" t="s">
        <v>124</v>
      </c>
      <c r="B128" s="99" t="s">
        <v>125</v>
      </c>
      <c r="C128" s="102"/>
      <c r="D128" s="99"/>
    </row>
    <row r="129" spans="1:4" x14ac:dyDescent="0.2">
      <c r="A129" s="108" t="s">
        <v>126</v>
      </c>
      <c r="B129" s="108" t="s">
        <v>127</v>
      </c>
      <c r="C129" s="125">
        <v>0.05</v>
      </c>
      <c r="D129" s="111">
        <f>ROUND(C129*$D$121,2)</f>
        <v>-0.06</v>
      </c>
    </row>
    <row r="130" spans="1:4" x14ac:dyDescent="0.2">
      <c r="A130" s="99" t="s">
        <v>128</v>
      </c>
      <c r="B130" s="99" t="s">
        <v>129</v>
      </c>
      <c r="C130" s="102"/>
      <c r="D130" s="99"/>
    </row>
    <row r="131" spans="1:4" x14ac:dyDescent="0.2">
      <c r="A131" s="99" t="s">
        <v>12</v>
      </c>
      <c r="B131" s="99" t="s">
        <v>364</v>
      </c>
      <c r="C131" s="177"/>
      <c r="D131" s="99"/>
    </row>
    <row r="132" spans="1:4" ht="14.25" x14ac:dyDescent="0.2">
      <c r="A132" s="99" t="s">
        <v>365</v>
      </c>
      <c r="B132" s="99" t="s">
        <v>366</v>
      </c>
      <c r="C132" s="177"/>
      <c r="D132" s="183">
        <f>+D148</f>
        <v>23.54</v>
      </c>
    </row>
    <row r="133" spans="1:4" x14ac:dyDescent="0.2">
      <c r="A133" s="99" t="s">
        <v>367</v>
      </c>
      <c r="B133" s="99" t="s">
        <v>368</v>
      </c>
      <c r="C133" s="177"/>
      <c r="D133" s="183">
        <f>+D149</f>
        <v>63</v>
      </c>
    </row>
    <row r="134" spans="1:4" x14ac:dyDescent="0.2">
      <c r="A134" s="265" t="s">
        <v>45</v>
      </c>
      <c r="B134" s="266"/>
      <c r="C134" s="41">
        <f>+C130+C129+C127+C125+C124+C119+C118</f>
        <v>0.20250000000000001</v>
      </c>
      <c r="D134" s="16">
        <f>+D129+D127+D125+D124+D119+D118+D132+D133</f>
        <v>86.309100000000001</v>
      </c>
    </row>
    <row r="136" spans="1:4" x14ac:dyDescent="0.2">
      <c r="A136" s="341" t="s">
        <v>130</v>
      </c>
      <c r="B136" s="341"/>
      <c r="C136" s="341"/>
      <c r="D136" s="341"/>
    </row>
    <row r="137" spans="1:4" x14ac:dyDescent="0.2">
      <c r="A137" s="99" t="s">
        <v>5</v>
      </c>
      <c r="B137" s="268" t="s">
        <v>131</v>
      </c>
      <c r="C137" s="268"/>
      <c r="D137" s="97">
        <f>+D23</f>
        <v>0</v>
      </c>
    </row>
    <row r="138" spans="1:4" x14ac:dyDescent="0.2">
      <c r="A138" s="99" t="s">
        <v>132</v>
      </c>
      <c r="B138" s="268" t="s">
        <v>133</v>
      </c>
      <c r="C138" s="268"/>
      <c r="D138" s="97">
        <f>+D61</f>
        <v>-1</v>
      </c>
    </row>
    <row r="139" spans="1:4" x14ac:dyDescent="0.2">
      <c r="A139" s="99" t="s">
        <v>10</v>
      </c>
      <c r="B139" s="268" t="s">
        <v>134</v>
      </c>
      <c r="C139" s="268"/>
      <c r="D139" s="97">
        <f>+D72</f>
        <v>0</v>
      </c>
    </row>
    <row r="140" spans="1:4" x14ac:dyDescent="0.2">
      <c r="A140" s="99" t="s">
        <v>12</v>
      </c>
      <c r="B140" s="268" t="s">
        <v>135</v>
      </c>
      <c r="C140" s="268"/>
      <c r="D140" s="97">
        <f>+D104</f>
        <v>0</v>
      </c>
    </row>
    <row r="141" spans="1:4" x14ac:dyDescent="0.2">
      <c r="A141" s="99" t="s">
        <v>31</v>
      </c>
      <c r="B141" s="268" t="s">
        <v>136</v>
      </c>
      <c r="C141" s="268"/>
      <c r="D141" s="97">
        <f>+D113</f>
        <v>0</v>
      </c>
    </row>
    <row r="142" spans="1:4" x14ac:dyDescent="0.2">
      <c r="B142" s="269" t="s">
        <v>137</v>
      </c>
      <c r="C142" s="269"/>
      <c r="D142" s="42">
        <f>SUM(D137:D141)</f>
        <v>-1</v>
      </c>
    </row>
    <row r="143" spans="1:4" x14ac:dyDescent="0.2">
      <c r="A143" s="99" t="s">
        <v>33</v>
      </c>
      <c r="B143" s="268" t="s">
        <v>138</v>
      </c>
      <c r="C143" s="268"/>
      <c r="D143" s="97">
        <f>+D134</f>
        <v>86.309100000000001</v>
      </c>
    </row>
    <row r="145" spans="1:5" x14ac:dyDescent="0.2">
      <c r="A145" s="258" t="s">
        <v>139</v>
      </c>
      <c r="B145" s="258"/>
      <c r="C145" s="258"/>
      <c r="D145" s="43">
        <f>ROUND(+D143+D142,2)</f>
        <v>85.31</v>
      </c>
    </row>
    <row r="147" spans="1:5" ht="22.5" x14ac:dyDescent="0.25">
      <c r="A147" s="1"/>
      <c r="B147" s="178"/>
      <c r="C147" s="179" t="s">
        <v>344</v>
      </c>
      <c r="D147" s="180" t="s">
        <v>359</v>
      </c>
    </row>
    <row r="148" spans="1:5" x14ac:dyDescent="0.2">
      <c r="A148" s="181" t="s">
        <v>360</v>
      </c>
      <c r="B148" s="181"/>
      <c r="C148" s="182">
        <f>ROUND((565/12),2)</f>
        <v>47.08</v>
      </c>
      <c r="D148" s="182">
        <f>ROUND(C148/(+Apresentacao!$F$24),2)</f>
        <v>23.54</v>
      </c>
      <c r="E148" s="128"/>
    </row>
    <row r="149" spans="1:5" x14ac:dyDescent="0.2">
      <c r="A149" s="181" t="s">
        <v>361</v>
      </c>
      <c r="B149" s="181"/>
      <c r="C149" s="182">
        <v>126</v>
      </c>
      <c r="D149" s="182">
        <f>ROUND(C149/(+Apresentacao!$F$24),2)</f>
        <v>63</v>
      </c>
      <c r="E149" s="128"/>
    </row>
    <row r="150" spans="1:5" x14ac:dyDescent="0.2">
      <c r="A150" s="128"/>
      <c r="B150" s="128"/>
      <c r="C150" s="128"/>
      <c r="D150" s="128"/>
      <c r="E150" s="128"/>
    </row>
    <row r="151" spans="1:5" x14ac:dyDescent="0.2">
      <c r="A151" s="128"/>
      <c r="B151" s="128"/>
      <c r="C151" s="128"/>
      <c r="D151" s="128"/>
      <c r="E151" s="128"/>
    </row>
    <row r="152" spans="1:5" ht="41.25" customHeight="1" x14ac:dyDescent="0.2">
      <c r="A152" s="256" t="s">
        <v>362</v>
      </c>
      <c r="B152" s="256"/>
      <c r="C152" s="256"/>
      <c r="D152" s="256"/>
      <c r="E152" s="128"/>
    </row>
    <row r="153" spans="1:5" ht="14.25" x14ac:dyDescent="0.2">
      <c r="A153" s="257" t="s">
        <v>363</v>
      </c>
      <c r="B153" s="257"/>
      <c r="C153" s="257"/>
      <c r="D153" s="257"/>
      <c r="E153" s="128"/>
    </row>
    <row r="154" spans="1:5" x14ac:dyDescent="0.2">
      <c r="A154" s="128"/>
      <c r="B154" s="128"/>
      <c r="C154" s="128"/>
      <c r="D154" s="128"/>
      <c r="E154" s="128"/>
    </row>
    <row r="155" spans="1:5" x14ac:dyDescent="0.2">
      <c r="A155" s="128"/>
      <c r="B155" s="128"/>
      <c r="C155" s="128"/>
      <c r="D155" s="128"/>
      <c r="E155" s="128"/>
    </row>
    <row r="156" spans="1:5" x14ac:dyDescent="0.2">
      <c r="A156" s="128"/>
      <c r="B156" s="128"/>
      <c r="C156" s="128"/>
      <c r="D156" s="128"/>
      <c r="E156" s="128"/>
    </row>
    <row r="157" spans="1:5" x14ac:dyDescent="0.2">
      <c r="A157" s="128"/>
      <c r="B157" s="128"/>
      <c r="C157" s="128"/>
      <c r="D157" s="128"/>
      <c r="E157" s="128"/>
    </row>
    <row r="158" spans="1:5" x14ac:dyDescent="0.2">
      <c r="A158" s="128"/>
      <c r="B158" s="128"/>
      <c r="C158" s="128"/>
      <c r="D158" s="128"/>
      <c r="E158" s="128"/>
    </row>
    <row r="159" spans="1:5" x14ac:dyDescent="0.2">
      <c r="A159" s="128"/>
      <c r="B159" s="128"/>
      <c r="C159" s="128"/>
      <c r="D159" s="128"/>
      <c r="E159" s="128"/>
    </row>
    <row r="160" spans="1:5" x14ac:dyDescent="0.2">
      <c r="A160" s="128"/>
      <c r="B160" s="128"/>
      <c r="C160" s="128"/>
      <c r="D160" s="128"/>
      <c r="E160" s="128"/>
    </row>
  </sheetData>
  <mergeCells count="80">
    <mergeCell ref="A145:C145"/>
    <mergeCell ref="A120:C120"/>
    <mergeCell ref="A121:C121"/>
    <mergeCell ref="A134:B134"/>
    <mergeCell ref="A136:D136"/>
    <mergeCell ref="B137:C137"/>
    <mergeCell ref="B138:C138"/>
    <mergeCell ref="B139:C139"/>
    <mergeCell ref="B140:C140"/>
    <mergeCell ref="B141:C141"/>
    <mergeCell ref="B142:C142"/>
    <mergeCell ref="B143:C143"/>
    <mergeCell ref="A115:D115"/>
    <mergeCell ref="B101:C101"/>
    <mergeCell ref="B102:C102"/>
    <mergeCell ref="B103:C103"/>
    <mergeCell ref="A104:C104"/>
    <mergeCell ref="A106:D106"/>
    <mergeCell ref="B108:C108"/>
    <mergeCell ref="B109:C109"/>
    <mergeCell ref="B110:C110"/>
    <mergeCell ref="B111:C111"/>
    <mergeCell ref="B112:C112"/>
    <mergeCell ref="A113:C113"/>
    <mergeCell ref="B100:C100"/>
    <mergeCell ref="B85:C85"/>
    <mergeCell ref="A86:C86"/>
    <mergeCell ref="B88:C88"/>
    <mergeCell ref="B89:C89"/>
    <mergeCell ref="B90:C90"/>
    <mergeCell ref="B91:C91"/>
    <mergeCell ref="B92:C92"/>
    <mergeCell ref="A93:C93"/>
    <mergeCell ref="B95:C95"/>
    <mergeCell ref="B96:C96"/>
    <mergeCell ref="A97:C97"/>
    <mergeCell ref="B84:C84"/>
    <mergeCell ref="A63:D63"/>
    <mergeCell ref="A72:C72"/>
    <mergeCell ref="A74:D74"/>
    <mergeCell ref="A76:D76"/>
    <mergeCell ref="B77:C77"/>
    <mergeCell ref="B78:C78"/>
    <mergeCell ref="B79:C79"/>
    <mergeCell ref="B80:C80"/>
    <mergeCell ref="B81:C81"/>
    <mergeCell ref="B82:C82"/>
    <mergeCell ref="B83:C83"/>
    <mergeCell ref="B19:C19"/>
    <mergeCell ref="B21:C21"/>
    <mergeCell ref="B22:C22"/>
    <mergeCell ref="A23:C23"/>
    <mergeCell ref="A61:C61"/>
    <mergeCell ref="A27:D27"/>
    <mergeCell ref="A33:C33"/>
    <mergeCell ref="A35:D35"/>
    <mergeCell ref="A47:D47"/>
    <mergeCell ref="B53:C53"/>
    <mergeCell ref="A54:B54"/>
    <mergeCell ref="A56:D56"/>
    <mergeCell ref="B57:C57"/>
    <mergeCell ref="B58:C58"/>
    <mergeCell ref="B59:C59"/>
    <mergeCell ref="B60:C60"/>
    <mergeCell ref="A152:D152"/>
    <mergeCell ref="A153:D153"/>
    <mergeCell ref="C7:D7"/>
    <mergeCell ref="A1:D1"/>
    <mergeCell ref="A3:D3"/>
    <mergeCell ref="C4:D4"/>
    <mergeCell ref="C5:D5"/>
    <mergeCell ref="C6:D6"/>
    <mergeCell ref="A25:D25"/>
    <mergeCell ref="C8:D8"/>
    <mergeCell ref="A10:D10"/>
    <mergeCell ref="B12:C12"/>
    <mergeCell ref="B15:C15"/>
    <mergeCell ref="B16:C16"/>
    <mergeCell ref="B17:C17"/>
    <mergeCell ref="B18:C18"/>
  </mergeCells>
  <pageMargins left="1.2204724409448819" right="0.51181102362204722" top="0.39370078740157483" bottom="0.6" header="0.31496062992125984" footer="0.31496062992125984"/>
  <pageSetup paperSize="9" scale="75" orientation="portrait" r:id="rId1"/>
  <headerFooter>
    <oddFooter>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G164"/>
  <sheetViews>
    <sheetView workbookViewId="0">
      <selection activeCell="B12" sqref="B12"/>
    </sheetView>
  </sheetViews>
  <sheetFormatPr defaultRowHeight="12.75" x14ac:dyDescent="0.2"/>
  <cols>
    <col min="1" max="1" width="73.7109375" style="82" customWidth="1"/>
    <col min="2" max="2" width="16.42578125" style="82" bestFit="1" customWidth="1"/>
    <col min="3" max="3" width="16.85546875" style="82" customWidth="1"/>
    <col min="4" max="4" width="10.7109375" style="82" bestFit="1" customWidth="1"/>
    <col min="5" max="5" width="79" style="82" customWidth="1"/>
    <col min="6" max="16384" width="9.140625" style="82"/>
  </cols>
  <sheetData>
    <row r="1" spans="1:3" ht="36.75" customHeight="1" x14ac:dyDescent="0.2">
      <c r="A1" s="342" t="s">
        <v>234</v>
      </c>
      <c r="B1" s="342"/>
      <c r="C1" s="342"/>
    </row>
    <row r="3" spans="1:3" x14ac:dyDescent="0.2">
      <c r="A3" s="99" t="s">
        <v>140</v>
      </c>
      <c r="B3" s="99">
        <v>220</v>
      </c>
    </row>
    <row r="4" spans="1:3" x14ac:dyDescent="0.2">
      <c r="A4" s="99" t="s">
        <v>141</v>
      </c>
      <c r="B4" s="99">
        <v>365.25</v>
      </c>
    </row>
    <row r="5" spans="1:3" x14ac:dyDescent="0.2">
      <c r="A5" s="99" t="s">
        <v>142</v>
      </c>
      <c r="B5" s="45">
        <f>(365.25/12)/(7/7)/2</f>
        <v>15.21875</v>
      </c>
    </row>
    <row r="6" spans="1:3" x14ac:dyDescent="0.2">
      <c r="A6" s="112" t="s">
        <v>27</v>
      </c>
      <c r="B6" s="103">
        <f>+'Bombeiro 12 36 Diurno'!D12</f>
        <v>0</v>
      </c>
    </row>
    <row r="7" spans="1:3" x14ac:dyDescent="0.2">
      <c r="A7" s="112" t="s">
        <v>143</v>
      </c>
      <c r="B7" s="103">
        <f>+'Bombeiro 12 36 Diurno'!D23</f>
        <v>0</v>
      </c>
    </row>
    <row r="9" spans="1:3" x14ac:dyDescent="0.2">
      <c r="A9" s="329" t="s">
        <v>144</v>
      </c>
      <c r="B9" s="330"/>
      <c r="C9" s="331"/>
    </row>
    <row r="10" spans="1:3" x14ac:dyDescent="0.2">
      <c r="A10" s="99" t="s">
        <v>145</v>
      </c>
      <c r="B10" s="99">
        <f>+$B$4</f>
        <v>365.25</v>
      </c>
      <c r="C10" s="115"/>
    </row>
    <row r="11" spans="1:3" x14ac:dyDescent="0.2">
      <c r="A11" s="99" t="s">
        <v>146</v>
      </c>
      <c r="B11" s="112">
        <v>12</v>
      </c>
      <c r="C11" s="115"/>
    </row>
    <row r="12" spans="1:3" x14ac:dyDescent="0.2">
      <c r="A12" s="99" t="s">
        <v>147</v>
      </c>
      <c r="B12" s="102">
        <v>1</v>
      </c>
      <c r="C12" s="115"/>
    </row>
    <row r="13" spans="1:3" x14ac:dyDescent="0.2">
      <c r="A13" s="112" t="s">
        <v>148</v>
      </c>
      <c r="B13" s="130">
        <f>+B5</f>
        <v>15.21875</v>
      </c>
      <c r="C13" s="115"/>
    </row>
    <row r="14" spans="1:3" x14ac:dyDescent="0.2">
      <c r="A14" s="108" t="s">
        <v>149</v>
      </c>
      <c r="B14" s="131"/>
      <c r="C14" s="115"/>
    </row>
    <row r="15" spans="1:3" x14ac:dyDescent="0.2">
      <c r="A15" s="99" t="s">
        <v>150</v>
      </c>
      <c r="B15" s="102">
        <v>0.06</v>
      </c>
      <c r="C15" s="115"/>
    </row>
    <row r="16" spans="1:3" x14ac:dyDescent="0.2">
      <c r="A16" s="308" t="s">
        <v>151</v>
      </c>
      <c r="B16" s="310"/>
      <c r="C16" s="44">
        <f>ROUND((B13*(B14*2)-($B$6*B15)),2)</f>
        <v>0</v>
      </c>
    </row>
    <row r="18" spans="1:3" x14ac:dyDescent="0.2">
      <c r="A18" s="329" t="s">
        <v>152</v>
      </c>
      <c r="B18" s="330"/>
      <c r="C18" s="331"/>
    </row>
    <row r="19" spans="1:3" x14ac:dyDescent="0.2">
      <c r="A19" s="99" t="s">
        <v>145</v>
      </c>
      <c r="B19" s="99">
        <f>+$B$4</f>
        <v>365.25</v>
      </c>
      <c r="C19" s="115"/>
    </row>
    <row r="20" spans="1:3" x14ac:dyDescent="0.2">
      <c r="A20" s="99" t="s">
        <v>146</v>
      </c>
      <c r="B20" s="112">
        <v>12</v>
      </c>
      <c r="C20" s="115"/>
    </row>
    <row r="21" spans="1:3" x14ac:dyDescent="0.2">
      <c r="A21" s="99" t="s">
        <v>147</v>
      </c>
      <c r="B21" s="102">
        <v>1</v>
      </c>
      <c r="C21" s="115"/>
    </row>
    <row r="22" spans="1:3" x14ac:dyDescent="0.2">
      <c r="A22" s="112" t="s">
        <v>148</v>
      </c>
      <c r="B22" s="130">
        <f>+B5</f>
        <v>15.21875</v>
      </c>
      <c r="C22" s="115"/>
    </row>
    <row r="23" spans="1:3" x14ac:dyDescent="0.2">
      <c r="A23" s="108" t="s">
        <v>153</v>
      </c>
      <c r="B23" s="131"/>
      <c r="C23" s="115"/>
    </row>
    <row r="24" spans="1:3" x14ac:dyDescent="0.2">
      <c r="A24" s="99" t="s">
        <v>154</v>
      </c>
      <c r="B24" s="132">
        <v>1</v>
      </c>
      <c r="C24" s="115"/>
    </row>
    <row r="25" spans="1:3" x14ac:dyDescent="0.2">
      <c r="A25" s="308" t="s">
        <v>153</v>
      </c>
      <c r="B25" s="310"/>
      <c r="C25" s="44">
        <f>ROUND(((B23*B22)-B24),2)</f>
        <v>-1</v>
      </c>
    </row>
    <row r="27" spans="1:3" x14ac:dyDescent="0.2">
      <c r="A27" s="329" t="s">
        <v>155</v>
      </c>
      <c r="B27" s="330"/>
      <c r="C27" s="331"/>
    </row>
    <row r="28" spans="1:3" x14ac:dyDescent="0.2">
      <c r="A28" s="99" t="s">
        <v>156</v>
      </c>
      <c r="B28" s="103">
        <f>+B7</f>
        <v>0</v>
      </c>
      <c r="C28" s="115"/>
    </row>
    <row r="29" spans="1:3" x14ac:dyDescent="0.2">
      <c r="A29" s="99" t="s">
        <v>157</v>
      </c>
      <c r="B29" s="99">
        <v>12</v>
      </c>
      <c r="C29" s="115"/>
    </row>
    <row r="30" spans="1:3" x14ac:dyDescent="0.2">
      <c r="A30" s="108" t="s">
        <v>158</v>
      </c>
      <c r="B30" s="125"/>
      <c r="C30" s="115"/>
    </row>
    <row r="31" spans="1:3" x14ac:dyDescent="0.2">
      <c r="A31" s="308" t="s">
        <v>159</v>
      </c>
      <c r="B31" s="310"/>
      <c r="C31" s="44">
        <f>ROUND(+(B28/B29)*B30,2)</f>
        <v>0</v>
      </c>
    </row>
    <row r="33" spans="1:3" x14ac:dyDescent="0.2">
      <c r="A33" s="323" t="s">
        <v>160</v>
      </c>
      <c r="B33" s="324"/>
      <c r="C33" s="325"/>
    </row>
    <row r="34" spans="1:3" s="120" customFormat="1" x14ac:dyDescent="0.2">
      <c r="A34" s="133" t="s">
        <v>161</v>
      </c>
      <c r="B34" s="125">
        <f>+B30</f>
        <v>0</v>
      </c>
      <c r="C34" s="115"/>
    </row>
    <row r="35" spans="1:3" x14ac:dyDescent="0.2">
      <c r="A35" s="99" t="s">
        <v>162</v>
      </c>
      <c r="B35" s="103">
        <f>+'Bombeiro 12 36 Diurno'!$D$23</f>
        <v>0</v>
      </c>
      <c r="C35" s="115"/>
    </row>
    <row r="36" spans="1:3" x14ac:dyDescent="0.2">
      <c r="A36" s="99" t="s">
        <v>50</v>
      </c>
      <c r="B36" s="103">
        <f>+'Bombeiro 12 36 Diurno'!$D$29</f>
        <v>0</v>
      </c>
      <c r="C36" s="115"/>
    </row>
    <row r="37" spans="1:3" x14ac:dyDescent="0.2">
      <c r="A37" s="99" t="s">
        <v>53</v>
      </c>
      <c r="B37" s="103">
        <f>+'Bombeiro 12 36 Diurno'!$D$31</f>
        <v>0</v>
      </c>
      <c r="C37" s="115"/>
    </row>
    <row r="38" spans="1:3" x14ac:dyDescent="0.2">
      <c r="A38" s="99" t="s">
        <v>55</v>
      </c>
      <c r="B38" s="103">
        <f>+'Bombeiro 12 36 Diurno'!$D$32</f>
        <v>0</v>
      </c>
      <c r="C38" s="115"/>
    </row>
    <row r="39" spans="1:3" x14ac:dyDescent="0.2">
      <c r="A39" s="46" t="s">
        <v>163</v>
      </c>
      <c r="B39" s="47">
        <f>SUM(B35:B38)</f>
        <v>0</v>
      </c>
      <c r="C39" s="115"/>
    </row>
    <row r="40" spans="1:3" x14ac:dyDescent="0.2">
      <c r="A40" s="112" t="s">
        <v>164</v>
      </c>
      <c r="B40" s="102">
        <v>0.4</v>
      </c>
      <c r="C40" s="115"/>
    </row>
    <row r="41" spans="1:3" x14ac:dyDescent="0.2">
      <c r="A41" s="112" t="s">
        <v>165</v>
      </c>
      <c r="B41" s="102">
        <f>+'Bombeiro 12 36 Diurno'!$C$44</f>
        <v>0.08</v>
      </c>
      <c r="C41" s="115"/>
    </row>
    <row r="42" spans="1:3" x14ac:dyDescent="0.2">
      <c r="A42" s="274" t="s">
        <v>166</v>
      </c>
      <c r="B42" s="275"/>
      <c r="C42" s="37">
        <f>ROUND(+B39*B40*B41*B34,2)</f>
        <v>0</v>
      </c>
    </row>
    <row r="43" spans="1:3" x14ac:dyDescent="0.2">
      <c r="A43" s="112" t="s">
        <v>167</v>
      </c>
      <c r="B43" s="102"/>
      <c r="C43" s="115"/>
    </row>
    <row r="44" spans="1:3" x14ac:dyDescent="0.2">
      <c r="A44" s="274" t="s">
        <v>168</v>
      </c>
      <c r="B44" s="275"/>
      <c r="C44" s="48">
        <f>ROUND(B43*B41*B39*B34,2)</f>
        <v>0</v>
      </c>
    </row>
    <row r="45" spans="1:3" x14ac:dyDescent="0.2">
      <c r="A45" s="308" t="s">
        <v>169</v>
      </c>
      <c r="B45" s="310"/>
      <c r="C45" s="38">
        <f>+C44+C42</f>
        <v>0</v>
      </c>
    </row>
    <row r="47" spans="1:3" x14ac:dyDescent="0.2">
      <c r="A47" s="329" t="s">
        <v>170</v>
      </c>
      <c r="B47" s="330"/>
      <c r="C47" s="331"/>
    </row>
    <row r="48" spans="1:3" x14ac:dyDescent="0.2">
      <c r="A48" s="99" t="s">
        <v>156</v>
      </c>
      <c r="B48" s="103">
        <f>+B7</f>
        <v>0</v>
      </c>
      <c r="C48" s="115"/>
    </row>
    <row r="49" spans="1:3" x14ac:dyDescent="0.2">
      <c r="A49" s="99" t="s">
        <v>171</v>
      </c>
      <c r="B49" s="134">
        <v>30</v>
      </c>
      <c r="C49" s="115"/>
    </row>
    <row r="50" spans="1:3" x14ac:dyDescent="0.2">
      <c r="A50" s="99" t="s">
        <v>157</v>
      </c>
      <c r="B50" s="99">
        <v>12</v>
      </c>
      <c r="C50" s="115"/>
    </row>
    <row r="51" spans="1:3" x14ac:dyDescent="0.2">
      <c r="A51" s="99" t="s">
        <v>172</v>
      </c>
      <c r="B51" s="99">
        <v>7</v>
      </c>
      <c r="C51" s="115"/>
    </row>
    <row r="52" spans="1:3" x14ac:dyDescent="0.2">
      <c r="A52" s="108" t="s">
        <v>173</v>
      </c>
      <c r="B52" s="125"/>
      <c r="C52" s="115"/>
    </row>
    <row r="53" spans="1:3" x14ac:dyDescent="0.2">
      <c r="A53" s="308" t="s">
        <v>174</v>
      </c>
      <c r="B53" s="310"/>
      <c r="C53" s="44">
        <f>+ROUND(((B48/B49/B50)*B51)*B52,2)</f>
        <v>0</v>
      </c>
    </row>
    <row r="55" spans="1:3" x14ac:dyDescent="0.2">
      <c r="A55" s="323" t="s">
        <v>175</v>
      </c>
      <c r="B55" s="324"/>
      <c r="C55" s="325"/>
    </row>
    <row r="56" spans="1:3" x14ac:dyDescent="0.2">
      <c r="A56" s="133" t="s">
        <v>176</v>
      </c>
      <c r="B56" s="125">
        <f>+B52</f>
        <v>0</v>
      </c>
      <c r="C56" s="115"/>
    </row>
    <row r="57" spans="1:3" x14ac:dyDescent="0.2">
      <c r="A57" s="99" t="s">
        <v>162</v>
      </c>
      <c r="B57" s="103">
        <f>+'Bombeiro 12 36 Diurno'!$D$23</f>
        <v>0</v>
      </c>
      <c r="C57" s="115"/>
    </row>
    <row r="58" spans="1:3" x14ac:dyDescent="0.2">
      <c r="A58" s="99" t="s">
        <v>50</v>
      </c>
      <c r="B58" s="103">
        <f>+'Bombeiro 12 36 Diurno'!$D$29</f>
        <v>0</v>
      </c>
      <c r="C58" s="115"/>
    </row>
    <row r="59" spans="1:3" x14ac:dyDescent="0.2">
      <c r="A59" s="99" t="s">
        <v>53</v>
      </c>
      <c r="B59" s="103">
        <f>+'Bombeiro 12 36 Diurno'!$D$31</f>
        <v>0</v>
      </c>
      <c r="C59" s="115"/>
    </row>
    <row r="60" spans="1:3" x14ac:dyDescent="0.2">
      <c r="A60" s="99" t="s">
        <v>55</v>
      </c>
      <c r="B60" s="103">
        <f>+'Bombeiro 12 36 Diurno'!$D$32</f>
        <v>0</v>
      </c>
      <c r="C60" s="115"/>
    </row>
    <row r="61" spans="1:3" x14ac:dyDescent="0.2">
      <c r="A61" s="46" t="s">
        <v>163</v>
      </c>
      <c r="B61" s="47">
        <f>SUM(B57:B60)</f>
        <v>0</v>
      </c>
      <c r="C61" s="115"/>
    </row>
    <row r="62" spans="1:3" x14ac:dyDescent="0.2">
      <c r="A62" s="112" t="s">
        <v>164</v>
      </c>
      <c r="B62" s="102">
        <v>0.4</v>
      </c>
      <c r="C62" s="115"/>
    </row>
    <row r="63" spans="1:3" x14ac:dyDescent="0.2">
      <c r="A63" s="112" t="s">
        <v>165</v>
      </c>
      <c r="B63" s="102">
        <f>+'Bombeiro 12 36 Diurno'!$C$44</f>
        <v>0.08</v>
      </c>
      <c r="C63" s="115"/>
    </row>
    <row r="64" spans="1:3" x14ac:dyDescent="0.2">
      <c r="A64" s="274" t="s">
        <v>166</v>
      </c>
      <c r="B64" s="275"/>
      <c r="C64" s="37">
        <f>ROUND(+B61*B62*B63*B56,2)</f>
        <v>0</v>
      </c>
    </row>
    <row r="65" spans="1:3" x14ac:dyDescent="0.2">
      <c r="A65" s="112" t="s">
        <v>167</v>
      </c>
      <c r="B65" s="102"/>
      <c r="C65" s="115"/>
    </row>
    <row r="66" spans="1:3" x14ac:dyDescent="0.2">
      <c r="A66" s="274" t="s">
        <v>168</v>
      </c>
      <c r="B66" s="275"/>
      <c r="C66" s="48">
        <f>ROUND(B65*B63*B61*B56,2)</f>
        <v>0</v>
      </c>
    </row>
    <row r="67" spans="1:3" x14ac:dyDescent="0.2">
      <c r="A67" s="308" t="s">
        <v>177</v>
      </c>
      <c r="B67" s="310"/>
      <c r="C67" s="38">
        <f>+C66+C64</f>
        <v>0</v>
      </c>
    </row>
    <row r="69" spans="1:3" x14ac:dyDescent="0.2">
      <c r="A69" s="323" t="s">
        <v>178</v>
      </c>
      <c r="B69" s="324"/>
      <c r="C69" s="325"/>
    </row>
    <row r="70" spans="1:3" x14ac:dyDescent="0.2">
      <c r="A70" s="314" t="s">
        <v>179</v>
      </c>
      <c r="B70" s="315"/>
      <c r="C70" s="316"/>
    </row>
    <row r="71" spans="1:3" x14ac:dyDescent="0.2">
      <c r="A71" s="317"/>
      <c r="B71" s="318"/>
      <c r="C71" s="319"/>
    </row>
    <row r="72" spans="1:3" x14ac:dyDescent="0.2">
      <c r="A72" s="317"/>
      <c r="B72" s="318"/>
      <c r="C72" s="319"/>
    </row>
    <row r="73" spans="1:3" x14ac:dyDescent="0.2">
      <c r="A73" s="320"/>
      <c r="B73" s="321"/>
      <c r="C73" s="322"/>
    </row>
    <row r="74" spans="1:3" x14ac:dyDescent="0.2">
      <c r="A74" s="135"/>
      <c r="B74" s="135"/>
      <c r="C74" s="135"/>
    </row>
    <row r="75" spans="1:3" x14ac:dyDescent="0.2">
      <c r="A75" s="323" t="s">
        <v>180</v>
      </c>
      <c r="B75" s="324"/>
      <c r="C75" s="325"/>
    </row>
    <row r="76" spans="1:3" x14ac:dyDescent="0.2">
      <c r="A76" s="99" t="s">
        <v>181</v>
      </c>
      <c r="B76" s="103">
        <f>+$B$7</f>
        <v>0</v>
      </c>
      <c r="C76" s="115"/>
    </row>
    <row r="77" spans="1:3" x14ac:dyDescent="0.2">
      <c r="A77" s="99" t="s">
        <v>146</v>
      </c>
      <c r="B77" s="99">
        <v>30</v>
      </c>
      <c r="C77" s="115"/>
    </row>
    <row r="78" spans="1:3" x14ac:dyDescent="0.2">
      <c r="A78" s="99" t="s">
        <v>182</v>
      </c>
      <c r="B78" s="99">
        <v>12</v>
      </c>
      <c r="C78" s="115"/>
    </row>
    <row r="79" spans="1:3" x14ac:dyDescent="0.2">
      <c r="A79" s="108" t="s">
        <v>183</v>
      </c>
      <c r="B79" s="108"/>
      <c r="C79" s="115"/>
    </row>
    <row r="80" spans="1:3" x14ac:dyDescent="0.2">
      <c r="A80" s="308" t="s">
        <v>184</v>
      </c>
      <c r="B80" s="310"/>
      <c r="C80" s="32">
        <f>+ROUND((B76/B77/B78)*B79,2)</f>
        <v>0</v>
      </c>
    </row>
    <row r="82" spans="1:3" x14ac:dyDescent="0.2">
      <c r="A82" s="323" t="s">
        <v>185</v>
      </c>
      <c r="B82" s="324"/>
      <c r="C82" s="325"/>
    </row>
    <row r="83" spans="1:3" x14ac:dyDescent="0.2">
      <c r="A83" s="99" t="s">
        <v>181</v>
      </c>
      <c r="B83" s="103">
        <f>+$B$7</f>
        <v>0</v>
      </c>
      <c r="C83" s="115"/>
    </row>
    <row r="84" spans="1:3" x14ac:dyDescent="0.2">
      <c r="A84" s="99" t="s">
        <v>146</v>
      </c>
      <c r="B84" s="99">
        <v>30</v>
      </c>
      <c r="C84" s="115"/>
    </row>
    <row r="85" spans="1:3" x14ac:dyDescent="0.2">
      <c r="A85" s="99" t="s">
        <v>182</v>
      </c>
      <c r="B85" s="99">
        <v>12</v>
      </c>
      <c r="C85" s="115"/>
    </row>
    <row r="86" spans="1:3" x14ac:dyDescent="0.2">
      <c r="A86" s="112" t="s">
        <v>186</v>
      </c>
      <c r="B86" s="99">
        <v>5</v>
      </c>
      <c r="C86" s="115"/>
    </row>
    <row r="87" spans="1:3" x14ac:dyDescent="0.2">
      <c r="A87" s="108" t="s">
        <v>187</v>
      </c>
      <c r="B87" s="125"/>
      <c r="C87" s="115"/>
    </row>
    <row r="88" spans="1:3" x14ac:dyDescent="0.2">
      <c r="A88" s="108" t="s">
        <v>188</v>
      </c>
      <c r="B88" s="125"/>
      <c r="C88" s="115"/>
    </row>
    <row r="89" spans="1:3" x14ac:dyDescent="0.2">
      <c r="A89" s="308" t="s">
        <v>189</v>
      </c>
      <c r="B89" s="310"/>
      <c r="C89" s="44">
        <f>ROUND(+B83/B84/B85*B86*B87*B88,2)</f>
        <v>0</v>
      </c>
    </row>
    <row r="91" spans="1:3" x14ac:dyDescent="0.2">
      <c r="A91" s="323" t="s">
        <v>190</v>
      </c>
      <c r="B91" s="324"/>
      <c r="C91" s="325"/>
    </row>
    <row r="92" spans="1:3" x14ac:dyDescent="0.2">
      <c r="A92" s="99" t="s">
        <v>181</v>
      </c>
      <c r="B92" s="103">
        <f>+$B$7</f>
        <v>0</v>
      </c>
      <c r="C92" s="115"/>
    </row>
    <row r="93" spans="1:3" x14ac:dyDescent="0.2">
      <c r="A93" s="99" t="s">
        <v>146</v>
      </c>
      <c r="B93" s="99">
        <v>30</v>
      </c>
      <c r="C93" s="115"/>
    </row>
    <row r="94" spans="1:3" x14ac:dyDescent="0.2">
      <c r="A94" s="99" t="s">
        <v>182</v>
      </c>
      <c r="B94" s="99">
        <v>12</v>
      </c>
      <c r="C94" s="115"/>
    </row>
    <row r="95" spans="1:3" x14ac:dyDescent="0.2">
      <c r="A95" s="112" t="s">
        <v>191</v>
      </c>
      <c r="B95" s="99">
        <v>15</v>
      </c>
      <c r="C95" s="115"/>
    </row>
    <row r="96" spans="1:3" x14ac:dyDescent="0.2">
      <c r="A96" s="108" t="s">
        <v>192</v>
      </c>
      <c r="B96" s="125"/>
      <c r="C96" s="115"/>
    </row>
    <row r="97" spans="1:3" x14ac:dyDescent="0.2">
      <c r="A97" s="308" t="s">
        <v>193</v>
      </c>
      <c r="B97" s="310"/>
      <c r="C97" s="44">
        <f>ROUND(+B92/B93/B94*B95*B96,2)</f>
        <v>0</v>
      </c>
    </row>
    <row r="99" spans="1:3" x14ac:dyDescent="0.2">
      <c r="A99" s="323" t="s">
        <v>194</v>
      </c>
      <c r="B99" s="324"/>
      <c r="C99" s="325"/>
    </row>
    <row r="100" spans="1:3" x14ac:dyDescent="0.2">
      <c r="A100" s="99" t="s">
        <v>181</v>
      </c>
      <c r="B100" s="103">
        <f>+$B$7</f>
        <v>0</v>
      </c>
      <c r="C100" s="115"/>
    </row>
    <row r="101" spans="1:3" x14ac:dyDescent="0.2">
      <c r="A101" s="99" t="s">
        <v>146</v>
      </c>
      <c r="B101" s="99">
        <v>30</v>
      </c>
      <c r="C101" s="115"/>
    </row>
    <row r="102" spans="1:3" x14ac:dyDescent="0.2">
      <c r="A102" s="99" t="s">
        <v>182</v>
      </c>
      <c r="B102" s="99">
        <v>12</v>
      </c>
      <c r="C102" s="115"/>
    </row>
    <row r="103" spans="1:3" x14ac:dyDescent="0.2">
      <c r="A103" s="112" t="s">
        <v>191</v>
      </c>
      <c r="B103" s="99">
        <v>5</v>
      </c>
      <c r="C103" s="115"/>
    </row>
    <row r="104" spans="1:3" x14ac:dyDescent="0.2">
      <c r="A104" s="108" t="s">
        <v>195</v>
      </c>
      <c r="B104" s="125"/>
      <c r="C104" s="115"/>
    </row>
    <row r="105" spans="1:3" x14ac:dyDescent="0.2">
      <c r="A105" s="308" t="s">
        <v>196</v>
      </c>
      <c r="B105" s="310"/>
      <c r="C105" s="44">
        <f>ROUND(+B100/B101/B102*B103*B104,2)</f>
        <v>0</v>
      </c>
    </row>
    <row r="107" spans="1:3" x14ac:dyDescent="0.2">
      <c r="A107" s="323" t="s">
        <v>197</v>
      </c>
      <c r="B107" s="324"/>
      <c r="C107" s="325"/>
    </row>
    <row r="108" spans="1:3" x14ac:dyDescent="0.2">
      <c r="A108" s="326" t="s">
        <v>198</v>
      </c>
      <c r="B108" s="327"/>
      <c r="C108" s="328"/>
    </row>
    <row r="109" spans="1:3" x14ac:dyDescent="0.2">
      <c r="A109" s="99" t="s">
        <v>181</v>
      </c>
      <c r="B109" s="103">
        <f>+$B$7</f>
        <v>0</v>
      </c>
      <c r="C109" s="115"/>
    </row>
    <row r="110" spans="1:3" x14ac:dyDescent="0.2">
      <c r="A110" s="99" t="s">
        <v>199</v>
      </c>
      <c r="B110" s="103">
        <f>+B109*(1/3)</f>
        <v>0</v>
      </c>
      <c r="C110" s="115"/>
    </row>
    <row r="111" spans="1:3" x14ac:dyDescent="0.2">
      <c r="A111" s="46" t="s">
        <v>163</v>
      </c>
      <c r="B111" s="47">
        <f>SUM(B109:B110)</f>
        <v>0</v>
      </c>
      <c r="C111" s="115"/>
    </row>
    <row r="112" spans="1:3" x14ac:dyDescent="0.2">
      <c r="A112" s="99" t="s">
        <v>200</v>
      </c>
      <c r="B112" s="99">
        <v>4</v>
      </c>
      <c r="C112" s="115"/>
    </row>
    <row r="113" spans="1:3" x14ac:dyDescent="0.2">
      <c r="A113" s="99" t="s">
        <v>182</v>
      </c>
      <c r="B113" s="99">
        <v>12</v>
      </c>
      <c r="C113" s="115"/>
    </row>
    <row r="114" spans="1:3" x14ac:dyDescent="0.2">
      <c r="A114" s="108" t="s">
        <v>201</v>
      </c>
      <c r="B114" s="125"/>
      <c r="C114" s="115"/>
    </row>
    <row r="115" spans="1:3" x14ac:dyDescent="0.2">
      <c r="A115" s="108" t="s">
        <v>202</v>
      </c>
      <c r="B115" s="125"/>
      <c r="C115" s="115"/>
    </row>
    <row r="116" spans="1:3" x14ac:dyDescent="0.2">
      <c r="A116" s="308" t="s">
        <v>203</v>
      </c>
      <c r="B116" s="310"/>
      <c r="C116" s="44">
        <f>ROUND((((+B111*(B112/B113)/B113)*B114)*B115),2)</f>
        <v>0</v>
      </c>
    </row>
    <row r="117" spans="1:3" x14ac:dyDescent="0.2">
      <c r="A117" s="308" t="s">
        <v>204</v>
      </c>
      <c r="B117" s="309"/>
      <c r="C117" s="310"/>
    </row>
    <row r="118" spans="1:3" x14ac:dyDescent="0.2">
      <c r="A118" s="99" t="s">
        <v>181</v>
      </c>
      <c r="B118" s="103">
        <f>+'Bombeiro 12 36 Diurno'!D23</f>
        <v>0</v>
      </c>
      <c r="C118" s="115"/>
    </row>
    <row r="119" spans="1:3" x14ac:dyDescent="0.2">
      <c r="A119" s="99" t="s">
        <v>50</v>
      </c>
      <c r="B119" s="103">
        <f>+'Bombeiro 12 36 Diurno'!D29</f>
        <v>0</v>
      </c>
      <c r="C119" s="115"/>
    </row>
    <row r="120" spans="1:3" x14ac:dyDescent="0.2">
      <c r="A120" s="46" t="s">
        <v>163</v>
      </c>
      <c r="B120" s="47">
        <f>SUM(B118:B119)</f>
        <v>0</v>
      </c>
      <c r="C120" s="115"/>
    </row>
    <row r="121" spans="1:3" x14ac:dyDescent="0.2">
      <c r="A121" s="99" t="s">
        <v>200</v>
      </c>
      <c r="B121" s="99">
        <v>4</v>
      </c>
      <c r="C121" s="115"/>
    </row>
    <row r="122" spans="1:3" x14ac:dyDescent="0.2">
      <c r="A122" s="99" t="s">
        <v>182</v>
      </c>
      <c r="B122" s="99">
        <v>12</v>
      </c>
      <c r="C122" s="115"/>
    </row>
    <row r="123" spans="1:3" x14ac:dyDescent="0.2">
      <c r="A123" s="108" t="s">
        <v>201</v>
      </c>
      <c r="B123" s="125">
        <f>+B114</f>
        <v>0</v>
      </c>
      <c r="C123" s="115"/>
    </row>
    <row r="124" spans="1:3" x14ac:dyDescent="0.2">
      <c r="A124" s="108" t="s">
        <v>202</v>
      </c>
      <c r="B124" s="125">
        <f>+B115</f>
        <v>0</v>
      </c>
      <c r="C124" s="115"/>
    </row>
    <row r="125" spans="1:3" x14ac:dyDescent="0.2">
      <c r="A125" s="112" t="s">
        <v>205</v>
      </c>
      <c r="B125" s="102">
        <f>+'Bombeiro 12 36 Diurno'!C45</f>
        <v>0.36800000000000005</v>
      </c>
      <c r="C125" s="115"/>
    </row>
    <row r="126" spans="1:3" x14ac:dyDescent="0.2">
      <c r="A126" s="308" t="s">
        <v>206</v>
      </c>
      <c r="B126" s="310"/>
      <c r="C126" s="38">
        <f>ROUND((((B120*(B121/B122)*B123)*B124)*B125),2)</f>
        <v>0</v>
      </c>
    </row>
    <row r="128" spans="1:3" ht="30.75" customHeight="1" x14ac:dyDescent="0.2">
      <c r="A128" s="311" t="s">
        <v>353</v>
      </c>
      <c r="B128" s="311"/>
      <c r="C128" s="311"/>
    </row>
    <row r="129" spans="1:7" x14ac:dyDescent="0.2">
      <c r="G129" s="158"/>
    </row>
    <row r="130" spans="1:7" x14ac:dyDescent="0.2">
      <c r="A130" s="312" t="s">
        <v>209</v>
      </c>
      <c r="B130" s="312"/>
      <c r="C130" s="312"/>
      <c r="G130" s="121"/>
    </row>
    <row r="131" spans="1:7" x14ac:dyDescent="0.2">
      <c r="A131" s="99" t="s">
        <v>145</v>
      </c>
      <c r="B131" s="99">
        <v>365.25</v>
      </c>
      <c r="C131" s="115"/>
    </row>
    <row r="132" spans="1:7" x14ac:dyDescent="0.2">
      <c r="A132" s="99" t="s">
        <v>146</v>
      </c>
      <c r="B132" s="112">
        <v>12</v>
      </c>
      <c r="C132" s="115"/>
    </row>
    <row r="133" spans="1:7" x14ac:dyDescent="0.2">
      <c r="A133" s="99" t="s">
        <v>147</v>
      </c>
      <c r="B133" s="102">
        <v>0.5</v>
      </c>
      <c r="C133" s="115"/>
    </row>
    <row r="134" spans="1:7" x14ac:dyDescent="0.2">
      <c r="A134" s="141" t="s">
        <v>210</v>
      </c>
      <c r="B134" s="112">
        <v>7</v>
      </c>
      <c r="C134" s="115"/>
    </row>
    <row r="135" spans="1:7" x14ac:dyDescent="0.2">
      <c r="A135" s="112" t="s">
        <v>211</v>
      </c>
      <c r="B135" s="115"/>
      <c r="C135" s="103">
        <f>+'Bombeiro 12 36 Diurno'!$D$12</f>
        <v>0</v>
      </c>
    </row>
    <row r="136" spans="1:7" x14ac:dyDescent="0.2">
      <c r="A136" s="112" t="s">
        <v>28</v>
      </c>
      <c r="B136" s="115"/>
      <c r="C136" s="103">
        <f>+'Bombeiro 12 36 Diurno'!$D$13</f>
        <v>0</v>
      </c>
    </row>
    <row r="137" spans="1:7" x14ac:dyDescent="0.2">
      <c r="A137" s="112" t="s">
        <v>29</v>
      </c>
      <c r="B137" s="115"/>
      <c r="C137" s="103">
        <f>+'Bombeiro 12 36 Diurno'!$D$14</f>
        <v>0</v>
      </c>
    </row>
    <row r="138" spans="1:7" x14ac:dyDescent="0.2">
      <c r="A138" s="46" t="s">
        <v>212</v>
      </c>
      <c r="B138" s="115"/>
      <c r="C138" s="47">
        <f>SUM(C135:C137)</f>
        <v>0</v>
      </c>
    </row>
    <row r="139" spans="1:7" x14ac:dyDescent="0.2">
      <c r="A139" s="99" t="s">
        <v>140</v>
      </c>
      <c r="B139" s="142">
        <f>+B3</f>
        <v>220</v>
      </c>
      <c r="C139" s="115"/>
    </row>
    <row r="140" spans="1:7" x14ac:dyDescent="0.2">
      <c r="A140" s="112" t="s">
        <v>213</v>
      </c>
      <c r="B140" s="102">
        <v>0.2</v>
      </c>
      <c r="C140" s="115"/>
    </row>
    <row r="141" spans="1:7" x14ac:dyDescent="0.2">
      <c r="A141" s="112" t="s">
        <v>214</v>
      </c>
      <c r="B141" s="115"/>
      <c r="C141" s="132">
        <f>ROUND((C138/B139)*B140,2)</f>
        <v>0</v>
      </c>
    </row>
    <row r="142" spans="1:7" x14ac:dyDescent="0.2">
      <c r="A142" s="112" t="s">
        <v>215</v>
      </c>
      <c r="B142" s="99">
        <f>ROUND(+B131/B132*B133*B134,0)</f>
        <v>107</v>
      </c>
      <c r="C142" s="143"/>
    </row>
    <row r="143" spans="1:7" x14ac:dyDescent="0.2">
      <c r="A143" s="313" t="s">
        <v>216</v>
      </c>
      <c r="B143" s="313"/>
      <c r="C143" s="36">
        <f>ROUND(+B142*C141,2)</f>
        <v>0</v>
      </c>
    </row>
    <row r="145" spans="1:3" x14ac:dyDescent="0.2">
      <c r="A145" s="312" t="s">
        <v>217</v>
      </c>
      <c r="B145" s="312"/>
      <c r="C145" s="312"/>
    </row>
    <row r="146" spans="1:3" x14ac:dyDescent="0.2">
      <c r="A146" s="99" t="s">
        <v>145</v>
      </c>
      <c r="B146" s="99">
        <f>+$B$4</f>
        <v>365.25</v>
      </c>
      <c r="C146" s="115"/>
    </row>
    <row r="147" spans="1:3" x14ac:dyDescent="0.2">
      <c r="A147" s="99" t="s">
        <v>146</v>
      </c>
      <c r="B147" s="112">
        <v>12</v>
      </c>
      <c r="C147" s="115"/>
    </row>
    <row r="148" spans="1:3" x14ac:dyDescent="0.2">
      <c r="A148" s="99" t="s">
        <v>147</v>
      </c>
      <c r="B148" s="102">
        <v>0.5</v>
      </c>
      <c r="C148" s="115"/>
    </row>
    <row r="149" spans="1:3" x14ac:dyDescent="0.2">
      <c r="A149" s="141" t="s">
        <v>210</v>
      </c>
      <c r="B149" s="112">
        <v>7</v>
      </c>
      <c r="C149" s="115"/>
    </row>
    <row r="150" spans="1:3" x14ac:dyDescent="0.2">
      <c r="A150" s="112" t="s">
        <v>218</v>
      </c>
      <c r="B150" s="45">
        <f>(365.25/12/2)/(7/7)</f>
        <v>15.21875</v>
      </c>
      <c r="C150" s="99"/>
    </row>
    <row r="151" spans="1:3" x14ac:dyDescent="0.2">
      <c r="A151" s="112" t="s">
        <v>219</v>
      </c>
      <c r="B151" s="99">
        <f>ROUND(+B150*B149,2)</f>
        <v>106.53</v>
      </c>
      <c r="C151" s="99"/>
    </row>
    <row r="152" spans="1:3" x14ac:dyDescent="0.2">
      <c r="A152" s="112" t="s">
        <v>211</v>
      </c>
      <c r="B152" s="115"/>
      <c r="C152" s="103">
        <f>+'Bombeiro 12 36 Diurno'!$D$12</f>
        <v>0</v>
      </c>
    </row>
    <row r="153" spans="1:3" x14ac:dyDescent="0.2">
      <c r="A153" s="112" t="s">
        <v>28</v>
      </c>
      <c r="B153" s="115"/>
      <c r="C153" s="103">
        <f>+'Bombeiro 12 36 Diurno'!$D$13</f>
        <v>0</v>
      </c>
    </row>
    <row r="154" spans="1:3" x14ac:dyDescent="0.2">
      <c r="A154" s="112" t="s">
        <v>29</v>
      </c>
      <c r="B154" s="115"/>
      <c r="C154" s="103">
        <f>+'Bombeiro 12 36 Diurno'!$D$14</f>
        <v>0</v>
      </c>
    </row>
    <row r="155" spans="1:3" x14ac:dyDescent="0.2">
      <c r="A155" s="46" t="s">
        <v>212</v>
      </c>
      <c r="B155" s="115"/>
      <c r="C155" s="47">
        <f>SUM(C152:C154)</f>
        <v>0</v>
      </c>
    </row>
    <row r="156" spans="1:3" x14ac:dyDescent="0.2">
      <c r="A156" s="99" t="s">
        <v>140</v>
      </c>
      <c r="B156" s="142">
        <f>+B3</f>
        <v>220</v>
      </c>
      <c r="C156" s="115"/>
    </row>
    <row r="157" spans="1:3" x14ac:dyDescent="0.2">
      <c r="A157" s="112" t="s">
        <v>213</v>
      </c>
      <c r="B157" s="102">
        <v>0.2</v>
      </c>
      <c r="C157" s="115"/>
    </row>
    <row r="158" spans="1:3" x14ac:dyDescent="0.2">
      <c r="A158" s="112" t="s">
        <v>214</v>
      </c>
      <c r="B158" s="115"/>
      <c r="C158" s="132">
        <f>ROUND((C155/B156)*B157,2)</f>
        <v>0</v>
      </c>
    </row>
    <row r="159" spans="1:3" x14ac:dyDescent="0.2">
      <c r="A159" s="112" t="s">
        <v>220</v>
      </c>
      <c r="B159" s="99">
        <v>60</v>
      </c>
      <c r="C159" s="115"/>
    </row>
    <row r="160" spans="1:3" x14ac:dyDescent="0.2">
      <c r="A160" s="112" t="s">
        <v>221</v>
      </c>
      <c r="B160" s="99">
        <v>52.5</v>
      </c>
      <c r="C160" s="115"/>
    </row>
    <row r="161" spans="1:3" x14ac:dyDescent="0.2">
      <c r="A161" s="112" t="s">
        <v>222</v>
      </c>
      <c r="B161" s="99">
        <f>+B159/B160</f>
        <v>1.1428571428571428</v>
      </c>
      <c r="C161" s="115"/>
    </row>
    <row r="162" spans="1:3" x14ac:dyDescent="0.2">
      <c r="A162" s="112" t="s">
        <v>223</v>
      </c>
      <c r="B162" s="99">
        <f>ROUND(+B161*B151,2)</f>
        <v>121.75</v>
      </c>
      <c r="C162" s="115"/>
    </row>
    <row r="163" spans="1:3" x14ac:dyDescent="0.2">
      <c r="A163" s="112" t="s">
        <v>224</v>
      </c>
      <c r="B163" s="99">
        <f>ROUND(B162-B151,2)</f>
        <v>15.22</v>
      </c>
      <c r="C163" s="143"/>
    </row>
    <row r="164" spans="1:3" x14ac:dyDescent="0.2">
      <c r="A164" s="276" t="s">
        <v>225</v>
      </c>
      <c r="B164" s="276"/>
      <c r="C164" s="38">
        <f>+B163*C158</f>
        <v>0</v>
      </c>
    </row>
  </sheetData>
  <mergeCells count="37">
    <mergeCell ref="A164:B164"/>
    <mergeCell ref="A117:C117"/>
    <mergeCell ref="A126:B126"/>
    <mergeCell ref="A128:C128"/>
    <mergeCell ref="A130:C130"/>
    <mergeCell ref="A143:B143"/>
    <mergeCell ref="A145:C145"/>
    <mergeCell ref="A116:B116"/>
    <mergeCell ref="A70:C73"/>
    <mergeCell ref="A75:C75"/>
    <mergeCell ref="A80:B80"/>
    <mergeCell ref="A82:C82"/>
    <mergeCell ref="A89:B89"/>
    <mergeCell ref="A91:C91"/>
    <mergeCell ref="A97:B97"/>
    <mergeCell ref="A99:C99"/>
    <mergeCell ref="A105:B105"/>
    <mergeCell ref="A107:C107"/>
    <mergeCell ref="A108:C108"/>
    <mergeCell ref="A69:C69"/>
    <mergeCell ref="A31:B31"/>
    <mergeCell ref="A33:C33"/>
    <mergeCell ref="A42:B42"/>
    <mergeCell ref="A44:B44"/>
    <mergeCell ref="A45:B45"/>
    <mergeCell ref="A47:C47"/>
    <mergeCell ref="A53:B53"/>
    <mergeCell ref="A55:C55"/>
    <mergeCell ref="A64:B64"/>
    <mergeCell ref="A66:B66"/>
    <mergeCell ref="A67:B67"/>
    <mergeCell ref="A27:C27"/>
    <mergeCell ref="A1:C1"/>
    <mergeCell ref="A9:C9"/>
    <mergeCell ref="A16:B16"/>
    <mergeCell ref="A18:C18"/>
    <mergeCell ref="A25:B25"/>
  </mergeCells>
  <pageMargins left="0.98" right="0.26" top="0.78740157480314965" bottom="0.78740157480314965" header="0.31496062992125984" footer="0.31496062992125984"/>
  <pageSetup paperSize="9" scale="80" orientation="portrait" r:id="rId1"/>
  <headerFooter>
    <oddFooter>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G160"/>
  <sheetViews>
    <sheetView topLeftCell="A13" workbookViewId="0">
      <selection activeCell="D53" sqref="D53"/>
    </sheetView>
  </sheetViews>
  <sheetFormatPr defaultRowHeight="12.75" x14ac:dyDescent="0.2"/>
  <cols>
    <col min="1" max="1" width="6.42578125" style="82" customWidth="1"/>
    <col min="2" max="2" width="57.7109375" style="82" customWidth="1"/>
    <col min="3" max="3" width="10.7109375" style="82" bestFit="1" customWidth="1"/>
    <col min="4" max="4" width="17.85546875" style="82" customWidth="1"/>
    <col min="5" max="5" width="13.42578125" style="82" bestFit="1" customWidth="1"/>
    <col min="6" max="16384" width="9.140625" style="82"/>
  </cols>
  <sheetData>
    <row r="1" spans="1:6" x14ac:dyDescent="0.2">
      <c r="A1" s="301" t="s">
        <v>16</v>
      </c>
      <c r="B1" s="302"/>
      <c r="C1" s="302"/>
      <c r="D1" s="303"/>
      <c r="E1" s="13"/>
      <c r="F1" s="13"/>
    </row>
    <row r="3" spans="1:6" x14ac:dyDescent="0.2">
      <c r="A3" s="265" t="s">
        <v>17</v>
      </c>
      <c r="B3" s="266"/>
      <c r="C3" s="266"/>
      <c r="D3" s="277"/>
    </row>
    <row r="4" spans="1:6" s="83" customFormat="1" ht="30" customHeight="1" x14ac:dyDescent="0.25">
      <c r="A4" s="144">
        <v>1</v>
      </c>
      <c r="B4" s="145" t="s">
        <v>18</v>
      </c>
      <c r="C4" s="345" t="s">
        <v>233</v>
      </c>
      <c r="D4" s="346"/>
    </row>
    <row r="5" spans="1:6" s="83" customFormat="1" x14ac:dyDescent="0.25">
      <c r="A5" s="144">
        <v>2</v>
      </c>
      <c r="B5" s="145" t="s">
        <v>19</v>
      </c>
      <c r="C5" s="347" t="s">
        <v>208</v>
      </c>
      <c r="D5" s="348"/>
    </row>
    <row r="6" spans="1:6" s="83" customFormat="1" x14ac:dyDescent="0.25">
      <c r="A6" s="144">
        <v>3</v>
      </c>
      <c r="B6" s="145" t="s">
        <v>20</v>
      </c>
      <c r="C6" s="349">
        <f>+Apresentacao!F19</f>
        <v>0</v>
      </c>
      <c r="D6" s="349"/>
    </row>
    <row r="7" spans="1:6" s="83" customFormat="1" x14ac:dyDescent="0.25">
      <c r="A7" s="144">
        <v>4</v>
      </c>
      <c r="B7" s="145" t="s">
        <v>21</v>
      </c>
      <c r="C7" s="343" t="s">
        <v>235</v>
      </c>
      <c r="D7" s="344"/>
    </row>
    <row r="8" spans="1:6" s="83" customFormat="1" x14ac:dyDescent="0.25">
      <c r="A8" s="144">
        <v>5</v>
      </c>
      <c r="B8" s="145" t="s">
        <v>22</v>
      </c>
      <c r="C8" s="350">
        <v>43891</v>
      </c>
      <c r="D8" s="348"/>
    </row>
    <row r="9" spans="1:6" x14ac:dyDescent="0.2">
      <c r="D9" s="14"/>
    </row>
    <row r="10" spans="1:6" x14ac:dyDescent="0.2">
      <c r="A10" s="270" t="s">
        <v>23</v>
      </c>
      <c r="B10" s="271"/>
      <c r="C10" s="271"/>
      <c r="D10" s="271"/>
    </row>
    <row r="11" spans="1:6" x14ac:dyDescent="0.2">
      <c r="A11" s="84">
        <v>1</v>
      </c>
      <c r="B11" s="85" t="s">
        <v>24</v>
      </c>
      <c r="C11" s="15" t="s">
        <v>25</v>
      </c>
      <c r="D11" s="86" t="s">
        <v>26</v>
      </c>
    </row>
    <row r="12" spans="1:6" x14ac:dyDescent="0.2">
      <c r="A12" s="87" t="s">
        <v>5</v>
      </c>
      <c r="B12" s="278" t="s">
        <v>27</v>
      </c>
      <c r="C12" s="278"/>
      <c r="D12" s="88">
        <f>+C6</f>
        <v>0</v>
      </c>
    </row>
    <row r="13" spans="1:6" x14ac:dyDescent="0.2">
      <c r="A13" s="89" t="s">
        <v>7</v>
      </c>
      <c r="B13" s="90" t="s">
        <v>28</v>
      </c>
      <c r="C13" s="91">
        <v>0.3</v>
      </c>
      <c r="D13" s="92">
        <f>+C13*D12</f>
        <v>0</v>
      </c>
      <c r="E13" s="93"/>
    </row>
    <row r="14" spans="1:6" x14ac:dyDescent="0.2">
      <c r="A14" s="89" t="s">
        <v>10</v>
      </c>
      <c r="B14" s="90" t="s">
        <v>29</v>
      </c>
      <c r="C14" s="91"/>
      <c r="D14" s="92">
        <f>+C14*D12</f>
        <v>0</v>
      </c>
    </row>
    <row r="15" spans="1:6" x14ac:dyDescent="0.2">
      <c r="A15" s="87" t="s">
        <v>12</v>
      </c>
      <c r="B15" s="278" t="s">
        <v>30</v>
      </c>
      <c r="C15" s="278"/>
      <c r="D15" s="88">
        <f>+'Men Cal Bombeiro 12 36 Noturn'!C143</f>
        <v>0</v>
      </c>
    </row>
    <row r="16" spans="1:6" x14ac:dyDescent="0.2">
      <c r="A16" s="87" t="s">
        <v>31</v>
      </c>
      <c r="B16" s="278" t="s">
        <v>32</v>
      </c>
      <c r="C16" s="278"/>
      <c r="D16" s="88"/>
    </row>
    <row r="17" spans="1:6" x14ac:dyDescent="0.2">
      <c r="A17" s="87" t="s">
        <v>33</v>
      </c>
      <c r="B17" s="295" t="s">
        <v>34</v>
      </c>
      <c r="C17" s="296"/>
      <c r="D17" s="88"/>
    </row>
    <row r="18" spans="1:6" x14ac:dyDescent="0.2">
      <c r="A18" s="87" t="s">
        <v>35</v>
      </c>
      <c r="B18" s="278" t="s">
        <v>36</v>
      </c>
      <c r="C18" s="278"/>
      <c r="D18" s="88"/>
    </row>
    <row r="19" spans="1:6" x14ac:dyDescent="0.2">
      <c r="A19" s="87" t="s">
        <v>37</v>
      </c>
      <c r="B19" s="295" t="s">
        <v>38</v>
      </c>
      <c r="C19" s="296"/>
      <c r="D19" s="94"/>
    </row>
    <row r="20" spans="1:6" x14ac:dyDescent="0.2">
      <c r="A20" s="87" t="s">
        <v>39</v>
      </c>
      <c r="B20" s="95" t="s">
        <v>40</v>
      </c>
      <c r="C20" s="96"/>
      <c r="D20" s="88"/>
    </row>
    <row r="21" spans="1:6" x14ac:dyDescent="0.2">
      <c r="A21" s="87" t="s">
        <v>41</v>
      </c>
      <c r="B21" s="297" t="s">
        <v>42</v>
      </c>
      <c r="C21" s="298"/>
      <c r="D21" s="97"/>
      <c r="F21" s="98"/>
    </row>
    <row r="22" spans="1:6" x14ac:dyDescent="0.2">
      <c r="A22" s="87" t="s">
        <v>43</v>
      </c>
      <c r="B22" s="278" t="s">
        <v>44</v>
      </c>
      <c r="C22" s="278"/>
      <c r="D22" s="97"/>
    </row>
    <row r="23" spans="1:6" x14ac:dyDescent="0.2">
      <c r="A23" s="279" t="s">
        <v>45</v>
      </c>
      <c r="B23" s="279"/>
      <c r="C23" s="279"/>
      <c r="D23" s="16">
        <f>SUM(D12:D22)</f>
        <v>0</v>
      </c>
    </row>
    <row r="25" spans="1:6" x14ac:dyDescent="0.2">
      <c r="A25" s="270" t="s">
        <v>46</v>
      </c>
      <c r="B25" s="271"/>
      <c r="C25" s="271"/>
      <c r="D25" s="271"/>
    </row>
    <row r="27" spans="1:6" x14ac:dyDescent="0.2">
      <c r="A27" s="270" t="s">
        <v>47</v>
      </c>
      <c r="B27" s="271"/>
      <c r="C27" s="271"/>
      <c r="D27" s="271"/>
    </row>
    <row r="28" spans="1:6" x14ac:dyDescent="0.2">
      <c r="A28" s="17" t="s">
        <v>48</v>
      </c>
      <c r="B28" s="18" t="s">
        <v>49</v>
      </c>
      <c r="C28" s="19" t="s">
        <v>25</v>
      </c>
      <c r="D28" s="20" t="s">
        <v>26</v>
      </c>
    </row>
    <row r="29" spans="1:6" x14ac:dyDescent="0.2">
      <c r="A29" s="87" t="s">
        <v>5</v>
      </c>
      <c r="B29" s="99" t="s">
        <v>50</v>
      </c>
      <c r="C29" s="100" t="e">
        <f>ROUND(+D29/$D$23,4)</f>
        <v>#DIV/0!</v>
      </c>
      <c r="D29" s="97">
        <f>ROUND(+D23/12,2)</f>
        <v>0</v>
      </c>
    </row>
    <row r="30" spans="1:6" x14ac:dyDescent="0.2">
      <c r="A30" s="21" t="s">
        <v>7</v>
      </c>
      <c r="B30" s="101" t="s">
        <v>51</v>
      </c>
      <c r="C30" s="22" t="e">
        <f>ROUND(+D30/$D$23,4)</f>
        <v>#DIV/0!</v>
      </c>
      <c r="D30" s="23">
        <f>+D31+D32</f>
        <v>0</v>
      </c>
    </row>
    <row r="31" spans="1:6" x14ac:dyDescent="0.2">
      <c r="A31" s="87" t="s">
        <v>52</v>
      </c>
      <c r="B31" s="24" t="s">
        <v>53</v>
      </c>
      <c r="C31" s="25" t="e">
        <f>ROUND(+D31/$D$23,4)</f>
        <v>#DIV/0!</v>
      </c>
      <c r="D31" s="26">
        <f>ROUND(+D23/12,2)</f>
        <v>0</v>
      </c>
    </row>
    <row r="32" spans="1:6" x14ac:dyDescent="0.2">
      <c r="A32" s="87" t="s">
        <v>54</v>
      </c>
      <c r="B32" s="24" t="s">
        <v>55</v>
      </c>
      <c r="C32" s="25" t="e">
        <f>ROUND(+D32/$D$23,4)</f>
        <v>#DIV/0!</v>
      </c>
      <c r="D32" s="26">
        <f>ROUND(+(D23*1/3)/12,2)</f>
        <v>0</v>
      </c>
    </row>
    <row r="33" spans="1:4" x14ac:dyDescent="0.2">
      <c r="A33" s="279" t="s">
        <v>45</v>
      </c>
      <c r="B33" s="279"/>
      <c r="C33" s="279"/>
      <c r="D33" s="16">
        <f>+D30+D29</f>
        <v>0</v>
      </c>
    </row>
    <row r="35" spans="1:4" ht="24" customHeight="1" x14ac:dyDescent="0.2">
      <c r="A35" s="289" t="s">
        <v>56</v>
      </c>
      <c r="B35" s="290"/>
      <c r="C35" s="290"/>
      <c r="D35" s="290"/>
    </row>
    <row r="36" spans="1:4" x14ac:dyDescent="0.2">
      <c r="A36" s="17" t="s">
        <v>57</v>
      </c>
      <c r="B36" s="27" t="s">
        <v>58</v>
      </c>
      <c r="C36" s="19" t="s">
        <v>25</v>
      </c>
      <c r="D36" s="20" t="s">
        <v>26</v>
      </c>
    </row>
    <row r="37" spans="1:4" x14ac:dyDescent="0.2">
      <c r="A37" s="87" t="s">
        <v>5</v>
      </c>
      <c r="B37" s="99" t="s">
        <v>59</v>
      </c>
      <c r="C37" s="102">
        <v>0.2</v>
      </c>
      <c r="D37" s="103">
        <f>ROUND(C37*($D$23+$D$33),2)</f>
        <v>0</v>
      </c>
    </row>
    <row r="38" spans="1:4" x14ac:dyDescent="0.2">
      <c r="A38" s="87" t="s">
        <v>7</v>
      </c>
      <c r="B38" s="99" t="s">
        <v>60</v>
      </c>
      <c r="C38" s="102">
        <v>2.5000000000000001E-2</v>
      </c>
      <c r="D38" s="103">
        <f>ROUND(C38*($D$23+$D$33),2)</f>
        <v>0</v>
      </c>
    </row>
    <row r="39" spans="1:4" x14ac:dyDescent="0.2">
      <c r="A39" s="87" t="s">
        <v>10</v>
      </c>
      <c r="B39" s="99" t="s">
        <v>61</v>
      </c>
      <c r="C39" s="102">
        <f>3%</f>
        <v>0.03</v>
      </c>
      <c r="D39" s="103">
        <f t="shared" ref="D39:D43" si="0">ROUND(C39*($D$23+$D$33),2)</f>
        <v>0</v>
      </c>
    </row>
    <row r="40" spans="1:4" x14ac:dyDescent="0.2">
      <c r="A40" s="87" t="s">
        <v>12</v>
      </c>
      <c r="B40" s="99" t="s">
        <v>62</v>
      </c>
      <c r="C40" s="102">
        <v>1.4999999999999999E-2</v>
      </c>
      <c r="D40" s="103">
        <f t="shared" si="0"/>
        <v>0</v>
      </c>
    </row>
    <row r="41" spans="1:4" x14ac:dyDescent="0.2">
      <c r="A41" s="87" t="s">
        <v>31</v>
      </c>
      <c r="B41" s="99" t="s">
        <v>63</v>
      </c>
      <c r="C41" s="102">
        <v>0.01</v>
      </c>
      <c r="D41" s="103">
        <f t="shared" si="0"/>
        <v>0</v>
      </c>
    </row>
    <row r="42" spans="1:4" x14ac:dyDescent="0.2">
      <c r="A42" s="87" t="s">
        <v>33</v>
      </c>
      <c r="B42" s="99" t="s">
        <v>64</v>
      </c>
      <c r="C42" s="102">
        <v>6.0000000000000001E-3</v>
      </c>
      <c r="D42" s="103">
        <f t="shared" si="0"/>
        <v>0</v>
      </c>
    </row>
    <row r="43" spans="1:4" x14ac:dyDescent="0.2">
      <c r="A43" s="87" t="s">
        <v>35</v>
      </c>
      <c r="B43" s="99" t="s">
        <v>65</v>
      </c>
      <c r="C43" s="102">
        <v>2E-3</v>
      </c>
      <c r="D43" s="103">
        <f t="shared" si="0"/>
        <v>0</v>
      </c>
    </row>
    <row r="44" spans="1:4" x14ac:dyDescent="0.2">
      <c r="A44" s="87" t="s">
        <v>37</v>
      </c>
      <c r="B44" s="99" t="s">
        <v>66</v>
      </c>
      <c r="C44" s="102">
        <v>0.08</v>
      </c>
      <c r="D44" s="103">
        <f>ROUND(C44*($D$23+$D$33),2)</f>
        <v>0</v>
      </c>
    </row>
    <row r="45" spans="1:4" x14ac:dyDescent="0.2">
      <c r="A45" s="52" t="s">
        <v>45</v>
      </c>
      <c r="B45" s="53"/>
      <c r="C45" s="28">
        <f>SUM(C37:C44)</f>
        <v>0.36800000000000005</v>
      </c>
      <c r="D45" s="29">
        <f>SUM(D37:D44)</f>
        <v>0</v>
      </c>
    </row>
    <row r="46" spans="1:4" x14ac:dyDescent="0.2">
      <c r="A46" s="104"/>
      <c r="B46" s="104"/>
      <c r="C46" s="104"/>
      <c r="D46" s="104"/>
    </row>
    <row r="47" spans="1:4" x14ac:dyDescent="0.2">
      <c r="A47" s="289" t="s">
        <v>67</v>
      </c>
      <c r="B47" s="290"/>
      <c r="C47" s="290"/>
      <c r="D47" s="290"/>
    </row>
    <row r="48" spans="1:4" x14ac:dyDescent="0.2">
      <c r="A48" s="17" t="s">
        <v>68</v>
      </c>
      <c r="B48" s="27" t="s">
        <v>69</v>
      </c>
      <c r="C48" s="19"/>
      <c r="D48" s="20" t="s">
        <v>26</v>
      </c>
    </row>
    <row r="49" spans="1:6" x14ac:dyDescent="0.2">
      <c r="A49" s="105" t="s">
        <v>5</v>
      </c>
      <c r="B49" s="99" t="s">
        <v>70</v>
      </c>
      <c r="C49" s="106"/>
      <c r="D49" s="103">
        <f>+'Men Cal Bombeiro 12 36 Noturn'!C16</f>
        <v>0</v>
      </c>
    </row>
    <row r="50" spans="1:6" x14ac:dyDescent="0.2">
      <c r="A50" s="105" t="s">
        <v>7</v>
      </c>
      <c r="B50" s="99" t="s">
        <v>71</v>
      </c>
      <c r="C50" s="106"/>
      <c r="D50" s="103">
        <f>+'Men Cal Bombeiro 12 36 Noturn'!C25</f>
        <v>-1</v>
      </c>
      <c r="F50" s="107"/>
    </row>
    <row r="51" spans="1:6" x14ac:dyDescent="0.2">
      <c r="A51" s="108" t="s">
        <v>10</v>
      </c>
      <c r="B51" s="108" t="s">
        <v>230</v>
      </c>
      <c r="C51" s="106"/>
      <c r="D51" s="129"/>
      <c r="F51" s="107"/>
    </row>
    <row r="52" spans="1:6" x14ac:dyDescent="0.2">
      <c r="A52" s="108" t="s">
        <v>12</v>
      </c>
      <c r="B52" s="109" t="s">
        <v>342</v>
      </c>
      <c r="C52" s="106"/>
      <c r="D52" s="50"/>
      <c r="F52" s="110"/>
    </row>
    <row r="53" spans="1:6" x14ac:dyDescent="0.2">
      <c r="A53" s="108" t="s">
        <v>31</v>
      </c>
      <c r="B53" s="291" t="s">
        <v>73</v>
      </c>
      <c r="C53" s="291"/>
      <c r="D53" s="111"/>
    </row>
    <row r="54" spans="1:6" x14ac:dyDescent="0.2">
      <c r="A54" s="265" t="s">
        <v>45</v>
      </c>
      <c r="B54" s="277"/>
      <c r="C54" s="30"/>
      <c r="D54" s="31">
        <f>SUM(D49:D53)</f>
        <v>-1</v>
      </c>
    </row>
    <row r="56" spans="1:6" x14ac:dyDescent="0.2">
      <c r="A56" s="270" t="s">
        <v>74</v>
      </c>
      <c r="B56" s="271"/>
      <c r="C56" s="271"/>
      <c r="D56" s="271"/>
    </row>
    <row r="57" spans="1:6" x14ac:dyDescent="0.2">
      <c r="A57" s="32">
        <v>2</v>
      </c>
      <c r="B57" s="288" t="s">
        <v>75</v>
      </c>
      <c r="C57" s="288"/>
      <c r="D57" s="33" t="s">
        <v>26</v>
      </c>
    </row>
    <row r="58" spans="1:6" x14ac:dyDescent="0.2">
      <c r="A58" s="112" t="s">
        <v>48</v>
      </c>
      <c r="B58" s="292" t="s">
        <v>49</v>
      </c>
      <c r="C58" s="292"/>
      <c r="D58" s="103">
        <f>+D33</f>
        <v>0</v>
      </c>
    </row>
    <row r="59" spans="1:6" x14ac:dyDescent="0.2">
      <c r="A59" s="112" t="s">
        <v>57</v>
      </c>
      <c r="B59" s="292" t="s">
        <v>58</v>
      </c>
      <c r="C59" s="292"/>
      <c r="D59" s="103">
        <f>+D45</f>
        <v>0</v>
      </c>
    </row>
    <row r="60" spans="1:6" x14ac:dyDescent="0.2">
      <c r="A60" s="112" t="s">
        <v>68</v>
      </c>
      <c r="B60" s="292" t="s">
        <v>69</v>
      </c>
      <c r="C60" s="292"/>
      <c r="D60" s="113">
        <f>+D54</f>
        <v>-1</v>
      </c>
    </row>
    <row r="61" spans="1:6" x14ac:dyDescent="0.2">
      <c r="A61" s="288" t="s">
        <v>45</v>
      </c>
      <c r="B61" s="288"/>
      <c r="C61" s="288"/>
      <c r="D61" s="34">
        <f>SUM(D58:D60)</f>
        <v>-1</v>
      </c>
    </row>
    <row r="63" spans="1:6" x14ac:dyDescent="0.2">
      <c r="A63" s="270" t="s">
        <v>76</v>
      </c>
      <c r="B63" s="271"/>
      <c r="C63" s="271"/>
      <c r="D63" s="271"/>
    </row>
    <row r="65" spans="1:4" x14ac:dyDescent="0.2">
      <c r="A65" s="35">
        <v>3</v>
      </c>
      <c r="B65" s="18" t="s">
        <v>77</v>
      </c>
      <c r="C65" s="15" t="s">
        <v>25</v>
      </c>
      <c r="D65" s="15" t="s">
        <v>26</v>
      </c>
    </row>
    <row r="66" spans="1:4" x14ac:dyDescent="0.2">
      <c r="A66" s="87" t="s">
        <v>5</v>
      </c>
      <c r="B66" s="112" t="s">
        <v>78</v>
      </c>
      <c r="C66" s="100" t="e">
        <f>+D66/$D$23</f>
        <v>#DIV/0!</v>
      </c>
      <c r="D66" s="114">
        <f>+'Men Cal Bombeiro 12 36 Noturn'!C31</f>
        <v>0</v>
      </c>
    </row>
    <row r="67" spans="1:4" x14ac:dyDescent="0.2">
      <c r="A67" s="87" t="s">
        <v>7</v>
      </c>
      <c r="B67" s="99" t="s">
        <v>79</v>
      </c>
      <c r="C67" s="115"/>
      <c r="D67" s="97">
        <f>ROUND(+D66*$C$44,2)</f>
        <v>0</v>
      </c>
    </row>
    <row r="68" spans="1:4" ht="25.5" x14ac:dyDescent="0.2">
      <c r="A68" s="87" t="s">
        <v>10</v>
      </c>
      <c r="B68" s="116" t="s">
        <v>80</v>
      </c>
      <c r="C68" s="102" t="e">
        <f>+D68/$D$23</f>
        <v>#DIV/0!</v>
      </c>
      <c r="D68" s="97">
        <f>+'Men Cal Bombeiro 12 36 Noturn'!C45</f>
        <v>0</v>
      </c>
    </row>
    <row r="69" spans="1:4" x14ac:dyDescent="0.2">
      <c r="A69" s="117" t="s">
        <v>12</v>
      </c>
      <c r="B69" s="99" t="s">
        <v>81</v>
      </c>
      <c r="C69" s="102" t="e">
        <f>+D69/$D$23</f>
        <v>#DIV/0!</v>
      </c>
      <c r="D69" s="97">
        <f>+'Men Cal Bombeiro 12 36 Noturn'!C53</f>
        <v>0</v>
      </c>
    </row>
    <row r="70" spans="1:4" ht="25.5" x14ac:dyDescent="0.2">
      <c r="A70" s="117" t="s">
        <v>31</v>
      </c>
      <c r="B70" s="116" t="s">
        <v>82</v>
      </c>
      <c r="C70" s="115"/>
      <c r="D70" s="118"/>
    </row>
    <row r="71" spans="1:4" ht="25.5" x14ac:dyDescent="0.2">
      <c r="A71" s="117" t="s">
        <v>33</v>
      </c>
      <c r="B71" s="116" t="s">
        <v>83</v>
      </c>
      <c r="C71" s="102" t="e">
        <f>+D71/$D$23</f>
        <v>#DIV/0!</v>
      </c>
      <c r="D71" s="103">
        <f>+'Men Cal Bombeiro 12 36 Noturn'!C67</f>
        <v>0</v>
      </c>
    </row>
    <row r="72" spans="1:4" x14ac:dyDescent="0.2">
      <c r="A72" s="265" t="s">
        <v>45</v>
      </c>
      <c r="B72" s="266"/>
      <c r="C72" s="277"/>
      <c r="D72" s="36">
        <f>SUM(D66:D71)</f>
        <v>0</v>
      </c>
    </row>
    <row r="74" spans="1:4" x14ac:dyDescent="0.2">
      <c r="A74" s="270" t="s">
        <v>84</v>
      </c>
      <c r="B74" s="271"/>
      <c r="C74" s="271"/>
      <c r="D74" s="271"/>
    </row>
    <row r="76" spans="1:4" x14ac:dyDescent="0.2">
      <c r="A76" s="285" t="s">
        <v>85</v>
      </c>
      <c r="B76" s="285"/>
      <c r="C76" s="285"/>
      <c r="D76" s="285"/>
    </row>
    <row r="77" spans="1:4" x14ac:dyDescent="0.2">
      <c r="A77" s="35" t="s">
        <v>86</v>
      </c>
      <c r="B77" s="265" t="s">
        <v>87</v>
      </c>
      <c r="C77" s="277"/>
      <c r="D77" s="15" t="s">
        <v>26</v>
      </c>
    </row>
    <row r="78" spans="1:4" x14ac:dyDescent="0.2">
      <c r="A78" s="99" t="s">
        <v>5</v>
      </c>
      <c r="B78" s="272" t="s">
        <v>88</v>
      </c>
      <c r="C78" s="273"/>
      <c r="D78" s="97"/>
    </row>
    <row r="79" spans="1:4" x14ac:dyDescent="0.2">
      <c r="A79" s="112" t="s">
        <v>7</v>
      </c>
      <c r="B79" s="286" t="s">
        <v>87</v>
      </c>
      <c r="C79" s="287"/>
      <c r="D79" s="119">
        <f>+'Men Cal Bombeiro 12 36 Noturn'!C80</f>
        <v>0</v>
      </c>
    </row>
    <row r="80" spans="1:4" s="120" customFormat="1" x14ac:dyDescent="0.2">
      <c r="A80" s="112" t="s">
        <v>10</v>
      </c>
      <c r="B80" s="286" t="s">
        <v>89</v>
      </c>
      <c r="C80" s="287"/>
      <c r="D80" s="119">
        <f>+'Men Cal Bombeiro 12 36 Noturn'!C89</f>
        <v>0</v>
      </c>
    </row>
    <row r="81" spans="1:4" s="120" customFormat="1" x14ac:dyDescent="0.2">
      <c r="A81" s="112" t="s">
        <v>12</v>
      </c>
      <c r="B81" s="286" t="s">
        <v>90</v>
      </c>
      <c r="C81" s="287"/>
      <c r="D81" s="119">
        <f>+'Men Cal Bombeiro 12 36 Noturn'!C97</f>
        <v>0</v>
      </c>
    </row>
    <row r="82" spans="1:4" s="120" customFormat="1" ht="14.25" x14ac:dyDescent="0.2">
      <c r="A82" s="112" t="s">
        <v>31</v>
      </c>
      <c r="B82" s="286" t="s">
        <v>341</v>
      </c>
      <c r="C82" s="287"/>
      <c r="D82" s="119"/>
    </row>
    <row r="83" spans="1:4" s="120" customFormat="1" x14ac:dyDescent="0.2">
      <c r="A83" s="112" t="s">
        <v>33</v>
      </c>
      <c r="B83" s="286" t="s">
        <v>91</v>
      </c>
      <c r="C83" s="287"/>
      <c r="D83" s="119">
        <f>+'Men Cal Bombeiro 12 36 Noturn'!C105</f>
        <v>0</v>
      </c>
    </row>
    <row r="84" spans="1:4" x14ac:dyDescent="0.2">
      <c r="A84" s="99" t="s">
        <v>35</v>
      </c>
      <c r="B84" s="272" t="s">
        <v>44</v>
      </c>
      <c r="C84" s="273"/>
      <c r="D84" s="97"/>
    </row>
    <row r="85" spans="1:4" x14ac:dyDescent="0.2">
      <c r="A85" s="99" t="s">
        <v>37</v>
      </c>
      <c r="B85" s="272" t="s">
        <v>92</v>
      </c>
      <c r="C85" s="273"/>
      <c r="D85" s="118"/>
    </row>
    <row r="86" spans="1:4" x14ac:dyDescent="0.2">
      <c r="A86" s="279" t="s">
        <v>45</v>
      </c>
      <c r="B86" s="279"/>
      <c r="C86" s="279"/>
      <c r="D86" s="16">
        <f>SUM(D78:D85)</f>
        <v>0</v>
      </c>
    </row>
    <row r="87" spans="1:4" x14ac:dyDescent="0.2">
      <c r="D87" s="121"/>
    </row>
    <row r="88" spans="1:4" x14ac:dyDescent="0.2">
      <c r="A88" s="35" t="s">
        <v>93</v>
      </c>
      <c r="B88" s="265" t="s">
        <v>94</v>
      </c>
      <c r="C88" s="277"/>
      <c r="D88" s="15" t="s">
        <v>26</v>
      </c>
    </row>
    <row r="89" spans="1:4" s="120" customFormat="1" x14ac:dyDescent="0.2">
      <c r="A89" s="112" t="s">
        <v>5</v>
      </c>
      <c r="B89" s="280" t="s">
        <v>95</v>
      </c>
      <c r="C89" s="281"/>
      <c r="D89" s="119">
        <f>+'Men Cal Bombeiro 12 36 Noturn'!C116</f>
        <v>0</v>
      </c>
    </row>
    <row r="90" spans="1:4" s="120" customFormat="1" x14ac:dyDescent="0.2">
      <c r="A90" s="112" t="s">
        <v>7</v>
      </c>
      <c r="B90" s="282" t="s">
        <v>96</v>
      </c>
      <c r="C90" s="283"/>
      <c r="D90" s="118"/>
    </row>
    <row r="91" spans="1:4" s="120" customFormat="1" x14ac:dyDescent="0.2">
      <c r="A91" s="112" t="s">
        <v>10</v>
      </c>
      <c r="B91" s="282" t="s">
        <v>97</v>
      </c>
      <c r="C91" s="283"/>
      <c r="D91" s="118"/>
    </row>
    <row r="92" spans="1:4" x14ac:dyDescent="0.2">
      <c r="A92" s="99" t="s">
        <v>12</v>
      </c>
      <c r="B92" s="272" t="s">
        <v>44</v>
      </c>
      <c r="C92" s="273"/>
      <c r="D92" s="97"/>
    </row>
    <row r="93" spans="1:4" x14ac:dyDescent="0.2">
      <c r="A93" s="279" t="s">
        <v>45</v>
      </c>
      <c r="B93" s="279"/>
      <c r="C93" s="279"/>
      <c r="D93" s="16">
        <f>SUM(D89:D92)</f>
        <v>0</v>
      </c>
    </row>
    <row r="94" spans="1:4" x14ac:dyDescent="0.2">
      <c r="D94" s="121"/>
    </row>
    <row r="95" spans="1:4" x14ac:dyDescent="0.2">
      <c r="A95" s="35" t="s">
        <v>98</v>
      </c>
      <c r="B95" s="279" t="s">
        <v>99</v>
      </c>
      <c r="C95" s="279"/>
      <c r="D95" s="15" t="s">
        <v>26</v>
      </c>
    </row>
    <row r="96" spans="1:4" s="123" customFormat="1" x14ac:dyDescent="0.25">
      <c r="A96" s="117" t="s">
        <v>5</v>
      </c>
      <c r="B96" s="284" t="s">
        <v>100</v>
      </c>
      <c r="C96" s="284"/>
      <c r="D96" s="122"/>
    </row>
    <row r="97" spans="1:4" x14ac:dyDescent="0.2">
      <c r="A97" s="279" t="s">
        <v>45</v>
      </c>
      <c r="B97" s="279"/>
      <c r="C97" s="279"/>
      <c r="D97" s="16">
        <f>SUM(D96:D96)</f>
        <v>0</v>
      </c>
    </row>
    <row r="99" spans="1:4" x14ac:dyDescent="0.2">
      <c r="A99" s="54" t="s">
        <v>101</v>
      </c>
      <c r="B99" s="54"/>
      <c r="C99" s="54"/>
      <c r="D99" s="54"/>
    </row>
    <row r="100" spans="1:4" x14ac:dyDescent="0.2">
      <c r="A100" s="99" t="s">
        <v>86</v>
      </c>
      <c r="B100" s="272" t="s">
        <v>87</v>
      </c>
      <c r="C100" s="273"/>
      <c r="D100" s="103">
        <f>+D86</f>
        <v>0</v>
      </c>
    </row>
    <row r="101" spans="1:4" x14ac:dyDescent="0.2">
      <c r="A101" s="99" t="s">
        <v>93</v>
      </c>
      <c r="B101" s="272" t="s">
        <v>94</v>
      </c>
      <c r="C101" s="273"/>
      <c r="D101" s="103">
        <f>+D93</f>
        <v>0</v>
      </c>
    </row>
    <row r="102" spans="1:4" x14ac:dyDescent="0.2">
      <c r="A102" s="124"/>
      <c r="B102" s="274" t="s">
        <v>102</v>
      </c>
      <c r="C102" s="275"/>
      <c r="D102" s="37">
        <f>+D101+D100</f>
        <v>0</v>
      </c>
    </row>
    <row r="103" spans="1:4" x14ac:dyDescent="0.2">
      <c r="A103" s="99" t="s">
        <v>98</v>
      </c>
      <c r="B103" s="272" t="s">
        <v>99</v>
      </c>
      <c r="C103" s="273"/>
      <c r="D103" s="103">
        <f>+D97</f>
        <v>0</v>
      </c>
    </row>
    <row r="104" spans="1:4" x14ac:dyDescent="0.2">
      <c r="A104" s="276" t="s">
        <v>45</v>
      </c>
      <c r="B104" s="276"/>
      <c r="C104" s="276"/>
      <c r="D104" s="38">
        <f>+D103+D102</f>
        <v>0</v>
      </c>
    </row>
    <row r="106" spans="1:4" x14ac:dyDescent="0.2">
      <c r="A106" s="270" t="s">
        <v>103</v>
      </c>
      <c r="B106" s="271"/>
      <c r="C106" s="271"/>
      <c r="D106" s="271"/>
    </row>
    <row r="108" spans="1:4" x14ac:dyDescent="0.2">
      <c r="A108" s="35">
        <v>5</v>
      </c>
      <c r="B108" s="265" t="s">
        <v>104</v>
      </c>
      <c r="C108" s="277"/>
      <c r="D108" s="15" t="s">
        <v>26</v>
      </c>
    </row>
    <row r="109" spans="1:4" x14ac:dyDescent="0.2">
      <c r="A109" s="99" t="s">
        <v>5</v>
      </c>
      <c r="B109" s="278" t="s">
        <v>105</v>
      </c>
      <c r="C109" s="278"/>
      <c r="D109" s="97">
        <f>+Uniforme!$B$28</f>
        <v>0</v>
      </c>
    </row>
    <row r="110" spans="1:4" x14ac:dyDescent="0.2">
      <c r="A110" s="99" t="s">
        <v>7</v>
      </c>
      <c r="B110" s="278" t="s">
        <v>106</v>
      </c>
      <c r="C110" s="278"/>
      <c r="D110" s="97">
        <f>+Equipamentos!$H$79</f>
        <v>0</v>
      </c>
    </row>
    <row r="111" spans="1:4" x14ac:dyDescent="0.2">
      <c r="A111" s="99" t="s">
        <v>10</v>
      </c>
      <c r="B111" s="278" t="s">
        <v>107</v>
      </c>
      <c r="C111" s="278"/>
      <c r="D111" s="97">
        <f>+Equipamentos!$H$78</f>
        <v>0</v>
      </c>
    </row>
    <row r="112" spans="1:4" x14ac:dyDescent="0.2">
      <c r="A112" s="99" t="s">
        <v>12</v>
      </c>
      <c r="B112" s="278" t="s">
        <v>44</v>
      </c>
      <c r="C112" s="278"/>
      <c r="D112" s="97"/>
    </row>
    <row r="113" spans="1:7" x14ac:dyDescent="0.2">
      <c r="A113" s="279" t="s">
        <v>45</v>
      </c>
      <c r="B113" s="279"/>
      <c r="C113" s="279"/>
      <c r="D113" s="16">
        <f>SUM(D109:D112)</f>
        <v>0</v>
      </c>
    </row>
    <row r="115" spans="1:7" x14ac:dyDescent="0.2">
      <c r="A115" s="270" t="s">
        <v>108</v>
      </c>
      <c r="B115" s="271"/>
      <c r="C115" s="271"/>
      <c r="D115" s="271"/>
    </row>
    <row r="117" spans="1:7" x14ac:dyDescent="0.2">
      <c r="A117" s="35">
        <v>6</v>
      </c>
      <c r="B117" s="18" t="s">
        <v>109</v>
      </c>
      <c r="C117" s="51" t="s">
        <v>25</v>
      </c>
      <c r="D117" s="15" t="s">
        <v>26</v>
      </c>
    </row>
    <row r="118" spans="1:7" x14ac:dyDescent="0.2">
      <c r="A118" s="108" t="s">
        <v>5</v>
      </c>
      <c r="B118" s="108" t="s">
        <v>110</v>
      </c>
      <c r="C118" s="125">
        <v>0.03</v>
      </c>
      <c r="D118" s="111">
        <f>($D$113+$D$104+$D$72+$D$61+$D$23)*C118</f>
        <v>-0.03</v>
      </c>
    </row>
    <row r="119" spans="1:7" x14ac:dyDescent="0.2">
      <c r="A119" s="108" t="s">
        <v>7</v>
      </c>
      <c r="B119" s="108" t="s">
        <v>111</v>
      </c>
      <c r="C119" s="125">
        <v>0.03</v>
      </c>
      <c r="D119" s="111">
        <f>($D$113+$D$104+$D$72+$D$61+$D$23+D118)*C119</f>
        <v>-3.09E-2</v>
      </c>
    </row>
    <row r="120" spans="1:7" s="40" customFormat="1" x14ac:dyDescent="0.25">
      <c r="A120" s="259" t="s">
        <v>112</v>
      </c>
      <c r="B120" s="260"/>
      <c r="C120" s="261"/>
      <c r="D120" s="39">
        <f>++D119+D118+D113+D104+D72+D61+D23</f>
        <v>-1.0609</v>
      </c>
    </row>
    <row r="121" spans="1:7" s="40" customFormat="1" ht="33" customHeight="1" x14ac:dyDescent="0.25">
      <c r="A121" s="262" t="s">
        <v>113</v>
      </c>
      <c r="B121" s="263"/>
      <c r="C121" s="264"/>
      <c r="D121" s="39">
        <f>ROUND(D120/(1-(C124+C125+C127+C129+C130)),2)</f>
        <v>-1.24</v>
      </c>
    </row>
    <row r="122" spans="1:7" x14ac:dyDescent="0.2">
      <c r="A122" s="99" t="s">
        <v>10</v>
      </c>
      <c r="B122" s="99" t="s">
        <v>114</v>
      </c>
      <c r="C122" s="102"/>
      <c r="D122" s="99"/>
    </row>
    <row r="123" spans="1:7" x14ac:dyDescent="0.2">
      <c r="A123" s="99" t="s">
        <v>72</v>
      </c>
      <c r="B123" s="99" t="s">
        <v>115</v>
      </c>
      <c r="C123" s="102"/>
      <c r="D123" s="99"/>
    </row>
    <row r="124" spans="1:7" x14ac:dyDescent="0.2">
      <c r="A124" s="108" t="s">
        <v>116</v>
      </c>
      <c r="B124" s="108" t="s">
        <v>117</v>
      </c>
      <c r="C124" s="125">
        <v>1.6500000000000001E-2</v>
      </c>
      <c r="D124" s="111">
        <f>ROUND(C124*$D$121,2)</f>
        <v>-0.02</v>
      </c>
      <c r="G124" s="126"/>
    </row>
    <row r="125" spans="1:7" x14ac:dyDescent="0.2">
      <c r="A125" s="108" t="s">
        <v>118</v>
      </c>
      <c r="B125" s="108" t="s">
        <v>119</v>
      </c>
      <c r="C125" s="125">
        <v>7.5999999999999998E-2</v>
      </c>
      <c r="D125" s="111">
        <f>ROUND(C125*$D$121,2)</f>
        <v>-0.09</v>
      </c>
      <c r="G125" s="126"/>
    </row>
    <row r="126" spans="1:7" x14ac:dyDescent="0.2">
      <c r="A126" s="99" t="s">
        <v>120</v>
      </c>
      <c r="B126" s="99" t="s">
        <v>121</v>
      </c>
      <c r="C126" s="102"/>
      <c r="D126" s="103"/>
      <c r="G126" s="126"/>
    </row>
    <row r="127" spans="1:7" x14ac:dyDescent="0.2">
      <c r="A127" s="99" t="s">
        <v>122</v>
      </c>
      <c r="B127" s="99" t="s">
        <v>123</v>
      </c>
      <c r="C127" s="102"/>
      <c r="D127" s="99"/>
      <c r="G127" s="126"/>
    </row>
    <row r="128" spans="1:7" x14ac:dyDescent="0.2">
      <c r="A128" s="99" t="s">
        <v>124</v>
      </c>
      <c r="B128" s="99" t="s">
        <v>125</v>
      </c>
      <c r="C128" s="102"/>
      <c r="D128" s="99"/>
    </row>
    <row r="129" spans="1:4" x14ac:dyDescent="0.2">
      <c r="A129" s="108" t="s">
        <v>126</v>
      </c>
      <c r="B129" s="108" t="s">
        <v>127</v>
      </c>
      <c r="C129" s="125">
        <v>0.05</v>
      </c>
      <c r="D129" s="111">
        <f>ROUND(C129*$D$121,2)</f>
        <v>-0.06</v>
      </c>
    </row>
    <row r="130" spans="1:4" x14ac:dyDescent="0.2">
      <c r="A130" s="99" t="s">
        <v>128</v>
      </c>
      <c r="B130" s="99" t="s">
        <v>129</v>
      </c>
      <c r="C130" s="102"/>
      <c r="D130" s="99"/>
    </row>
    <row r="131" spans="1:4" x14ac:dyDescent="0.2">
      <c r="A131" s="99" t="s">
        <v>12</v>
      </c>
      <c r="B131" s="99" t="s">
        <v>364</v>
      </c>
      <c r="C131" s="177"/>
      <c r="D131" s="99"/>
    </row>
    <row r="132" spans="1:4" ht="14.25" x14ac:dyDescent="0.2">
      <c r="A132" s="99" t="s">
        <v>365</v>
      </c>
      <c r="B132" s="99" t="s">
        <v>366</v>
      </c>
      <c r="C132" s="177"/>
      <c r="D132" s="183">
        <f>+D148</f>
        <v>23.54</v>
      </c>
    </row>
    <row r="133" spans="1:4" x14ac:dyDescent="0.2">
      <c r="A133" s="99" t="s">
        <v>367</v>
      </c>
      <c r="B133" s="99" t="s">
        <v>368</v>
      </c>
      <c r="C133" s="177"/>
      <c r="D133" s="183">
        <f>+D149</f>
        <v>63</v>
      </c>
    </row>
    <row r="134" spans="1:4" x14ac:dyDescent="0.2">
      <c r="A134" s="265" t="s">
        <v>45</v>
      </c>
      <c r="B134" s="266"/>
      <c r="C134" s="41">
        <f>+C130+C129+C127+C125+C124+C119+C118</f>
        <v>0.20250000000000001</v>
      </c>
      <c r="D134" s="16">
        <f>+D129+D132+D133+D127+D125+D124+D119+D118</f>
        <v>86.309100000000001</v>
      </c>
    </row>
    <row r="136" spans="1:4" x14ac:dyDescent="0.2">
      <c r="A136" s="341" t="s">
        <v>130</v>
      </c>
      <c r="B136" s="341"/>
      <c r="C136" s="341"/>
      <c r="D136" s="341"/>
    </row>
    <row r="137" spans="1:4" x14ac:dyDescent="0.2">
      <c r="A137" s="99" t="s">
        <v>5</v>
      </c>
      <c r="B137" s="268" t="s">
        <v>131</v>
      </c>
      <c r="C137" s="268"/>
      <c r="D137" s="97">
        <f>+D23</f>
        <v>0</v>
      </c>
    </row>
    <row r="138" spans="1:4" x14ac:dyDescent="0.2">
      <c r="A138" s="99" t="s">
        <v>132</v>
      </c>
      <c r="B138" s="268" t="s">
        <v>133</v>
      </c>
      <c r="C138" s="268"/>
      <c r="D138" s="97">
        <f>+D61</f>
        <v>-1</v>
      </c>
    </row>
    <row r="139" spans="1:4" x14ac:dyDescent="0.2">
      <c r="A139" s="99" t="s">
        <v>10</v>
      </c>
      <c r="B139" s="268" t="s">
        <v>134</v>
      </c>
      <c r="C139" s="268"/>
      <c r="D139" s="97">
        <f>+D72</f>
        <v>0</v>
      </c>
    </row>
    <row r="140" spans="1:4" x14ac:dyDescent="0.2">
      <c r="A140" s="99" t="s">
        <v>12</v>
      </c>
      <c r="B140" s="268" t="s">
        <v>135</v>
      </c>
      <c r="C140" s="268"/>
      <c r="D140" s="97">
        <f>+D104</f>
        <v>0</v>
      </c>
    </row>
    <row r="141" spans="1:4" x14ac:dyDescent="0.2">
      <c r="A141" s="99" t="s">
        <v>31</v>
      </c>
      <c r="B141" s="268" t="s">
        <v>136</v>
      </c>
      <c r="C141" s="268"/>
      <c r="D141" s="97">
        <f>+D113</f>
        <v>0</v>
      </c>
    </row>
    <row r="142" spans="1:4" x14ac:dyDescent="0.2">
      <c r="B142" s="269" t="s">
        <v>137</v>
      </c>
      <c r="C142" s="269"/>
      <c r="D142" s="42">
        <f>SUM(D137:D141)</f>
        <v>-1</v>
      </c>
    </row>
    <row r="143" spans="1:4" x14ac:dyDescent="0.2">
      <c r="A143" s="99" t="s">
        <v>33</v>
      </c>
      <c r="B143" s="268" t="s">
        <v>138</v>
      </c>
      <c r="C143" s="268"/>
      <c r="D143" s="97">
        <f>+D134</f>
        <v>86.309100000000001</v>
      </c>
    </row>
    <row r="145" spans="1:5" x14ac:dyDescent="0.2">
      <c r="A145" s="258" t="s">
        <v>139</v>
      </c>
      <c r="B145" s="258"/>
      <c r="C145" s="258"/>
      <c r="D145" s="43">
        <f>ROUND(+D143+D142,2)</f>
        <v>85.31</v>
      </c>
    </row>
    <row r="147" spans="1:5" ht="22.5" x14ac:dyDescent="0.25">
      <c r="A147" s="1"/>
      <c r="B147" s="178"/>
      <c r="C147" s="179" t="s">
        <v>344</v>
      </c>
      <c r="D147" s="180" t="s">
        <v>359</v>
      </c>
    </row>
    <row r="148" spans="1:5" x14ac:dyDescent="0.2">
      <c r="A148" s="181" t="s">
        <v>360</v>
      </c>
      <c r="B148" s="181"/>
      <c r="C148" s="182">
        <f>ROUND((565/12),2)</f>
        <v>47.08</v>
      </c>
      <c r="D148" s="182">
        <f>ROUND(C148/(+Apresentacao!$F$24),2)</f>
        <v>23.54</v>
      </c>
      <c r="E148" s="128"/>
    </row>
    <row r="149" spans="1:5" x14ac:dyDescent="0.2">
      <c r="A149" s="181" t="s">
        <v>361</v>
      </c>
      <c r="B149" s="181"/>
      <c r="C149" s="182">
        <v>126</v>
      </c>
      <c r="D149" s="182">
        <f>ROUND(C149/(+Apresentacao!$F$24),2)</f>
        <v>63</v>
      </c>
      <c r="E149" s="128"/>
    </row>
    <row r="150" spans="1:5" x14ac:dyDescent="0.2">
      <c r="A150" s="128"/>
      <c r="B150" s="128"/>
      <c r="C150" s="128"/>
      <c r="D150" s="128"/>
      <c r="E150" s="128"/>
    </row>
    <row r="151" spans="1:5" x14ac:dyDescent="0.2">
      <c r="A151" s="128"/>
      <c r="B151" s="128"/>
      <c r="C151" s="128"/>
      <c r="D151" s="128"/>
      <c r="E151" s="128"/>
    </row>
    <row r="152" spans="1:5" ht="44.25" customHeight="1" x14ac:dyDescent="0.2">
      <c r="A152" s="256" t="s">
        <v>362</v>
      </c>
      <c r="B152" s="256"/>
      <c r="C152" s="256"/>
      <c r="D152" s="256"/>
      <c r="E152" s="128"/>
    </row>
    <row r="153" spans="1:5" ht="14.25" x14ac:dyDescent="0.2">
      <c r="A153" s="257" t="s">
        <v>363</v>
      </c>
      <c r="B153" s="257"/>
      <c r="C153" s="257"/>
      <c r="D153" s="257"/>
      <c r="E153" s="128"/>
    </row>
    <row r="154" spans="1:5" x14ac:dyDescent="0.2">
      <c r="A154" s="128"/>
      <c r="B154" s="128"/>
      <c r="C154" s="128"/>
      <c r="D154" s="128"/>
      <c r="E154" s="128"/>
    </row>
    <row r="155" spans="1:5" x14ac:dyDescent="0.2">
      <c r="A155" s="128"/>
      <c r="B155" s="128"/>
      <c r="C155" s="128"/>
      <c r="D155" s="128"/>
      <c r="E155" s="128"/>
    </row>
    <row r="156" spans="1:5" x14ac:dyDescent="0.2">
      <c r="A156" s="128"/>
      <c r="B156" s="128"/>
      <c r="C156" s="128"/>
      <c r="D156" s="128"/>
      <c r="E156" s="128"/>
    </row>
    <row r="157" spans="1:5" x14ac:dyDescent="0.2">
      <c r="A157" s="128"/>
      <c r="B157" s="128"/>
      <c r="C157" s="128"/>
      <c r="D157" s="128"/>
      <c r="E157" s="128"/>
    </row>
    <row r="158" spans="1:5" x14ac:dyDescent="0.2">
      <c r="A158" s="128"/>
      <c r="B158" s="128"/>
      <c r="C158" s="128"/>
      <c r="D158" s="128"/>
      <c r="E158" s="128"/>
    </row>
    <row r="159" spans="1:5" x14ac:dyDescent="0.2">
      <c r="A159" s="128"/>
      <c r="B159" s="128"/>
      <c r="C159" s="128"/>
      <c r="D159" s="128"/>
      <c r="E159" s="128"/>
    </row>
    <row r="160" spans="1:5" x14ac:dyDescent="0.2">
      <c r="A160" s="128"/>
      <c r="B160" s="128"/>
      <c r="C160" s="128"/>
      <c r="D160" s="128"/>
      <c r="E160" s="128"/>
    </row>
  </sheetData>
  <mergeCells count="80">
    <mergeCell ref="A145:C145"/>
    <mergeCell ref="A120:C120"/>
    <mergeCell ref="A121:C121"/>
    <mergeCell ref="A134:B134"/>
    <mergeCell ref="A136:D136"/>
    <mergeCell ref="B137:C137"/>
    <mergeCell ref="B138:C138"/>
    <mergeCell ref="B139:C139"/>
    <mergeCell ref="B140:C140"/>
    <mergeCell ref="B141:C141"/>
    <mergeCell ref="B142:C142"/>
    <mergeCell ref="B143:C143"/>
    <mergeCell ref="A115:D115"/>
    <mergeCell ref="B101:C101"/>
    <mergeCell ref="B102:C102"/>
    <mergeCell ref="B103:C103"/>
    <mergeCell ref="A104:C104"/>
    <mergeCell ref="A106:D106"/>
    <mergeCell ref="B108:C108"/>
    <mergeCell ref="B109:C109"/>
    <mergeCell ref="B110:C110"/>
    <mergeCell ref="B111:C111"/>
    <mergeCell ref="B112:C112"/>
    <mergeCell ref="A113:C113"/>
    <mergeCell ref="B100:C100"/>
    <mergeCell ref="B85:C85"/>
    <mergeCell ref="A86:C86"/>
    <mergeCell ref="B88:C88"/>
    <mergeCell ref="B89:C89"/>
    <mergeCell ref="B90:C90"/>
    <mergeCell ref="B91:C91"/>
    <mergeCell ref="B92:C92"/>
    <mergeCell ref="A93:C93"/>
    <mergeCell ref="B95:C95"/>
    <mergeCell ref="B96:C96"/>
    <mergeCell ref="A97:C97"/>
    <mergeCell ref="B84:C84"/>
    <mergeCell ref="A63:D63"/>
    <mergeCell ref="A72:C72"/>
    <mergeCell ref="A74:D74"/>
    <mergeCell ref="A76:D76"/>
    <mergeCell ref="B77:C77"/>
    <mergeCell ref="B78:C78"/>
    <mergeCell ref="B79:C79"/>
    <mergeCell ref="B80:C80"/>
    <mergeCell ref="B81:C81"/>
    <mergeCell ref="B82:C82"/>
    <mergeCell ref="B83:C83"/>
    <mergeCell ref="B19:C19"/>
    <mergeCell ref="B21:C21"/>
    <mergeCell ref="B22:C22"/>
    <mergeCell ref="A23:C23"/>
    <mergeCell ref="A61:C61"/>
    <mergeCell ref="A27:D27"/>
    <mergeCell ref="A33:C33"/>
    <mergeCell ref="A35:D35"/>
    <mergeCell ref="A47:D47"/>
    <mergeCell ref="B53:C53"/>
    <mergeCell ref="A54:B54"/>
    <mergeCell ref="A56:D56"/>
    <mergeCell ref="B57:C57"/>
    <mergeCell ref="B58:C58"/>
    <mergeCell ref="B59:C59"/>
    <mergeCell ref="B60:C60"/>
    <mergeCell ref="A152:D152"/>
    <mergeCell ref="A153:D153"/>
    <mergeCell ref="C7:D7"/>
    <mergeCell ref="A1:D1"/>
    <mergeCell ref="A3:D3"/>
    <mergeCell ref="C4:D4"/>
    <mergeCell ref="C5:D5"/>
    <mergeCell ref="C6:D6"/>
    <mergeCell ref="A25:D25"/>
    <mergeCell ref="C8:D8"/>
    <mergeCell ref="A10:D10"/>
    <mergeCell ref="B12:C12"/>
    <mergeCell ref="B15:C15"/>
    <mergeCell ref="B16:C16"/>
    <mergeCell ref="B17:C17"/>
    <mergeCell ref="B18:C18"/>
  </mergeCells>
  <pageMargins left="1.0629921259842521" right="0.51181102362204722" top="0.35433070866141736" bottom="0.51181102362204722" header="0.31496062992125984" footer="0.31496062992125984"/>
  <pageSetup paperSize="9" scale="75" orientation="portrait" r:id="rId1"/>
  <headerFooter>
    <oddFooter>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C164"/>
  <sheetViews>
    <sheetView workbookViewId="0">
      <selection activeCell="B11" sqref="B11"/>
    </sheetView>
  </sheetViews>
  <sheetFormatPr defaultRowHeight="12.75" x14ac:dyDescent="0.2"/>
  <cols>
    <col min="1" max="1" width="73.7109375" style="82" customWidth="1"/>
    <col min="2" max="2" width="16.42578125" style="82" bestFit="1" customWidth="1"/>
    <col min="3" max="3" width="16.85546875" style="82" customWidth="1"/>
    <col min="4" max="4" width="10.7109375" style="82" bestFit="1" customWidth="1"/>
    <col min="5" max="5" width="79" style="82" customWidth="1"/>
    <col min="6" max="16384" width="9.140625" style="82"/>
  </cols>
  <sheetData>
    <row r="1" spans="1:3" ht="33" customHeight="1" x14ac:dyDescent="0.2">
      <c r="A1" s="351" t="s">
        <v>232</v>
      </c>
      <c r="B1" s="351"/>
      <c r="C1" s="351"/>
    </row>
    <row r="3" spans="1:3" x14ac:dyDescent="0.2">
      <c r="A3" s="99" t="s">
        <v>140</v>
      </c>
      <c r="B3" s="99">
        <v>220</v>
      </c>
    </row>
    <row r="4" spans="1:3" x14ac:dyDescent="0.2">
      <c r="A4" s="99" t="s">
        <v>141</v>
      </c>
      <c r="B4" s="99">
        <v>365.25</v>
      </c>
    </row>
    <row r="5" spans="1:3" x14ac:dyDescent="0.2">
      <c r="A5" s="99" t="s">
        <v>142</v>
      </c>
      <c r="B5" s="45">
        <f>(365.25/12)/(7/7)/2</f>
        <v>15.21875</v>
      </c>
    </row>
    <row r="6" spans="1:3" x14ac:dyDescent="0.2">
      <c r="A6" s="112" t="s">
        <v>27</v>
      </c>
      <c r="B6" s="103">
        <f>+'Bombeiro 12 36 Noturno'!D12</f>
        <v>0</v>
      </c>
    </row>
    <row r="7" spans="1:3" x14ac:dyDescent="0.2">
      <c r="A7" s="112" t="s">
        <v>143</v>
      </c>
      <c r="B7" s="103">
        <f>+'Bombeiro 12 36 Noturno'!D23</f>
        <v>0</v>
      </c>
    </row>
    <row r="9" spans="1:3" x14ac:dyDescent="0.2">
      <c r="A9" s="329" t="s">
        <v>144</v>
      </c>
      <c r="B9" s="330"/>
      <c r="C9" s="331"/>
    </row>
    <row r="10" spans="1:3" x14ac:dyDescent="0.2">
      <c r="A10" s="99" t="s">
        <v>145</v>
      </c>
      <c r="B10" s="99">
        <f>+$B$4</f>
        <v>365.25</v>
      </c>
      <c r="C10" s="115"/>
    </row>
    <row r="11" spans="1:3" x14ac:dyDescent="0.2">
      <c r="A11" s="99" t="s">
        <v>146</v>
      </c>
      <c r="B11" s="112">
        <v>12</v>
      </c>
      <c r="C11" s="115"/>
    </row>
    <row r="12" spans="1:3" x14ac:dyDescent="0.2">
      <c r="A12" s="99" t="s">
        <v>147</v>
      </c>
      <c r="B12" s="102">
        <v>1</v>
      </c>
      <c r="C12" s="115"/>
    </row>
    <row r="13" spans="1:3" x14ac:dyDescent="0.2">
      <c r="A13" s="112" t="s">
        <v>148</v>
      </c>
      <c r="B13" s="130">
        <f>+B5</f>
        <v>15.21875</v>
      </c>
      <c r="C13" s="115"/>
    </row>
    <row r="14" spans="1:3" x14ac:dyDescent="0.2">
      <c r="A14" s="108" t="s">
        <v>149</v>
      </c>
      <c r="B14" s="131"/>
      <c r="C14" s="115"/>
    </row>
    <row r="15" spans="1:3" x14ac:dyDescent="0.2">
      <c r="A15" s="99" t="s">
        <v>150</v>
      </c>
      <c r="B15" s="102">
        <v>0.06</v>
      </c>
      <c r="C15" s="115"/>
    </row>
    <row r="16" spans="1:3" x14ac:dyDescent="0.2">
      <c r="A16" s="308" t="s">
        <v>151</v>
      </c>
      <c r="B16" s="310"/>
      <c r="C16" s="44">
        <f>ROUND((B13*(B14*2)-($B$6*B15)),2)</f>
        <v>0</v>
      </c>
    </row>
    <row r="18" spans="1:3" x14ac:dyDescent="0.2">
      <c r="A18" s="329" t="s">
        <v>152</v>
      </c>
      <c r="B18" s="330"/>
      <c r="C18" s="331"/>
    </row>
    <row r="19" spans="1:3" x14ac:dyDescent="0.2">
      <c r="A19" s="99" t="s">
        <v>145</v>
      </c>
      <c r="B19" s="99">
        <f>+$B$4</f>
        <v>365.25</v>
      </c>
      <c r="C19" s="115"/>
    </row>
    <row r="20" spans="1:3" x14ac:dyDescent="0.2">
      <c r="A20" s="99" t="s">
        <v>146</v>
      </c>
      <c r="B20" s="112">
        <v>12</v>
      </c>
      <c r="C20" s="115"/>
    </row>
    <row r="21" spans="1:3" x14ac:dyDescent="0.2">
      <c r="A21" s="99" t="s">
        <v>147</v>
      </c>
      <c r="B21" s="102">
        <v>1</v>
      </c>
      <c r="C21" s="115"/>
    </row>
    <row r="22" spans="1:3" x14ac:dyDescent="0.2">
      <c r="A22" s="112" t="s">
        <v>148</v>
      </c>
      <c r="B22" s="130">
        <f>+B5</f>
        <v>15.21875</v>
      </c>
      <c r="C22" s="115"/>
    </row>
    <row r="23" spans="1:3" x14ac:dyDescent="0.2">
      <c r="A23" s="108" t="s">
        <v>153</v>
      </c>
      <c r="B23" s="131"/>
      <c r="C23" s="115"/>
    </row>
    <row r="24" spans="1:3" x14ac:dyDescent="0.2">
      <c r="A24" s="99" t="s">
        <v>154</v>
      </c>
      <c r="B24" s="132">
        <v>1</v>
      </c>
      <c r="C24" s="115"/>
    </row>
    <row r="25" spans="1:3" x14ac:dyDescent="0.2">
      <c r="A25" s="308" t="s">
        <v>153</v>
      </c>
      <c r="B25" s="310"/>
      <c r="C25" s="44">
        <f>ROUND(((B23*B22)-B24),2)</f>
        <v>-1</v>
      </c>
    </row>
    <row r="27" spans="1:3" x14ac:dyDescent="0.2">
      <c r="A27" s="329" t="s">
        <v>155</v>
      </c>
      <c r="B27" s="330"/>
      <c r="C27" s="331"/>
    </row>
    <row r="28" spans="1:3" x14ac:dyDescent="0.2">
      <c r="A28" s="99" t="s">
        <v>156</v>
      </c>
      <c r="B28" s="103">
        <f>+B7</f>
        <v>0</v>
      </c>
      <c r="C28" s="115"/>
    </row>
    <row r="29" spans="1:3" x14ac:dyDescent="0.2">
      <c r="A29" s="99" t="s">
        <v>157</v>
      </c>
      <c r="B29" s="99">
        <v>12</v>
      </c>
      <c r="C29" s="115"/>
    </row>
    <row r="30" spans="1:3" x14ac:dyDescent="0.2">
      <c r="A30" s="108" t="s">
        <v>158</v>
      </c>
      <c r="B30" s="125"/>
      <c r="C30" s="115"/>
    </row>
    <row r="31" spans="1:3" x14ac:dyDescent="0.2">
      <c r="A31" s="308" t="s">
        <v>159</v>
      </c>
      <c r="B31" s="310"/>
      <c r="C31" s="44">
        <f>ROUND(+(B28/B29)*B30,2)</f>
        <v>0</v>
      </c>
    </row>
    <row r="33" spans="1:3" x14ac:dyDescent="0.2">
      <c r="A33" s="323" t="s">
        <v>160</v>
      </c>
      <c r="B33" s="324"/>
      <c r="C33" s="325"/>
    </row>
    <row r="34" spans="1:3" s="120" customFormat="1" x14ac:dyDescent="0.2">
      <c r="A34" s="133" t="s">
        <v>161</v>
      </c>
      <c r="B34" s="125">
        <f>+B30</f>
        <v>0</v>
      </c>
      <c r="C34" s="115"/>
    </row>
    <row r="35" spans="1:3" x14ac:dyDescent="0.2">
      <c r="A35" s="99" t="s">
        <v>162</v>
      </c>
      <c r="B35" s="103">
        <f>+'Bombeiro 12 36 Noturno'!$D$23</f>
        <v>0</v>
      </c>
      <c r="C35" s="115"/>
    </row>
    <row r="36" spans="1:3" x14ac:dyDescent="0.2">
      <c r="A36" s="99" t="s">
        <v>50</v>
      </c>
      <c r="B36" s="103">
        <f>+'Bombeiro 12 36 Noturno'!$D$29</f>
        <v>0</v>
      </c>
      <c r="C36" s="115"/>
    </row>
    <row r="37" spans="1:3" x14ac:dyDescent="0.2">
      <c r="A37" s="99" t="s">
        <v>53</v>
      </c>
      <c r="B37" s="103">
        <f>+'Bombeiro 12 36 Noturno'!$D$31</f>
        <v>0</v>
      </c>
      <c r="C37" s="115"/>
    </row>
    <row r="38" spans="1:3" x14ac:dyDescent="0.2">
      <c r="A38" s="99" t="s">
        <v>55</v>
      </c>
      <c r="B38" s="103">
        <f>+'Bombeiro 12 36 Noturno'!$D$32</f>
        <v>0</v>
      </c>
      <c r="C38" s="115"/>
    </row>
    <row r="39" spans="1:3" x14ac:dyDescent="0.2">
      <c r="A39" s="46" t="s">
        <v>163</v>
      </c>
      <c r="B39" s="47">
        <f>SUM(B35:B38)</f>
        <v>0</v>
      </c>
      <c r="C39" s="115"/>
    </row>
    <row r="40" spans="1:3" x14ac:dyDescent="0.2">
      <c r="A40" s="112" t="s">
        <v>164</v>
      </c>
      <c r="B40" s="102">
        <v>0.4</v>
      </c>
      <c r="C40" s="115"/>
    </row>
    <row r="41" spans="1:3" x14ac:dyDescent="0.2">
      <c r="A41" s="112" t="s">
        <v>165</v>
      </c>
      <c r="B41" s="102">
        <f>+'Bombeiro 12 36 Noturno'!$C$44</f>
        <v>0.08</v>
      </c>
      <c r="C41" s="115"/>
    </row>
    <row r="42" spans="1:3" x14ac:dyDescent="0.2">
      <c r="A42" s="274" t="s">
        <v>166</v>
      </c>
      <c r="B42" s="275"/>
      <c r="C42" s="37">
        <f>ROUND(+B39*B40*B41*B34,2)</f>
        <v>0</v>
      </c>
    </row>
    <row r="43" spans="1:3" x14ac:dyDescent="0.2">
      <c r="A43" s="112" t="s">
        <v>167</v>
      </c>
      <c r="B43" s="102"/>
      <c r="C43" s="115"/>
    </row>
    <row r="44" spans="1:3" x14ac:dyDescent="0.2">
      <c r="A44" s="274" t="s">
        <v>168</v>
      </c>
      <c r="B44" s="275"/>
      <c r="C44" s="48">
        <f>ROUND(B43*B41*B39*B34,2)</f>
        <v>0</v>
      </c>
    </row>
    <row r="45" spans="1:3" x14ac:dyDescent="0.2">
      <c r="A45" s="308" t="s">
        <v>169</v>
      </c>
      <c r="B45" s="310"/>
      <c r="C45" s="38">
        <f>+C44+C42</f>
        <v>0</v>
      </c>
    </row>
    <row r="47" spans="1:3" x14ac:dyDescent="0.2">
      <c r="A47" s="329" t="s">
        <v>170</v>
      </c>
      <c r="B47" s="330"/>
      <c r="C47" s="331"/>
    </row>
    <row r="48" spans="1:3" x14ac:dyDescent="0.2">
      <c r="A48" s="99" t="s">
        <v>156</v>
      </c>
      <c r="B48" s="103">
        <f>+B7</f>
        <v>0</v>
      </c>
      <c r="C48" s="115"/>
    </row>
    <row r="49" spans="1:3" x14ac:dyDescent="0.2">
      <c r="A49" s="99" t="s">
        <v>171</v>
      </c>
      <c r="B49" s="134">
        <v>30</v>
      </c>
      <c r="C49" s="115"/>
    </row>
    <row r="50" spans="1:3" x14ac:dyDescent="0.2">
      <c r="A50" s="99" t="s">
        <v>157</v>
      </c>
      <c r="B50" s="99">
        <v>12</v>
      </c>
      <c r="C50" s="115"/>
    </row>
    <row r="51" spans="1:3" x14ac:dyDescent="0.2">
      <c r="A51" s="99" t="s">
        <v>172</v>
      </c>
      <c r="B51" s="99">
        <v>7</v>
      </c>
      <c r="C51" s="115"/>
    </row>
    <row r="52" spans="1:3" x14ac:dyDescent="0.2">
      <c r="A52" s="108" t="s">
        <v>173</v>
      </c>
      <c r="B52" s="125"/>
      <c r="C52" s="115"/>
    </row>
    <row r="53" spans="1:3" x14ac:dyDescent="0.2">
      <c r="A53" s="308" t="s">
        <v>174</v>
      </c>
      <c r="B53" s="310"/>
      <c r="C53" s="44">
        <f>+ROUND(((B48/B49/B50)*B51)*B52,2)</f>
        <v>0</v>
      </c>
    </row>
    <row r="55" spans="1:3" x14ac:dyDescent="0.2">
      <c r="A55" s="323" t="s">
        <v>175</v>
      </c>
      <c r="B55" s="324"/>
      <c r="C55" s="325"/>
    </row>
    <row r="56" spans="1:3" x14ac:dyDescent="0.2">
      <c r="A56" s="133" t="s">
        <v>176</v>
      </c>
      <c r="B56" s="125">
        <f>+B52</f>
        <v>0</v>
      </c>
      <c r="C56" s="115"/>
    </row>
    <row r="57" spans="1:3" x14ac:dyDescent="0.2">
      <c r="A57" s="99" t="s">
        <v>162</v>
      </c>
      <c r="B57" s="103">
        <f>+'Bombeiro 12 36 Noturno'!$D$23</f>
        <v>0</v>
      </c>
      <c r="C57" s="115"/>
    </row>
    <row r="58" spans="1:3" x14ac:dyDescent="0.2">
      <c r="A58" s="99" t="s">
        <v>50</v>
      </c>
      <c r="B58" s="103">
        <f>+'Bombeiro 12 36 Noturno'!$D$29</f>
        <v>0</v>
      </c>
      <c r="C58" s="115"/>
    </row>
    <row r="59" spans="1:3" x14ac:dyDescent="0.2">
      <c r="A59" s="99" t="s">
        <v>53</v>
      </c>
      <c r="B59" s="103">
        <f>+'Bombeiro 12 36 Noturno'!$D$31</f>
        <v>0</v>
      </c>
      <c r="C59" s="115"/>
    </row>
    <row r="60" spans="1:3" x14ac:dyDescent="0.2">
      <c r="A60" s="99" t="s">
        <v>55</v>
      </c>
      <c r="B60" s="103">
        <f>+'Bombeiro 12 36 Noturno'!$D$32</f>
        <v>0</v>
      </c>
      <c r="C60" s="115"/>
    </row>
    <row r="61" spans="1:3" x14ac:dyDescent="0.2">
      <c r="A61" s="46" t="s">
        <v>163</v>
      </c>
      <c r="B61" s="47">
        <f>SUM(B57:B60)</f>
        <v>0</v>
      </c>
      <c r="C61" s="115"/>
    </row>
    <row r="62" spans="1:3" x14ac:dyDescent="0.2">
      <c r="A62" s="112" t="s">
        <v>164</v>
      </c>
      <c r="B62" s="102">
        <v>0.4</v>
      </c>
      <c r="C62" s="115"/>
    </row>
    <row r="63" spans="1:3" x14ac:dyDescent="0.2">
      <c r="A63" s="112" t="s">
        <v>165</v>
      </c>
      <c r="B63" s="102">
        <f>+'Bombeiro 12 36 Noturno'!$C$44</f>
        <v>0.08</v>
      </c>
      <c r="C63" s="115"/>
    </row>
    <row r="64" spans="1:3" x14ac:dyDescent="0.2">
      <c r="A64" s="274" t="s">
        <v>166</v>
      </c>
      <c r="B64" s="275"/>
      <c r="C64" s="37">
        <f>ROUND(+B61*B62*B63*B56,2)</f>
        <v>0</v>
      </c>
    </row>
    <row r="65" spans="1:3" x14ac:dyDescent="0.2">
      <c r="A65" s="112" t="s">
        <v>167</v>
      </c>
      <c r="B65" s="102"/>
      <c r="C65" s="115"/>
    </row>
    <row r="66" spans="1:3" x14ac:dyDescent="0.2">
      <c r="A66" s="274" t="s">
        <v>168</v>
      </c>
      <c r="B66" s="275"/>
      <c r="C66" s="48">
        <f>ROUND(B65*B63*B61*B56,2)</f>
        <v>0</v>
      </c>
    </row>
    <row r="67" spans="1:3" x14ac:dyDescent="0.2">
      <c r="A67" s="308" t="s">
        <v>177</v>
      </c>
      <c r="B67" s="310"/>
      <c r="C67" s="38">
        <f>+C66+C64</f>
        <v>0</v>
      </c>
    </row>
    <row r="69" spans="1:3" x14ac:dyDescent="0.2">
      <c r="A69" s="323" t="s">
        <v>178</v>
      </c>
      <c r="B69" s="324"/>
      <c r="C69" s="325"/>
    </row>
    <row r="70" spans="1:3" x14ac:dyDescent="0.2">
      <c r="A70" s="314" t="s">
        <v>179</v>
      </c>
      <c r="B70" s="315"/>
      <c r="C70" s="316"/>
    </row>
    <row r="71" spans="1:3" x14ac:dyDescent="0.2">
      <c r="A71" s="317"/>
      <c r="B71" s="318"/>
      <c r="C71" s="319"/>
    </row>
    <row r="72" spans="1:3" x14ac:dyDescent="0.2">
      <c r="A72" s="317"/>
      <c r="B72" s="318"/>
      <c r="C72" s="319"/>
    </row>
    <row r="73" spans="1:3" x14ac:dyDescent="0.2">
      <c r="A73" s="320"/>
      <c r="B73" s="321"/>
      <c r="C73" s="322"/>
    </row>
    <row r="74" spans="1:3" x14ac:dyDescent="0.2">
      <c r="A74" s="135"/>
      <c r="B74" s="135"/>
      <c r="C74" s="135"/>
    </row>
    <row r="75" spans="1:3" x14ac:dyDescent="0.2">
      <c r="A75" s="323" t="s">
        <v>180</v>
      </c>
      <c r="B75" s="324"/>
      <c r="C75" s="325"/>
    </row>
    <row r="76" spans="1:3" x14ac:dyDescent="0.2">
      <c r="A76" s="99" t="s">
        <v>181</v>
      </c>
      <c r="B76" s="103">
        <f>+$B$7</f>
        <v>0</v>
      </c>
      <c r="C76" s="115"/>
    </row>
    <row r="77" spans="1:3" x14ac:dyDescent="0.2">
      <c r="A77" s="99" t="s">
        <v>146</v>
      </c>
      <c r="B77" s="99">
        <v>30</v>
      </c>
      <c r="C77" s="115"/>
    </row>
    <row r="78" spans="1:3" x14ac:dyDescent="0.2">
      <c r="A78" s="99" t="s">
        <v>182</v>
      </c>
      <c r="B78" s="99">
        <v>12</v>
      </c>
      <c r="C78" s="115"/>
    </row>
    <row r="79" spans="1:3" x14ac:dyDescent="0.2">
      <c r="A79" s="108" t="s">
        <v>183</v>
      </c>
      <c r="B79" s="108"/>
      <c r="C79" s="115"/>
    </row>
    <row r="80" spans="1:3" x14ac:dyDescent="0.2">
      <c r="A80" s="308" t="s">
        <v>184</v>
      </c>
      <c r="B80" s="310"/>
      <c r="C80" s="32">
        <f>+ROUND((B76/B77/B78)*B79,2)</f>
        <v>0</v>
      </c>
    </row>
    <row r="82" spans="1:3" x14ac:dyDescent="0.2">
      <c r="A82" s="323" t="s">
        <v>185</v>
      </c>
      <c r="B82" s="324"/>
      <c r="C82" s="325"/>
    </row>
    <row r="83" spans="1:3" x14ac:dyDescent="0.2">
      <c r="A83" s="99" t="s">
        <v>181</v>
      </c>
      <c r="B83" s="103">
        <f>+$B$7</f>
        <v>0</v>
      </c>
      <c r="C83" s="115"/>
    </row>
    <row r="84" spans="1:3" x14ac:dyDescent="0.2">
      <c r="A84" s="99" t="s">
        <v>146</v>
      </c>
      <c r="B84" s="99">
        <v>30</v>
      </c>
      <c r="C84" s="115"/>
    </row>
    <row r="85" spans="1:3" x14ac:dyDescent="0.2">
      <c r="A85" s="99" t="s">
        <v>182</v>
      </c>
      <c r="B85" s="99">
        <v>12</v>
      </c>
      <c r="C85" s="115"/>
    </row>
    <row r="86" spans="1:3" x14ac:dyDescent="0.2">
      <c r="A86" s="112" t="s">
        <v>186</v>
      </c>
      <c r="B86" s="99">
        <v>5</v>
      </c>
      <c r="C86" s="115"/>
    </row>
    <row r="87" spans="1:3" x14ac:dyDescent="0.2">
      <c r="A87" s="108" t="s">
        <v>187</v>
      </c>
      <c r="B87" s="125"/>
      <c r="C87" s="115"/>
    </row>
    <row r="88" spans="1:3" x14ac:dyDescent="0.2">
      <c r="A88" s="108" t="s">
        <v>188</v>
      </c>
      <c r="B88" s="125"/>
      <c r="C88" s="115"/>
    </row>
    <row r="89" spans="1:3" x14ac:dyDescent="0.2">
      <c r="A89" s="308" t="s">
        <v>189</v>
      </c>
      <c r="B89" s="310"/>
      <c r="C89" s="44">
        <f>ROUND(+B83/B84/B85*B86*B87*B88,2)</f>
        <v>0</v>
      </c>
    </row>
    <row r="91" spans="1:3" x14ac:dyDescent="0.2">
      <c r="A91" s="323" t="s">
        <v>190</v>
      </c>
      <c r="B91" s="324"/>
      <c r="C91" s="325"/>
    </row>
    <row r="92" spans="1:3" x14ac:dyDescent="0.2">
      <c r="A92" s="99" t="s">
        <v>181</v>
      </c>
      <c r="B92" s="103">
        <f>+$B$7</f>
        <v>0</v>
      </c>
      <c r="C92" s="115"/>
    </row>
    <row r="93" spans="1:3" x14ac:dyDescent="0.2">
      <c r="A93" s="99" t="s">
        <v>146</v>
      </c>
      <c r="B93" s="99">
        <v>30</v>
      </c>
      <c r="C93" s="115"/>
    </row>
    <row r="94" spans="1:3" x14ac:dyDescent="0.2">
      <c r="A94" s="99" t="s">
        <v>182</v>
      </c>
      <c r="B94" s="99">
        <v>12</v>
      </c>
      <c r="C94" s="115"/>
    </row>
    <row r="95" spans="1:3" x14ac:dyDescent="0.2">
      <c r="A95" s="112" t="s">
        <v>191</v>
      </c>
      <c r="B95" s="99">
        <v>15</v>
      </c>
      <c r="C95" s="115"/>
    </row>
    <row r="96" spans="1:3" x14ac:dyDescent="0.2">
      <c r="A96" s="108" t="s">
        <v>192</v>
      </c>
      <c r="B96" s="125"/>
      <c r="C96" s="115"/>
    </row>
    <row r="97" spans="1:3" x14ac:dyDescent="0.2">
      <c r="A97" s="308" t="s">
        <v>193</v>
      </c>
      <c r="B97" s="310"/>
      <c r="C97" s="44">
        <f>ROUND(+B92/B93/B94*B95*B96,2)</f>
        <v>0</v>
      </c>
    </row>
    <row r="99" spans="1:3" x14ac:dyDescent="0.2">
      <c r="A99" s="323" t="s">
        <v>194</v>
      </c>
      <c r="B99" s="324"/>
      <c r="C99" s="325"/>
    </row>
    <row r="100" spans="1:3" x14ac:dyDescent="0.2">
      <c r="A100" s="99" t="s">
        <v>181</v>
      </c>
      <c r="B100" s="103">
        <f>+$B$7</f>
        <v>0</v>
      </c>
      <c r="C100" s="115"/>
    </row>
    <row r="101" spans="1:3" x14ac:dyDescent="0.2">
      <c r="A101" s="99" t="s">
        <v>146</v>
      </c>
      <c r="B101" s="99">
        <v>30</v>
      </c>
      <c r="C101" s="115"/>
    </row>
    <row r="102" spans="1:3" x14ac:dyDescent="0.2">
      <c r="A102" s="99" t="s">
        <v>182</v>
      </c>
      <c r="B102" s="99">
        <v>12</v>
      </c>
      <c r="C102" s="115"/>
    </row>
    <row r="103" spans="1:3" x14ac:dyDescent="0.2">
      <c r="A103" s="112" t="s">
        <v>191</v>
      </c>
      <c r="B103" s="99">
        <v>5</v>
      </c>
      <c r="C103" s="115"/>
    </row>
    <row r="104" spans="1:3" x14ac:dyDescent="0.2">
      <c r="A104" s="108" t="s">
        <v>195</v>
      </c>
      <c r="B104" s="125"/>
      <c r="C104" s="115"/>
    </row>
    <row r="105" spans="1:3" x14ac:dyDescent="0.2">
      <c r="A105" s="308" t="s">
        <v>196</v>
      </c>
      <c r="B105" s="310"/>
      <c r="C105" s="44">
        <f>ROUND(+B100/B101/B102*B103*B104,2)</f>
        <v>0</v>
      </c>
    </row>
    <row r="107" spans="1:3" x14ac:dyDescent="0.2">
      <c r="A107" s="323" t="s">
        <v>197</v>
      </c>
      <c r="B107" s="324"/>
      <c r="C107" s="325"/>
    </row>
    <row r="108" spans="1:3" x14ac:dyDescent="0.2">
      <c r="A108" s="326" t="s">
        <v>198</v>
      </c>
      <c r="B108" s="327"/>
      <c r="C108" s="328"/>
    </row>
    <row r="109" spans="1:3" x14ac:dyDescent="0.2">
      <c r="A109" s="99" t="s">
        <v>181</v>
      </c>
      <c r="B109" s="103">
        <f>+$B$7</f>
        <v>0</v>
      </c>
      <c r="C109" s="115"/>
    </row>
    <row r="110" spans="1:3" x14ac:dyDescent="0.2">
      <c r="A110" s="99" t="s">
        <v>199</v>
      </c>
      <c r="B110" s="103">
        <f>+B109*(1/3)</f>
        <v>0</v>
      </c>
      <c r="C110" s="115"/>
    </row>
    <row r="111" spans="1:3" x14ac:dyDescent="0.2">
      <c r="A111" s="46" t="s">
        <v>163</v>
      </c>
      <c r="B111" s="47">
        <f>SUM(B109:B110)</f>
        <v>0</v>
      </c>
      <c r="C111" s="115"/>
    </row>
    <row r="112" spans="1:3" x14ac:dyDescent="0.2">
      <c r="A112" s="99" t="s">
        <v>200</v>
      </c>
      <c r="B112" s="99">
        <v>4</v>
      </c>
      <c r="C112" s="115"/>
    </row>
    <row r="113" spans="1:3" x14ac:dyDescent="0.2">
      <c r="A113" s="99" t="s">
        <v>182</v>
      </c>
      <c r="B113" s="99">
        <v>12</v>
      </c>
      <c r="C113" s="115"/>
    </row>
    <row r="114" spans="1:3" x14ac:dyDescent="0.2">
      <c r="A114" s="108" t="s">
        <v>201</v>
      </c>
      <c r="B114" s="125"/>
      <c r="C114" s="115"/>
    </row>
    <row r="115" spans="1:3" x14ac:dyDescent="0.2">
      <c r="A115" s="108" t="s">
        <v>202</v>
      </c>
      <c r="B115" s="125"/>
      <c r="C115" s="115"/>
    </row>
    <row r="116" spans="1:3" x14ac:dyDescent="0.2">
      <c r="A116" s="308" t="s">
        <v>203</v>
      </c>
      <c r="B116" s="310"/>
      <c r="C116" s="44">
        <f>ROUND((((+B111*(B112/B113)/B113)*B114)*B115),2)</f>
        <v>0</v>
      </c>
    </row>
    <row r="117" spans="1:3" x14ac:dyDescent="0.2">
      <c r="A117" s="308" t="s">
        <v>204</v>
      </c>
      <c r="B117" s="309"/>
      <c r="C117" s="310"/>
    </row>
    <row r="118" spans="1:3" x14ac:dyDescent="0.2">
      <c r="A118" s="99" t="s">
        <v>181</v>
      </c>
      <c r="B118" s="103">
        <f>+'Bombeiro 12 36 Noturno'!D23</f>
        <v>0</v>
      </c>
      <c r="C118" s="115"/>
    </row>
    <row r="119" spans="1:3" x14ac:dyDescent="0.2">
      <c r="A119" s="99" t="s">
        <v>50</v>
      </c>
      <c r="B119" s="103">
        <f>+'Bombeiro 12 36 Noturno'!D29</f>
        <v>0</v>
      </c>
      <c r="C119" s="115"/>
    </row>
    <row r="120" spans="1:3" x14ac:dyDescent="0.2">
      <c r="A120" s="46" t="s">
        <v>163</v>
      </c>
      <c r="B120" s="47">
        <f>SUM(B118:B119)</f>
        <v>0</v>
      </c>
      <c r="C120" s="115"/>
    </row>
    <row r="121" spans="1:3" x14ac:dyDescent="0.2">
      <c r="A121" s="99" t="s">
        <v>200</v>
      </c>
      <c r="B121" s="99">
        <v>4</v>
      </c>
      <c r="C121" s="115"/>
    </row>
    <row r="122" spans="1:3" x14ac:dyDescent="0.2">
      <c r="A122" s="99" t="s">
        <v>182</v>
      </c>
      <c r="B122" s="99">
        <v>12</v>
      </c>
      <c r="C122" s="115"/>
    </row>
    <row r="123" spans="1:3" x14ac:dyDescent="0.2">
      <c r="A123" s="108" t="s">
        <v>201</v>
      </c>
      <c r="B123" s="125">
        <f>+B114</f>
        <v>0</v>
      </c>
      <c r="C123" s="115"/>
    </row>
    <row r="124" spans="1:3" x14ac:dyDescent="0.2">
      <c r="A124" s="108" t="s">
        <v>202</v>
      </c>
      <c r="B124" s="125">
        <f>+B115</f>
        <v>0</v>
      </c>
      <c r="C124" s="115"/>
    </row>
    <row r="125" spans="1:3" x14ac:dyDescent="0.2">
      <c r="A125" s="112" t="s">
        <v>205</v>
      </c>
      <c r="B125" s="102">
        <f>+'Bombeiro 12 36 Noturno'!C45</f>
        <v>0.36800000000000005</v>
      </c>
      <c r="C125" s="115"/>
    </row>
    <row r="126" spans="1:3" x14ac:dyDescent="0.2">
      <c r="A126" s="308" t="s">
        <v>206</v>
      </c>
      <c r="B126" s="310"/>
      <c r="C126" s="38">
        <f>ROUND((((B120*(B121/B122)*B123)*B124)*B125),2)</f>
        <v>0</v>
      </c>
    </row>
    <row r="128" spans="1:3" ht="30.75" customHeight="1" x14ac:dyDescent="0.2">
      <c r="A128" s="311" t="s">
        <v>353</v>
      </c>
      <c r="B128" s="311"/>
      <c r="C128" s="311"/>
    </row>
    <row r="130" spans="1:3" x14ac:dyDescent="0.2">
      <c r="A130" s="312" t="s">
        <v>209</v>
      </c>
      <c r="B130" s="312"/>
      <c r="C130" s="312"/>
    </row>
    <row r="131" spans="1:3" x14ac:dyDescent="0.2">
      <c r="A131" s="99" t="s">
        <v>145</v>
      </c>
      <c r="B131" s="99">
        <v>365.25</v>
      </c>
      <c r="C131" s="115"/>
    </row>
    <row r="132" spans="1:3" x14ac:dyDescent="0.2">
      <c r="A132" s="99" t="s">
        <v>146</v>
      </c>
      <c r="B132" s="112">
        <v>12</v>
      </c>
      <c r="C132" s="115"/>
    </row>
    <row r="133" spans="1:3" x14ac:dyDescent="0.2">
      <c r="A133" s="99" t="s">
        <v>147</v>
      </c>
      <c r="B133" s="102">
        <v>0.5</v>
      </c>
      <c r="C133" s="115"/>
    </row>
    <row r="134" spans="1:3" x14ac:dyDescent="0.2">
      <c r="A134" s="141" t="s">
        <v>210</v>
      </c>
      <c r="B134" s="112">
        <v>7</v>
      </c>
      <c r="C134" s="115"/>
    </row>
    <row r="135" spans="1:3" x14ac:dyDescent="0.2">
      <c r="A135" s="112" t="s">
        <v>211</v>
      </c>
      <c r="B135" s="115"/>
      <c r="C135" s="103">
        <f>+'Bombeiro 12 36 Noturno'!$D$12</f>
        <v>0</v>
      </c>
    </row>
    <row r="136" spans="1:3" x14ac:dyDescent="0.2">
      <c r="A136" s="112" t="s">
        <v>28</v>
      </c>
      <c r="B136" s="115"/>
      <c r="C136" s="103"/>
    </row>
    <row r="137" spans="1:3" x14ac:dyDescent="0.2">
      <c r="A137" s="112" t="s">
        <v>29</v>
      </c>
      <c r="B137" s="115"/>
      <c r="C137" s="103">
        <f>+'Bombeiro 12 36 Noturno'!$D$14</f>
        <v>0</v>
      </c>
    </row>
    <row r="138" spans="1:3" x14ac:dyDescent="0.2">
      <c r="A138" s="46" t="s">
        <v>212</v>
      </c>
      <c r="B138" s="115"/>
      <c r="C138" s="47">
        <f>SUM(C135:C137)</f>
        <v>0</v>
      </c>
    </row>
    <row r="139" spans="1:3" x14ac:dyDescent="0.2">
      <c r="A139" s="99" t="s">
        <v>140</v>
      </c>
      <c r="B139" s="142">
        <f>+B3</f>
        <v>220</v>
      </c>
      <c r="C139" s="115"/>
    </row>
    <row r="140" spans="1:3" x14ac:dyDescent="0.2">
      <c r="A140" s="112" t="s">
        <v>213</v>
      </c>
      <c r="B140" s="102">
        <v>0.2</v>
      </c>
      <c r="C140" s="115"/>
    </row>
    <row r="141" spans="1:3" x14ac:dyDescent="0.2">
      <c r="A141" s="112" t="s">
        <v>214</v>
      </c>
      <c r="B141" s="115"/>
      <c r="C141" s="132">
        <f>ROUND((C138/B139)*B140,2)</f>
        <v>0</v>
      </c>
    </row>
    <row r="142" spans="1:3" x14ac:dyDescent="0.2">
      <c r="A142" s="112" t="s">
        <v>215</v>
      </c>
      <c r="B142" s="99">
        <f>ROUND(+B131/B132*B133*B134,0)</f>
        <v>107</v>
      </c>
      <c r="C142" s="143"/>
    </row>
    <row r="143" spans="1:3" x14ac:dyDescent="0.2">
      <c r="A143" s="313" t="s">
        <v>216</v>
      </c>
      <c r="B143" s="313"/>
      <c r="C143" s="36">
        <f>ROUND(+B142*C141,2)</f>
        <v>0</v>
      </c>
    </row>
    <row r="145" spans="1:3" x14ac:dyDescent="0.2">
      <c r="A145" s="312" t="s">
        <v>217</v>
      </c>
      <c r="B145" s="312"/>
      <c r="C145" s="312"/>
    </row>
    <row r="146" spans="1:3" x14ac:dyDescent="0.2">
      <c r="A146" s="99" t="s">
        <v>145</v>
      </c>
      <c r="B146" s="99">
        <f>+$B$4</f>
        <v>365.25</v>
      </c>
      <c r="C146" s="115"/>
    </row>
    <row r="147" spans="1:3" x14ac:dyDescent="0.2">
      <c r="A147" s="99" t="s">
        <v>146</v>
      </c>
      <c r="B147" s="112">
        <v>12</v>
      </c>
      <c r="C147" s="115"/>
    </row>
    <row r="148" spans="1:3" x14ac:dyDescent="0.2">
      <c r="A148" s="99" t="s">
        <v>147</v>
      </c>
      <c r="B148" s="102">
        <v>0.5</v>
      </c>
      <c r="C148" s="115"/>
    </row>
    <row r="149" spans="1:3" x14ac:dyDescent="0.2">
      <c r="A149" s="141" t="s">
        <v>210</v>
      </c>
      <c r="B149" s="112">
        <v>7</v>
      </c>
      <c r="C149" s="115"/>
    </row>
    <row r="150" spans="1:3" x14ac:dyDescent="0.2">
      <c r="A150" s="112" t="s">
        <v>218</v>
      </c>
      <c r="B150" s="45">
        <f>(365.25/12/2)/(7/7)</f>
        <v>15.21875</v>
      </c>
      <c r="C150" s="99"/>
    </row>
    <row r="151" spans="1:3" x14ac:dyDescent="0.2">
      <c r="A151" s="112" t="s">
        <v>219</v>
      </c>
      <c r="B151" s="99">
        <f>ROUND(+B150*B149,2)</f>
        <v>106.53</v>
      </c>
      <c r="C151" s="99"/>
    </row>
    <row r="152" spans="1:3" x14ac:dyDescent="0.2">
      <c r="A152" s="112" t="s">
        <v>211</v>
      </c>
      <c r="B152" s="115"/>
      <c r="C152" s="103">
        <f>+'Bombeiro 12 36 Noturno'!$D$12</f>
        <v>0</v>
      </c>
    </row>
    <row r="153" spans="1:3" x14ac:dyDescent="0.2">
      <c r="A153" s="112" t="s">
        <v>28</v>
      </c>
      <c r="B153" s="115"/>
      <c r="C153" s="103"/>
    </row>
    <row r="154" spans="1:3" x14ac:dyDescent="0.2">
      <c r="A154" s="112" t="s">
        <v>29</v>
      </c>
      <c r="B154" s="115"/>
      <c r="C154" s="103">
        <f>+'Bombeiro 12 36 Noturno'!$D$14</f>
        <v>0</v>
      </c>
    </row>
    <row r="155" spans="1:3" x14ac:dyDescent="0.2">
      <c r="A155" s="46" t="s">
        <v>212</v>
      </c>
      <c r="B155" s="115"/>
      <c r="C155" s="47">
        <f>SUM(C152:C154)</f>
        <v>0</v>
      </c>
    </row>
    <row r="156" spans="1:3" x14ac:dyDescent="0.2">
      <c r="A156" s="99" t="s">
        <v>140</v>
      </c>
      <c r="B156" s="142">
        <f>+B3</f>
        <v>220</v>
      </c>
      <c r="C156" s="115"/>
    </row>
    <row r="157" spans="1:3" x14ac:dyDescent="0.2">
      <c r="A157" s="112" t="s">
        <v>213</v>
      </c>
      <c r="B157" s="102">
        <v>0.2</v>
      </c>
      <c r="C157" s="115"/>
    </row>
    <row r="158" spans="1:3" x14ac:dyDescent="0.2">
      <c r="A158" s="112" t="s">
        <v>214</v>
      </c>
      <c r="B158" s="115"/>
      <c r="C158" s="132">
        <f>ROUND((C155/B156)*B157,2)</f>
        <v>0</v>
      </c>
    </row>
    <row r="159" spans="1:3" x14ac:dyDescent="0.2">
      <c r="A159" s="112" t="s">
        <v>220</v>
      </c>
      <c r="B159" s="99">
        <v>60</v>
      </c>
      <c r="C159" s="115"/>
    </row>
    <row r="160" spans="1:3" x14ac:dyDescent="0.2">
      <c r="A160" s="112" t="s">
        <v>221</v>
      </c>
      <c r="B160" s="99">
        <v>52.5</v>
      </c>
      <c r="C160" s="115"/>
    </row>
    <row r="161" spans="1:3" x14ac:dyDescent="0.2">
      <c r="A161" s="112" t="s">
        <v>222</v>
      </c>
      <c r="B161" s="99">
        <f>+B159/B160</f>
        <v>1.1428571428571428</v>
      </c>
      <c r="C161" s="115"/>
    </row>
    <row r="162" spans="1:3" x14ac:dyDescent="0.2">
      <c r="A162" s="112" t="s">
        <v>223</v>
      </c>
      <c r="B162" s="99">
        <f>ROUND(+B161*B151,2)</f>
        <v>121.75</v>
      </c>
      <c r="C162" s="115"/>
    </row>
    <row r="163" spans="1:3" x14ac:dyDescent="0.2">
      <c r="A163" s="112" t="s">
        <v>224</v>
      </c>
      <c r="B163" s="99">
        <f>ROUND(B162-B151,2)</f>
        <v>15.22</v>
      </c>
      <c r="C163" s="143"/>
    </row>
    <row r="164" spans="1:3" x14ac:dyDescent="0.2">
      <c r="A164" s="276" t="s">
        <v>225</v>
      </c>
      <c r="B164" s="276"/>
      <c r="C164" s="38">
        <f>+B163*C158</f>
        <v>0</v>
      </c>
    </row>
  </sheetData>
  <mergeCells count="37">
    <mergeCell ref="A164:B164"/>
    <mergeCell ref="A117:C117"/>
    <mergeCell ref="A126:B126"/>
    <mergeCell ref="A128:C128"/>
    <mergeCell ref="A130:C130"/>
    <mergeCell ref="A143:B143"/>
    <mergeCell ref="A145:C145"/>
    <mergeCell ref="A116:B116"/>
    <mergeCell ref="A70:C73"/>
    <mergeCell ref="A75:C75"/>
    <mergeCell ref="A80:B80"/>
    <mergeCell ref="A82:C82"/>
    <mergeCell ref="A89:B89"/>
    <mergeCell ref="A91:C91"/>
    <mergeCell ref="A97:B97"/>
    <mergeCell ref="A99:C99"/>
    <mergeCell ref="A105:B105"/>
    <mergeCell ref="A107:C107"/>
    <mergeCell ref="A108:C108"/>
    <mergeCell ref="A69:C69"/>
    <mergeCell ref="A31:B31"/>
    <mergeCell ref="A33:C33"/>
    <mergeCell ref="A42:B42"/>
    <mergeCell ref="A44:B44"/>
    <mergeCell ref="A45:B45"/>
    <mergeCell ref="A47:C47"/>
    <mergeCell ref="A53:B53"/>
    <mergeCell ref="A55:C55"/>
    <mergeCell ref="A64:B64"/>
    <mergeCell ref="A66:B66"/>
    <mergeCell ref="A67:B67"/>
    <mergeCell ref="A27:C27"/>
    <mergeCell ref="A1:C1"/>
    <mergeCell ref="A9:C9"/>
    <mergeCell ref="A16:B16"/>
    <mergeCell ref="A18:C18"/>
    <mergeCell ref="A25:B25"/>
  </mergeCells>
  <pageMargins left="1.03" right="7.0000000000000007E-2" top="0.78740157480314965" bottom="0.78740157480314965" header="0.31496062992125984" footer="0.31496062992125984"/>
  <pageSetup paperSize="9" scale="80" orientation="portrait" r:id="rId1"/>
  <headerFoot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7</vt:i4>
      </vt:variant>
    </vt:vector>
  </HeadingPairs>
  <TitlesOfParts>
    <vt:vector size="16" baseType="lpstr">
      <vt:lpstr>Apresentacao</vt:lpstr>
      <vt:lpstr>Uniforme</vt:lpstr>
      <vt:lpstr>Equipamentos</vt:lpstr>
      <vt:lpstr>Bombeiro Lider 12 36</vt:lpstr>
      <vt:lpstr>Men Cal Lider</vt:lpstr>
      <vt:lpstr>Bombeiro 12 36 Diurno</vt:lpstr>
      <vt:lpstr>Men Cal Bombeiro 12 26 Diurno</vt:lpstr>
      <vt:lpstr>Bombeiro 12 36 Noturno</vt:lpstr>
      <vt:lpstr>Men Cal Bombeiro 12 36 Noturn</vt:lpstr>
      <vt:lpstr>Apresentacao!Area_de_impressao</vt:lpstr>
      <vt:lpstr>'Bombeiro 12 36 Diurno'!Area_de_impressao</vt:lpstr>
      <vt:lpstr>'Bombeiro 12 36 Noturno'!Area_de_impressao</vt:lpstr>
      <vt:lpstr>'Bombeiro Lider 12 36'!Area_de_impressao</vt:lpstr>
      <vt:lpstr>Equipamentos!Area_de_impressao</vt:lpstr>
      <vt:lpstr>'Men Cal Bombeiro 12 36 Noturn'!Area_de_impressao</vt:lpstr>
      <vt:lpstr>'Men Cal Lider'!Area_de_impressao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</dc:creator>
  <cp:lastModifiedBy>ufrj</cp:lastModifiedBy>
  <cp:lastPrinted>2022-01-26T20:32:56Z</cp:lastPrinted>
  <dcterms:created xsi:type="dcterms:W3CDTF">2019-12-30T13:57:58Z</dcterms:created>
  <dcterms:modified xsi:type="dcterms:W3CDTF">2022-03-09T19:46:06Z</dcterms:modified>
</cp:coreProperties>
</file>