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ra\OneDrive\UFRJ\Extensao\Trilha da Ciencia\Finais\"/>
    </mc:Choice>
  </mc:AlternateContent>
  <xr:revisionPtr revIDLastSave="184" documentId="8_{F2B59454-0602-4FD3-8CF0-6D2AAE6AC911}" xr6:coauthVersionLast="36" xr6:coauthVersionMax="36" xr10:uidLastSave="{7D4EC631-190B-4BB1-AD76-5E81F827772E}"/>
  <bookViews>
    <workbookView xWindow="-15" yWindow="-15" windowWidth="6840" windowHeight="7860" xr2:uid="{00000000-000D-0000-FFFF-FFFF00000000}"/>
  </bookViews>
  <sheets>
    <sheet name="Planilha orçamentária" sheetId="2" r:id="rId1"/>
    <sheet name="Cronograma Físico e financeiro" sheetId="4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7" i="2" l="1"/>
  <c r="K10" i="4" l="1"/>
  <c r="M10" i="4" s="1"/>
  <c r="I10" i="4"/>
  <c r="I4" i="4"/>
  <c r="K4" i="4" s="1"/>
  <c r="M4" i="4" s="1"/>
  <c r="I5" i="4"/>
  <c r="K5" i="4" s="1"/>
  <c r="M5" i="4" s="1"/>
  <c r="I6" i="4"/>
  <c r="K6" i="4" s="1"/>
  <c r="M6" i="4" s="1"/>
  <c r="I7" i="4"/>
  <c r="K7" i="4" s="1"/>
  <c r="M7" i="4" s="1"/>
  <c r="I8" i="4"/>
  <c r="K8" i="4" s="1"/>
  <c r="M8" i="4" s="1"/>
  <c r="I9" i="4"/>
  <c r="K9" i="4" s="1"/>
  <c r="M9" i="4" s="1"/>
  <c r="G3" i="4"/>
  <c r="I3" i="4" s="1"/>
  <c r="K3" i="4" s="1"/>
  <c r="M3" i="4" s="1"/>
  <c r="F29" i="2" l="1"/>
  <c r="G28" i="2" s="1"/>
  <c r="E24" i="2"/>
  <c r="E6" i="2"/>
  <c r="F7" i="2" l="1"/>
  <c r="F6" i="2"/>
  <c r="F27" i="2"/>
  <c r="G26" i="2" s="1"/>
  <c r="F24" i="2"/>
  <c r="F25" i="2"/>
  <c r="F22" i="2"/>
  <c r="F21" i="2"/>
  <c r="F20" i="2"/>
  <c r="F19" i="2"/>
  <c r="F18" i="2"/>
  <c r="F17" i="2"/>
  <c r="F16" i="2"/>
  <c r="F15" i="2"/>
  <c r="F13" i="2"/>
  <c r="E12" i="2"/>
  <c r="F12" i="2" s="1"/>
  <c r="F10" i="2"/>
  <c r="F9" i="2"/>
  <c r="F5" i="2"/>
  <c r="B9" i="4" l="1"/>
  <c r="B10" i="4"/>
  <c r="G11" i="2"/>
  <c r="G14" i="2"/>
  <c r="G8" i="2"/>
  <c r="G4" i="2"/>
  <c r="G23" i="2"/>
  <c r="B5" i="4" l="1"/>
  <c r="B8" i="4"/>
  <c r="B7" i="4"/>
  <c r="B4" i="4"/>
  <c r="B11" i="4" s="1"/>
  <c r="C9" i="4" s="1"/>
  <c r="B6" i="4"/>
  <c r="G30" i="2"/>
  <c r="C10" i="4" l="1"/>
  <c r="C4" i="4"/>
  <c r="C5" i="4"/>
  <c r="C6" i="4"/>
  <c r="H11" i="4" s="1"/>
  <c r="H12" i="4" s="1"/>
  <c r="C8" i="4"/>
  <c r="C7" i="4"/>
  <c r="C3" i="4"/>
  <c r="G32" i="2"/>
  <c r="F11" i="4" l="1"/>
  <c r="G11" i="4" s="1"/>
  <c r="I11" i="4" s="1"/>
  <c r="J11" i="4"/>
  <c r="J12" i="4" s="1"/>
  <c r="L11" i="4"/>
  <c r="L12" i="4" s="1"/>
  <c r="C11" i="4"/>
  <c r="F12" i="4" l="1"/>
  <c r="G12" i="4" s="1"/>
  <c r="I12" i="4" s="1"/>
  <c r="K12" i="4" s="1"/>
  <c r="M12" i="4" s="1"/>
  <c r="K11" i="4"/>
  <c r="M1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kaua vasconcellos</author>
  </authors>
  <commentList>
    <comment ref="D2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kaua vasconcellos:</t>
        </r>
        <r>
          <rPr>
            <sz val="9"/>
            <color indexed="81"/>
            <rFont val="Tahoma"/>
            <family val="2"/>
          </rPr>
          <t xml:space="preserve">
Tirei 3 % de EPI, de acordo com SCO</t>
        </r>
      </text>
    </comment>
  </commentList>
</comments>
</file>

<file path=xl/sharedStrings.xml><?xml version="1.0" encoding="utf-8"?>
<sst xmlns="http://schemas.openxmlformats.org/spreadsheetml/2006/main" count="89" uniqueCount="59">
  <si>
    <t>Unidade</t>
  </si>
  <si>
    <t>M³</t>
  </si>
  <si>
    <t>M²</t>
  </si>
  <si>
    <t>M</t>
  </si>
  <si>
    <t>R$ UNIT.</t>
  </si>
  <si>
    <t>QUANT.</t>
  </si>
  <si>
    <t>Total R$</t>
  </si>
  <si>
    <t>R$ ITEM</t>
  </si>
  <si>
    <t>Discriminação</t>
  </si>
  <si>
    <t>ITEM</t>
  </si>
  <si>
    <t>PAVIMENTAÇÃO DA TRILHA</t>
  </si>
  <si>
    <t>TERRAPLENAGEM</t>
  </si>
  <si>
    <t>LIMPEZA MANUAL DO TERRENO (C/ RASPAGEM SUPERFICIAL)</t>
  </si>
  <si>
    <t>PINTURA DE FAIXA- TINTA BASE ACRÍLICA EMULSIONADA EM ÁGUA- ESPESSURA DE 0,5 MM</t>
  </si>
  <si>
    <t>PINTURA E SINALIZAÇÃO</t>
  </si>
  <si>
    <t xml:space="preserve">TACHA BIREFLETIVA BIDIRECIONAL - FORNECIMENTO E COLOCAÇÃO </t>
  </si>
  <si>
    <t>INSTALAÇÃO ELÉTRICA</t>
  </si>
  <si>
    <t>CABO DE COBRE FLEXÍVEL ISOLADO, 4 MM², ANTI-CHAMA 450/750 V, PARA CIRCUITOS TERMINAIS - FORNECIMENTO E INSTALAÇÃO.</t>
  </si>
  <si>
    <t>CABO DE COBRE FLEXÍVEL ISOLADO, 2,5 MM², ANTI-CHAMA 450/750 V, PARA CIRCUITOS TERMINAIS - FORNECIMENTO E INSTALAÇÃO.</t>
  </si>
  <si>
    <t>DISJUNTOR BIPOLAR TIPO DIN, CORRENTE NOMINAL DE 32A - FORNECIMENTO E INSTALAÇÃO</t>
  </si>
  <si>
    <t xml:space="preserve">CAIXA DE PASSAGEM 44X35X41 COM TAMPA </t>
  </si>
  <si>
    <t>PROJETOR DE EMBUTIR NO SOLO COM LÂMPADA DE 18 W</t>
  </si>
  <si>
    <t>REFLETORES LEDS SUPER BRANCO DE 100 W</t>
  </si>
  <si>
    <t xml:space="preserve">ELETRODUTO FLEXÍVEL CORRUGADO, PVC, DN 25 MM (3/4"), PARA CIRCUITOS TERMINAIS, INSTALADO EM LAJE - FORNECIMENTO E INSTALAÇÃO. </t>
  </si>
  <si>
    <t>HASTE COPPERWELD DE  5/8  X 3,0 M COM CONECTOR</t>
  </si>
  <si>
    <t>TOTAL</t>
  </si>
  <si>
    <t>SUPORTE VERTICAL METÁLICO DE 2,10 M COM BASE PARA A PLACAS DE ACRÍLICO DE 0,70 M X 0,50 M CONFORME PROJETO</t>
  </si>
  <si>
    <t>PLACAS DE ACRÍLICO DE 0,70 M X 0,50 M ESPESSURA DE 3 MM</t>
  </si>
  <si>
    <t>INSTALAÇÃO DE CORRIMÃO</t>
  </si>
  <si>
    <t>INSTALAÇÃO DAS PLACAS</t>
  </si>
  <si>
    <t>INSTALAÇÃO DE BANCO</t>
  </si>
  <si>
    <t>GUIA (MEIO-FIO) CONCRETO, MFC-6</t>
  </si>
  <si>
    <t>BANCO DE CONCRETO APARENTE LARG= C35 E 10 CM ESPESSURA SOBRE DOIS APOIOS DO MESMO MATERIAL
COM SEÇÃO DE 10X30 CM- 1,80 M DE COMPRIMENTO.</t>
  </si>
  <si>
    <t>BDI</t>
  </si>
  <si>
    <t>TOTAL COM BDI</t>
  </si>
  <si>
    <t>TERREPLENAGEM</t>
  </si>
  <si>
    <t>INSTALAÇÃO DO CORRIMÃO</t>
  </si>
  <si>
    <t>INSTALAÇÃO DOS BANCOS</t>
  </si>
  <si>
    <t>VALOR R$</t>
  </si>
  <si>
    <t>PESO(%)</t>
  </si>
  <si>
    <t>% SIMPL</t>
  </si>
  <si>
    <t>% ACUM</t>
  </si>
  <si>
    <t>PROCEDIMENTOS ADMINISTRATIVOS</t>
  </si>
  <si>
    <t>PARCELAS</t>
  </si>
  <si>
    <t>GUARDA-CORPO COM CORRIMAO EM TUBO DE AÇO GALVANIZADO</t>
  </si>
  <si>
    <t>Obra:</t>
  </si>
  <si>
    <t>Trilha da Saúde e da Ciência</t>
  </si>
  <si>
    <t>EXECUÇÃO DE TRILHA EM PISO INTERTRAVADO, COM BLOCO RETANGULAR COLORIDO DE 20 X 10 CM, ESPESSURA 6 CM.</t>
  </si>
  <si>
    <t xml:space="preserve">EXECUÇÃO DE PISO DE CONCRETO COM CONCRETO MOLDADO IN LOCO,FEITO EM OBRA , ACABAMENTO CONVENCIONAL, NÃO ARMADO. </t>
  </si>
  <si>
    <t>ATERRO MECANIZADO DE VALA, LARGURA DE 1,5 A 2,5 M, PROFUNDIDADE ATÉ 1,5 M</t>
  </si>
  <si>
    <t>30 dias</t>
  </si>
  <si>
    <t>60 dias</t>
  </si>
  <si>
    <t>90 dias</t>
  </si>
  <si>
    <t>120 dias</t>
  </si>
  <si>
    <t>150 dias</t>
  </si>
  <si>
    <t>165 dias</t>
  </si>
  <si>
    <t>240 dias</t>
  </si>
  <si>
    <t>15 dias</t>
  </si>
  <si>
    <t>75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</si>
</sst>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6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6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/>
    <xf numFmtId="0" fontId="0" fillId="0" borderId="0" xfId="0" applyAlignment="1">
      <alignment vertical="center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43" fontId="0" fillId="2" borderId="1" xfId="2" applyFont="1" applyFill="1" applyBorder="1" applyAlignment="1">
      <alignment horizontal="center" vertical="center"/>
    </xf>
    <xf numFmtId="43" fontId="0" fillId="2" borderId="1" xfId="2" applyFont="1" applyFill="1" applyBorder="1"/>
    <xf numFmtId="0" fontId="0" fillId="2" borderId="1" xfId="0" applyFill="1" applyBorder="1"/>
    <xf numFmtId="2" fontId="0" fillId="2" borderId="1" xfId="1" applyNumberFormat="1" applyFont="1" applyFill="1" applyBorder="1"/>
    <xf numFmtId="0" fontId="1" fillId="2" borderId="1" xfId="0" applyFont="1" applyFill="1" applyBorder="1" applyAlignment="1">
      <alignment horizontal="right"/>
    </xf>
    <xf numFmtId="43" fontId="1" fillId="2" borderId="1" xfId="2" applyFont="1" applyFill="1" applyBorder="1"/>
    <xf numFmtId="2" fontId="1" fillId="2" borderId="1" xfId="1" applyNumberFormat="1" applyFont="1" applyFill="1" applyBorder="1"/>
    <xf numFmtId="2" fontId="1" fillId="0" borderId="1" xfId="0" applyNumberFormat="1" applyFont="1" applyBorder="1"/>
    <xf numFmtId="2" fontId="1" fillId="2" borderId="1" xfId="0" applyNumberFormat="1" applyFont="1" applyFill="1" applyBorder="1"/>
    <xf numFmtId="43" fontId="1" fillId="0" borderId="1" xfId="0" applyNumberFormat="1" applyFont="1" applyBorder="1"/>
    <xf numFmtId="43" fontId="1" fillId="2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164" fontId="0" fillId="2" borderId="2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4" xfId="0" applyFill="1" applyBorder="1" applyAlignment="1">
      <alignment wrapText="1"/>
    </xf>
    <xf numFmtId="0" fontId="0" fillId="0" borderId="0" xfId="0" applyAlignment="1">
      <alignment wrapText="1"/>
    </xf>
    <xf numFmtId="0" fontId="6" fillId="2" borderId="4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0" fontId="1" fillId="2" borderId="1" xfId="1" applyNumberFormat="1" applyFont="1" applyFill="1" applyBorder="1" applyAlignment="1">
      <alignment horizontal="center" vertical="center"/>
    </xf>
    <xf numFmtId="166" fontId="0" fillId="0" borderId="0" xfId="1" applyNumberFormat="1" applyFont="1"/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/>
    <xf numFmtId="0" fontId="0" fillId="2" borderId="1" xfId="0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zoomScale="55" zoomScaleNormal="55" workbookViewId="0">
      <selection activeCell="F25" sqref="F25"/>
    </sheetView>
  </sheetViews>
  <sheetFormatPr defaultRowHeight="15" x14ac:dyDescent="0.25"/>
  <cols>
    <col min="1" max="1" width="17.140625" bestFit="1" customWidth="1"/>
    <col min="2" max="2" width="114.85546875" style="54" customWidth="1"/>
    <col min="3" max="3" width="9.140625" style="14"/>
    <col min="4" max="4" width="11.140625" style="14" bestFit="1" customWidth="1"/>
    <col min="5" max="5" width="9.140625" style="14"/>
    <col min="6" max="6" width="22.42578125" style="14" bestFit="1" customWidth="1"/>
    <col min="7" max="7" width="18.28515625" style="14" bestFit="1" customWidth="1"/>
  </cols>
  <sheetData>
    <row r="1" spans="1:10" x14ac:dyDescent="0.25">
      <c r="A1" s="61" t="s">
        <v>45</v>
      </c>
      <c r="B1" s="55" t="s">
        <v>46</v>
      </c>
      <c r="C1" s="62"/>
      <c r="D1" s="63"/>
      <c r="E1" s="63"/>
      <c r="F1" s="63"/>
      <c r="G1" s="64"/>
    </row>
    <row r="2" spans="1:10" x14ac:dyDescent="0.25">
      <c r="I2" s="16"/>
      <c r="J2" s="15"/>
    </row>
    <row r="3" spans="1:10" x14ac:dyDescent="0.25">
      <c r="A3" s="36" t="s">
        <v>9</v>
      </c>
      <c r="B3" s="55" t="s">
        <v>8</v>
      </c>
      <c r="C3" s="36" t="s">
        <v>0</v>
      </c>
      <c r="D3" s="37" t="s">
        <v>4</v>
      </c>
      <c r="E3" s="37" t="s">
        <v>5</v>
      </c>
      <c r="F3" s="37" t="s">
        <v>6</v>
      </c>
      <c r="G3" s="37" t="s">
        <v>7</v>
      </c>
      <c r="H3" s="17"/>
      <c r="I3" s="16"/>
    </row>
    <row r="4" spans="1:10" x14ac:dyDescent="0.25">
      <c r="A4" s="39">
        <v>1</v>
      </c>
      <c r="B4" s="53" t="s">
        <v>10</v>
      </c>
      <c r="C4" s="35"/>
      <c r="D4" s="44"/>
      <c r="E4" s="45"/>
      <c r="F4" s="35"/>
      <c r="G4" s="42">
        <f>SUM(F5:F7)</f>
        <v>0</v>
      </c>
      <c r="H4" s="60"/>
    </row>
    <row r="5" spans="1:10" x14ac:dyDescent="0.25">
      <c r="A5" s="6"/>
      <c r="B5" s="46" t="s">
        <v>47</v>
      </c>
      <c r="C5" s="32" t="s">
        <v>2</v>
      </c>
      <c r="D5" s="34"/>
      <c r="E5" s="32">
        <v>686.8</v>
      </c>
      <c r="F5" s="34">
        <f>D5*E5</f>
        <v>0</v>
      </c>
      <c r="G5" s="34"/>
    </row>
    <row r="6" spans="1:10" ht="30" x14ac:dyDescent="0.25">
      <c r="A6" s="6"/>
      <c r="B6" s="46" t="s">
        <v>48</v>
      </c>
      <c r="C6" s="32" t="s">
        <v>1</v>
      </c>
      <c r="D6" s="34"/>
      <c r="E6" s="32">
        <f>PI()*2.5^2/2*0.06*11+PI()*2.5^2*0.06+PI()*1.25^2*0.06+11.5*0.006</f>
        <v>8.0211564043991643</v>
      </c>
      <c r="F6" s="34">
        <f>D6*E6</f>
        <v>0</v>
      </c>
      <c r="G6" s="34"/>
    </row>
    <row r="7" spans="1:10" x14ac:dyDescent="0.25">
      <c r="A7" s="6"/>
      <c r="B7" s="47" t="s">
        <v>31</v>
      </c>
      <c r="C7" s="32" t="s">
        <v>3</v>
      </c>
      <c r="D7" s="34"/>
      <c r="E7" s="33">
        <v>859</v>
      </c>
      <c r="F7" s="34">
        <f>D7*E7</f>
        <v>0</v>
      </c>
      <c r="G7" s="34"/>
    </row>
    <row r="8" spans="1:10" x14ac:dyDescent="0.25">
      <c r="A8" s="40">
        <v>2</v>
      </c>
      <c r="B8" s="52" t="s">
        <v>11</v>
      </c>
      <c r="C8" s="35"/>
      <c r="D8" s="41"/>
      <c r="E8" s="45"/>
      <c r="F8" s="42"/>
      <c r="G8" s="42">
        <f>SUM(F9:F10)</f>
        <v>0</v>
      </c>
      <c r="H8" s="60"/>
    </row>
    <row r="9" spans="1:10" x14ac:dyDescent="0.25">
      <c r="A9" s="7"/>
      <c r="B9" s="48" t="s">
        <v>49</v>
      </c>
      <c r="C9" s="32" t="s">
        <v>1</v>
      </c>
      <c r="D9" s="34"/>
      <c r="E9" s="33">
        <v>104.8</v>
      </c>
      <c r="F9" s="34">
        <f>E9*D9</f>
        <v>0</v>
      </c>
      <c r="G9" s="34"/>
    </row>
    <row r="10" spans="1:10" x14ac:dyDescent="0.25">
      <c r="A10" s="7"/>
      <c r="B10" s="48" t="s">
        <v>12</v>
      </c>
      <c r="C10" s="32" t="s">
        <v>2</v>
      </c>
      <c r="D10" s="34"/>
      <c r="E10" s="32">
        <v>838.97</v>
      </c>
      <c r="F10" s="34">
        <f>D10*E10</f>
        <v>0</v>
      </c>
      <c r="G10" s="34"/>
    </row>
    <row r="11" spans="1:10" x14ac:dyDescent="0.25">
      <c r="A11" s="43">
        <v>3</v>
      </c>
      <c r="B11" s="53" t="s">
        <v>14</v>
      </c>
      <c r="C11" s="35"/>
      <c r="D11" s="72"/>
      <c r="E11" s="73"/>
      <c r="F11" s="35"/>
      <c r="G11" s="42">
        <f>SUM(F12:F13)</f>
        <v>0</v>
      </c>
      <c r="H11" s="60"/>
    </row>
    <row r="12" spans="1:10" x14ac:dyDescent="0.25">
      <c r="A12" s="2"/>
      <c r="B12" s="46" t="s">
        <v>13</v>
      </c>
      <c r="C12" s="32" t="s">
        <v>2</v>
      </c>
      <c r="D12" s="8"/>
      <c r="E12" s="32">
        <f>103.95+152.17</f>
        <v>256.12</v>
      </c>
      <c r="F12" s="34">
        <f>D12*E12</f>
        <v>0</v>
      </c>
      <c r="G12" s="34"/>
    </row>
    <row r="13" spans="1:10" x14ac:dyDescent="0.25">
      <c r="A13" s="7"/>
      <c r="B13" s="47" t="s">
        <v>15</v>
      </c>
      <c r="C13" s="32" t="s">
        <v>0</v>
      </c>
      <c r="D13" s="34"/>
      <c r="E13" s="33">
        <v>235</v>
      </c>
      <c r="F13" s="34">
        <f>D13*E13</f>
        <v>0</v>
      </c>
      <c r="G13" s="34"/>
    </row>
    <row r="14" spans="1:10" x14ac:dyDescent="0.25">
      <c r="A14" s="43">
        <v>4</v>
      </c>
      <c r="B14" s="52" t="s">
        <v>16</v>
      </c>
      <c r="C14" s="35"/>
      <c r="D14" s="72"/>
      <c r="E14" s="73"/>
      <c r="F14" s="35"/>
      <c r="G14" s="42">
        <f>SUM(F15:F23)</f>
        <v>0</v>
      </c>
      <c r="H14" s="60"/>
    </row>
    <row r="15" spans="1:10" ht="30" x14ac:dyDescent="0.25">
      <c r="A15" s="9"/>
      <c r="B15" s="49" t="s">
        <v>17</v>
      </c>
      <c r="C15" s="10" t="s">
        <v>3</v>
      </c>
      <c r="D15" s="11"/>
      <c r="E15" s="10">
        <v>900</v>
      </c>
      <c r="F15" s="11">
        <f>E15*D15</f>
        <v>0</v>
      </c>
      <c r="G15" s="56"/>
    </row>
    <row r="16" spans="1:10" ht="30" x14ac:dyDescent="0.25">
      <c r="A16" s="1"/>
      <c r="B16" s="47" t="s">
        <v>18</v>
      </c>
      <c r="C16" s="32" t="s">
        <v>3</v>
      </c>
      <c r="D16" s="8"/>
      <c r="E16" s="31">
        <v>900</v>
      </c>
      <c r="F16" s="11">
        <f>E16*D16</f>
        <v>0</v>
      </c>
      <c r="G16" s="31"/>
    </row>
    <row r="17" spans="1:9" x14ac:dyDescent="0.25">
      <c r="A17" s="2"/>
      <c r="B17" s="46" t="s">
        <v>20</v>
      </c>
      <c r="C17" s="3" t="s">
        <v>0</v>
      </c>
      <c r="D17" s="34"/>
      <c r="E17" s="32">
        <v>13</v>
      </c>
      <c r="F17" s="11">
        <f>E17*D17</f>
        <v>0</v>
      </c>
      <c r="G17" s="32"/>
    </row>
    <row r="18" spans="1:9" x14ac:dyDescent="0.25">
      <c r="A18" s="5"/>
      <c r="B18" s="46" t="s">
        <v>19</v>
      </c>
      <c r="C18" s="3" t="s">
        <v>0</v>
      </c>
      <c r="D18" s="34"/>
      <c r="E18" s="3">
        <v>2</v>
      </c>
      <c r="F18" s="34">
        <f>D18*E18</f>
        <v>0</v>
      </c>
      <c r="G18" s="32"/>
    </row>
    <row r="19" spans="1:9" x14ac:dyDescent="0.25">
      <c r="A19" s="2"/>
      <c r="B19" s="46" t="s">
        <v>21</v>
      </c>
      <c r="C19" s="3" t="s">
        <v>0</v>
      </c>
      <c r="D19" s="34"/>
      <c r="E19" s="3">
        <v>13</v>
      </c>
      <c r="F19" s="34">
        <f>D19*E19</f>
        <v>0</v>
      </c>
      <c r="G19" s="32"/>
    </row>
    <row r="20" spans="1:9" x14ac:dyDescent="0.25">
      <c r="A20" s="2"/>
      <c r="B20" s="47" t="s">
        <v>22</v>
      </c>
      <c r="C20" s="3" t="s">
        <v>0</v>
      </c>
      <c r="D20" s="34"/>
      <c r="E20" s="32">
        <v>23</v>
      </c>
      <c r="F20" s="34">
        <f>D20*E20</f>
        <v>0</v>
      </c>
      <c r="G20" s="32"/>
    </row>
    <row r="21" spans="1:9" ht="30" x14ac:dyDescent="0.25">
      <c r="A21" s="2"/>
      <c r="B21" s="47" t="s">
        <v>23</v>
      </c>
      <c r="C21" s="32" t="s">
        <v>3</v>
      </c>
      <c r="D21" s="34"/>
      <c r="E21" s="32">
        <v>400</v>
      </c>
      <c r="F21" s="34">
        <f>D21*E21</f>
        <v>0</v>
      </c>
      <c r="G21" s="32"/>
    </row>
    <row r="22" spans="1:9" x14ac:dyDescent="0.25">
      <c r="A22" s="2"/>
      <c r="B22" s="47" t="s">
        <v>24</v>
      </c>
      <c r="C22" s="32" t="s">
        <v>0</v>
      </c>
      <c r="D22" s="34"/>
      <c r="E22" s="32">
        <v>8</v>
      </c>
      <c r="F22" s="34">
        <f>D22*E22</f>
        <v>0</v>
      </c>
      <c r="G22" s="32"/>
    </row>
    <row r="23" spans="1:9" x14ac:dyDescent="0.25">
      <c r="A23" s="38">
        <v>5</v>
      </c>
      <c r="B23" s="50" t="s">
        <v>29</v>
      </c>
      <c r="C23" s="35"/>
      <c r="D23" s="42"/>
      <c r="E23" s="35"/>
      <c r="F23" s="42"/>
      <c r="G23" s="42">
        <f>F25+F24</f>
        <v>0</v>
      </c>
      <c r="H23" s="60"/>
    </row>
    <row r="24" spans="1:9" x14ac:dyDescent="0.25">
      <c r="A24" s="2"/>
      <c r="B24" s="47" t="s">
        <v>27</v>
      </c>
      <c r="C24" s="32" t="s">
        <v>0</v>
      </c>
      <c r="D24" s="34"/>
      <c r="E24" s="32">
        <f>4*11</f>
        <v>44</v>
      </c>
      <c r="F24" s="34">
        <f>D24*E24</f>
        <v>0</v>
      </c>
      <c r="G24" s="32"/>
    </row>
    <row r="25" spans="1:9" x14ac:dyDescent="0.25">
      <c r="A25" s="2"/>
      <c r="B25" s="47" t="s">
        <v>26</v>
      </c>
      <c r="C25" s="32" t="s">
        <v>0</v>
      </c>
      <c r="D25" s="34"/>
      <c r="E25" s="32">
        <v>11</v>
      </c>
      <c r="F25" s="34">
        <f>D25*E25</f>
        <v>0</v>
      </c>
      <c r="G25" s="32"/>
    </row>
    <row r="26" spans="1:9" x14ac:dyDescent="0.25">
      <c r="A26" s="38">
        <v>6</v>
      </c>
      <c r="B26" s="50" t="s">
        <v>28</v>
      </c>
      <c r="C26" s="35"/>
      <c r="D26" s="42"/>
      <c r="E26" s="35"/>
      <c r="F26" s="42"/>
      <c r="G26" s="42">
        <f>F27</f>
        <v>0</v>
      </c>
      <c r="H26" s="60"/>
    </row>
    <row r="27" spans="1:9" x14ac:dyDescent="0.25">
      <c r="A27" s="2"/>
      <c r="B27" s="46" t="s">
        <v>44</v>
      </c>
      <c r="C27" s="32" t="s">
        <v>3</v>
      </c>
      <c r="D27" s="34"/>
      <c r="E27" s="32">
        <f>18.41*2+6.25*2+4.1+4.1-1.6</f>
        <v>55.92</v>
      </c>
      <c r="F27" s="34">
        <f>D27*E27</f>
        <v>0</v>
      </c>
      <c r="G27" s="32"/>
      <c r="I27" s="18"/>
    </row>
    <row r="28" spans="1:9" x14ac:dyDescent="0.25">
      <c r="A28" s="38">
        <v>7</v>
      </c>
      <c r="B28" s="50" t="s">
        <v>30</v>
      </c>
      <c r="C28" s="35"/>
      <c r="D28" s="42"/>
      <c r="E28" s="35"/>
      <c r="F28" s="42"/>
      <c r="G28" s="42">
        <f>F29</f>
        <v>0</v>
      </c>
      <c r="H28" s="60"/>
    </row>
    <row r="29" spans="1:9" ht="30" x14ac:dyDescent="0.25">
      <c r="A29" s="2"/>
      <c r="B29" s="51" t="s">
        <v>32</v>
      </c>
      <c r="C29" s="12" t="s">
        <v>0</v>
      </c>
      <c r="D29" s="13"/>
      <c r="E29" s="14">
        <v>14</v>
      </c>
      <c r="F29" s="34">
        <f>D29*E29</f>
        <v>0</v>
      </c>
      <c r="G29" s="32"/>
    </row>
    <row r="30" spans="1:9" x14ac:dyDescent="0.25">
      <c r="A30" s="38"/>
      <c r="B30" s="40"/>
      <c r="C30" s="35"/>
      <c r="D30" s="42"/>
      <c r="E30" s="35"/>
      <c r="F30" s="57" t="s">
        <v>25</v>
      </c>
      <c r="G30" s="58">
        <f>SUM(G4:G29)</f>
        <v>0</v>
      </c>
    </row>
    <row r="31" spans="1:9" x14ac:dyDescent="0.25">
      <c r="A31" s="38"/>
      <c r="B31" s="40"/>
      <c r="C31" s="35"/>
      <c r="D31" s="42"/>
      <c r="E31" s="35"/>
      <c r="F31" s="57" t="s">
        <v>33</v>
      </c>
      <c r="G31" s="59">
        <v>0.18554807283518837</v>
      </c>
    </row>
    <row r="32" spans="1:9" x14ac:dyDescent="0.25">
      <c r="A32" s="38"/>
      <c r="B32" s="40"/>
      <c r="C32" s="35"/>
      <c r="D32" s="42"/>
      <c r="E32" s="35"/>
      <c r="F32" s="57" t="s">
        <v>34</v>
      </c>
      <c r="G32" s="58">
        <f>G30+(G30*G31)</f>
        <v>0</v>
      </c>
    </row>
  </sheetData>
  <pageMargins left="0.511811024" right="0.511811024" top="0.78740157499999996" bottom="0.78740157499999996" header="0.31496062000000002" footer="0.31496062000000002"/>
  <pageSetup paperSize="9"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8"/>
  <sheetViews>
    <sheetView workbookViewId="0">
      <selection activeCell="B18" sqref="B18"/>
    </sheetView>
  </sheetViews>
  <sheetFormatPr defaultRowHeight="15" x14ac:dyDescent="0.25"/>
  <cols>
    <col min="1" max="1" width="34.140625" bestFit="1" customWidth="1"/>
    <col min="2" max="2" width="11.5703125" bestFit="1" customWidth="1"/>
    <col min="4" max="5" width="7.28515625" customWidth="1"/>
    <col min="6" max="12" width="10.85546875" customWidth="1"/>
    <col min="13" max="13" width="11.5703125" bestFit="1" customWidth="1"/>
    <col min="14" max="17" width="5.140625" customWidth="1"/>
  </cols>
  <sheetData>
    <row r="1" spans="1:17" x14ac:dyDescent="0.25">
      <c r="A1" s="70" t="s">
        <v>9</v>
      </c>
      <c r="B1" s="70" t="s">
        <v>38</v>
      </c>
      <c r="C1" s="70" t="s">
        <v>39</v>
      </c>
      <c r="D1" s="67" t="s">
        <v>50</v>
      </c>
      <c r="E1" s="67"/>
      <c r="F1" s="67" t="s">
        <v>51</v>
      </c>
      <c r="G1" s="67"/>
      <c r="H1" s="67" t="s">
        <v>52</v>
      </c>
      <c r="I1" s="67"/>
      <c r="J1" s="67" t="s">
        <v>53</v>
      </c>
      <c r="K1" s="67"/>
      <c r="L1" s="67" t="s">
        <v>54</v>
      </c>
      <c r="M1" s="67"/>
      <c r="N1" s="67" t="s">
        <v>55</v>
      </c>
      <c r="O1" s="67"/>
      <c r="P1" s="67" t="s">
        <v>56</v>
      </c>
      <c r="Q1" s="67"/>
    </row>
    <row r="2" spans="1:17" x14ac:dyDescent="0.25">
      <c r="A2" s="71"/>
      <c r="B2" s="71"/>
      <c r="C2" s="71"/>
      <c r="D2" s="65" t="s">
        <v>40</v>
      </c>
      <c r="E2" s="65" t="s">
        <v>41</v>
      </c>
      <c r="F2" s="65" t="s">
        <v>40</v>
      </c>
      <c r="G2" s="65" t="s">
        <v>41</v>
      </c>
      <c r="H2" s="65" t="s">
        <v>40</v>
      </c>
      <c r="I2" s="65" t="s">
        <v>41</v>
      </c>
      <c r="J2" s="65" t="s">
        <v>40</v>
      </c>
      <c r="K2" s="65" t="s">
        <v>41</v>
      </c>
      <c r="L2" s="65" t="s">
        <v>40</v>
      </c>
      <c r="M2" s="65" t="s">
        <v>41</v>
      </c>
      <c r="N2" s="68" t="s">
        <v>57</v>
      </c>
      <c r="O2" s="69"/>
      <c r="P2" s="68" t="s">
        <v>58</v>
      </c>
      <c r="Q2" s="69"/>
    </row>
    <row r="3" spans="1:17" x14ac:dyDescent="0.25">
      <c r="A3" s="66" t="s">
        <v>42</v>
      </c>
      <c r="B3" s="20">
        <v>0</v>
      </c>
      <c r="C3" s="23" t="e">
        <f t="shared" ref="C3:C10" si="0">(B3/$B$11)*100</f>
        <v>#DIV/0!</v>
      </c>
      <c r="D3" s="2">
        <v>100</v>
      </c>
      <c r="E3" s="22">
        <v>100</v>
      </c>
      <c r="F3" s="2">
        <v>100</v>
      </c>
      <c r="G3" s="22">
        <f>F3</f>
        <v>100</v>
      </c>
      <c r="H3" s="2">
        <v>0</v>
      </c>
      <c r="I3" s="22">
        <f t="shared" ref="I3:M9" si="1">SUM(G3,H3)</f>
        <v>100</v>
      </c>
      <c r="J3" s="2">
        <v>0</v>
      </c>
      <c r="K3" s="22">
        <f t="shared" si="1"/>
        <v>100</v>
      </c>
      <c r="L3" s="2">
        <v>0</v>
      </c>
      <c r="M3" s="22">
        <f t="shared" si="1"/>
        <v>100</v>
      </c>
      <c r="N3" s="2"/>
      <c r="O3" s="22"/>
      <c r="P3" s="2"/>
      <c r="Q3" s="22"/>
    </row>
    <row r="4" spans="1:17" x14ac:dyDescent="0.25">
      <c r="A4" s="66" t="s">
        <v>35</v>
      </c>
      <c r="B4" s="21">
        <f>'Planilha orçamentária'!G8*(1+'Planilha orçamentária'!G31)</f>
        <v>0</v>
      </c>
      <c r="C4" s="23" t="e">
        <f t="shared" si="0"/>
        <v>#DIV/0!</v>
      </c>
      <c r="D4" s="2">
        <v>0</v>
      </c>
      <c r="E4" s="22">
        <v>0</v>
      </c>
      <c r="F4" s="2">
        <v>100</v>
      </c>
      <c r="G4" s="22">
        <v>100</v>
      </c>
      <c r="H4" s="2">
        <v>0</v>
      </c>
      <c r="I4" s="22">
        <f t="shared" si="1"/>
        <v>100</v>
      </c>
      <c r="J4" s="2">
        <v>0</v>
      </c>
      <c r="K4" s="22">
        <f t="shared" si="1"/>
        <v>100</v>
      </c>
      <c r="L4" s="2">
        <v>0</v>
      </c>
      <c r="M4" s="22">
        <f t="shared" si="1"/>
        <v>100</v>
      </c>
      <c r="N4" s="2"/>
      <c r="O4" s="22"/>
      <c r="P4" s="2"/>
      <c r="Q4" s="22"/>
    </row>
    <row r="5" spans="1:17" x14ac:dyDescent="0.25">
      <c r="A5" s="66" t="s">
        <v>10</v>
      </c>
      <c r="B5" s="21">
        <f>'Planilha orçamentária'!G4*(1+'Planilha orçamentária'!G31)</f>
        <v>0</v>
      </c>
      <c r="C5" s="23" t="e">
        <f t="shared" si="0"/>
        <v>#DIV/0!</v>
      </c>
      <c r="D5" s="2">
        <v>0</v>
      </c>
      <c r="E5" s="22">
        <v>0</v>
      </c>
      <c r="F5" s="2">
        <v>30</v>
      </c>
      <c r="G5" s="22">
        <v>30</v>
      </c>
      <c r="H5" s="2">
        <v>60</v>
      </c>
      <c r="I5" s="22">
        <f t="shared" si="1"/>
        <v>90</v>
      </c>
      <c r="J5" s="2">
        <v>10</v>
      </c>
      <c r="K5" s="22">
        <f t="shared" si="1"/>
        <v>100</v>
      </c>
      <c r="L5" s="2">
        <v>0</v>
      </c>
      <c r="M5" s="22">
        <f t="shared" si="1"/>
        <v>100</v>
      </c>
      <c r="N5" s="2"/>
      <c r="O5" s="22"/>
      <c r="P5" s="2"/>
      <c r="Q5" s="22"/>
    </row>
    <row r="6" spans="1:17" x14ac:dyDescent="0.25">
      <c r="A6" s="66" t="s">
        <v>16</v>
      </c>
      <c r="B6" s="21">
        <f>'Planilha orçamentária'!G14*(1+'Planilha orçamentária'!G31)</f>
        <v>0</v>
      </c>
      <c r="C6" s="23" t="e">
        <f t="shared" si="0"/>
        <v>#DIV/0!</v>
      </c>
      <c r="D6" s="2">
        <v>0</v>
      </c>
      <c r="E6" s="22">
        <v>0</v>
      </c>
      <c r="F6" s="2">
        <v>0</v>
      </c>
      <c r="G6" s="22">
        <v>0</v>
      </c>
      <c r="H6" s="2">
        <v>80</v>
      </c>
      <c r="I6" s="22">
        <f t="shared" si="1"/>
        <v>80</v>
      </c>
      <c r="J6" s="2">
        <v>20</v>
      </c>
      <c r="K6" s="22">
        <f t="shared" si="1"/>
        <v>100</v>
      </c>
      <c r="L6" s="2">
        <v>0</v>
      </c>
      <c r="M6" s="22">
        <f t="shared" si="1"/>
        <v>100</v>
      </c>
      <c r="N6" s="2"/>
      <c r="O6" s="22"/>
      <c r="P6" s="2"/>
      <c r="Q6" s="22"/>
    </row>
    <row r="7" spans="1:17" x14ac:dyDescent="0.25">
      <c r="A7" s="66" t="s">
        <v>14</v>
      </c>
      <c r="B7" s="21">
        <f>'Planilha orçamentária'!G11*(1+'Planilha orçamentária'!G31)</f>
        <v>0</v>
      </c>
      <c r="C7" s="23" t="e">
        <f t="shared" si="0"/>
        <v>#DIV/0!</v>
      </c>
      <c r="D7" s="2">
        <v>0</v>
      </c>
      <c r="E7" s="22">
        <v>0</v>
      </c>
      <c r="F7" s="2">
        <v>0</v>
      </c>
      <c r="G7" s="22">
        <v>0</v>
      </c>
      <c r="H7" s="2">
        <v>0</v>
      </c>
      <c r="I7" s="22">
        <f t="shared" si="1"/>
        <v>0</v>
      </c>
      <c r="J7" s="2">
        <v>100</v>
      </c>
      <c r="K7" s="22">
        <f t="shared" si="1"/>
        <v>100</v>
      </c>
      <c r="L7" s="2">
        <v>0</v>
      </c>
      <c r="M7" s="22">
        <f t="shared" si="1"/>
        <v>100</v>
      </c>
      <c r="N7" s="2"/>
      <c r="O7" s="22"/>
      <c r="P7" s="2"/>
      <c r="Q7" s="22"/>
    </row>
    <row r="8" spans="1:17" x14ac:dyDescent="0.25">
      <c r="A8" s="66" t="s">
        <v>29</v>
      </c>
      <c r="B8" s="21">
        <f>'Planilha orçamentária'!G23*(1+'Planilha orçamentária'!G31)</f>
        <v>0</v>
      </c>
      <c r="C8" s="23" t="e">
        <f t="shared" si="0"/>
        <v>#DIV/0!</v>
      </c>
      <c r="D8" s="2">
        <v>0</v>
      </c>
      <c r="E8" s="22">
        <v>0</v>
      </c>
      <c r="F8" s="2">
        <v>0</v>
      </c>
      <c r="G8" s="22">
        <v>0</v>
      </c>
      <c r="H8" s="2">
        <v>0</v>
      </c>
      <c r="I8" s="22">
        <f t="shared" si="1"/>
        <v>0</v>
      </c>
      <c r="J8" s="2">
        <v>0</v>
      </c>
      <c r="K8" s="22">
        <f t="shared" si="1"/>
        <v>0</v>
      </c>
      <c r="L8" s="2">
        <v>100</v>
      </c>
      <c r="M8" s="22">
        <f t="shared" si="1"/>
        <v>100</v>
      </c>
      <c r="N8" s="2"/>
      <c r="O8" s="22"/>
      <c r="P8" s="2"/>
      <c r="Q8" s="22"/>
    </row>
    <row r="9" spans="1:17" x14ac:dyDescent="0.25">
      <c r="A9" s="66" t="s">
        <v>36</v>
      </c>
      <c r="B9" s="21">
        <f>'Planilha orçamentária'!G26*(1+'Planilha orçamentária'!G31)</f>
        <v>0</v>
      </c>
      <c r="C9" s="23" t="e">
        <f t="shared" si="0"/>
        <v>#DIV/0!</v>
      </c>
      <c r="D9" s="2">
        <v>0</v>
      </c>
      <c r="E9" s="22">
        <v>0</v>
      </c>
      <c r="F9" s="2">
        <v>0</v>
      </c>
      <c r="G9" s="22">
        <v>0</v>
      </c>
      <c r="H9" s="2">
        <v>0</v>
      </c>
      <c r="I9" s="22">
        <f t="shared" si="1"/>
        <v>0</v>
      </c>
      <c r="J9" s="2">
        <v>0</v>
      </c>
      <c r="K9" s="22">
        <f t="shared" si="1"/>
        <v>0</v>
      </c>
      <c r="L9" s="2">
        <v>100</v>
      </c>
      <c r="M9" s="22">
        <f t="shared" si="1"/>
        <v>100</v>
      </c>
      <c r="N9" s="2"/>
      <c r="O9" s="22"/>
      <c r="P9" s="2"/>
      <c r="Q9" s="22"/>
    </row>
    <row r="10" spans="1:17" x14ac:dyDescent="0.25">
      <c r="A10" s="66" t="s">
        <v>37</v>
      </c>
      <c r="B10" s="21">
        <f>'Planilha orçamentária'!G28*(1+'Planilha orçamentária'!G31)</f>
        <v>0</v>
      </c>
      <c r="C10" s="23" t="e">
        <f t="shared" si="0"/>
        <v>#DIV/0!</v>
      </c>
      <c r="D10" s="2">
        <v>0</v>
      </c>
      <c r="E10" s="22">
        <v>0</v>
      </c>
      <c r="F10" s="2">
        <v>0</v>
      </c>
      <c r="G10" s="22">
        <v>0</v>
      </c>
      <c r="H10" s="2">
        <v>0</v>
      </c>
      <c r="I10" s="22">
        <f t="shared" ref="I10:M12" si="2">SUM(G10,H10)</f>
        <v>0</v>
      </c>
      <c r="J10" s="2">
        <v>0</v>
      </c>
      <c r="K10" s="22">
        <f t="shared" si="2"/>
        <v>0</v>
      </c>
      <c r="L10" s="2">
        <v>100</v>
      </c>
      <c r="M10" s="22">
        <f t="shared" si="2"/>
        <v>100</v>
      </c>
      <c r="N10" s="2"/>
      <c r="O10" s="22"/>
      <c r="P10" s="2"/>
      <c r="Q10" s="22"/>
    </row>
    <row r="11" spans="1:17" x14ac:dyDescent="0.25">
      <c r="A11" s="24" t="s">
        <v>25</v>
      </c>
      <c r="B11" s="25">
        <f>SUM(B3:B10)</f>
        <v>0</v>
      </c>
      <c r="C11" s="26" t="e">
        <f>SUM(C3:C10)</f>
        <v>#DIV/0!</v>
      </c>
      <c r="D11" s="27">
        <v>0</v>
      </c>
      <c r="E11" s="28">
        <v>0</v>
      </c>
      <c r="F11" s="27" t="e">
        <f>SUMPRODUCT($C$3:$C$10,F3:F10)/100</f>
        <v>#DIV/0!</v>
      </c>
      <c r="G11" s="28" t="e">
        <f>F11</f>
        <v>#DIV/0!</v>
      </c>
      <c r="H11" s="27" t="e">
        <f>SUMPRODUCT($C$3:$C$10,H3:H10)/100</f>
        <v>#DIV/0!</v>
      </c>
      <c r="I11" s="28" t="e">
        <f t="shared" si="2"/>
        <v>#DIV/0!</v>
      </c>
      <c r="J11" s="27" t="e">
        <f>SUMPRODUCT($C$3:$C$10,J3:J10)/100</f>
        <v>#DIV/0!</v>
      </c>
      <c r="K11" s="28" t="e">
        <f t="shared" si="2"/>
        <v>#DIV/0!</v>
      </c>
      <c r="L11" s="27" t="e">
        <f>SUMPRODUCT($C$3:$C$10,L3:L10)/100</f>
        <v>#DIV/0!</v>
      </c>
      <c r="M11" s="28" t="e">
        <f t="shared" si="2"/>
        <v>#DIV/0!</v>
      </c>
      <c r="N11" s="27"/>
      <c r="O11" s="28"/>
      <c r="P11" s="27"/>
      <c r="Q11" s="28"/>
    </row>
    <row r="12" spans="1:17" x14ac:dyDescent="0.25">
      <c r="A12" s="24" t="s">
        <v>43</v>
      </c>
      <c r="B12" s="4"/>
      <c r="C12" s="4"/>
      <c r="D12" s="29"/>
      <c r="E12" s="30"/>
      <c r="F12" s="29" t="e">
        <f>$B$11*F11/100</f>
        <v>#DIV/0!</v>
      </c>
      <c r="G12" s="30" t="e">
        <f>F12</f>
        <v>#DIV/0!</v>
      </c>
      <c r="H12" s="29" t="e">
        <f>$B$11*H11/100</f>
        <v>#DIV/0!</v>
      </c>
      <c r="I12" s="30" t="e">
        <f t="shared" si="2"/>
        <v>#DIV/0!</v>
      </c>
      <c r="J12" s="29" t="e">
        <f>$B$11*J11/100</f>
        <v>#DIV/0!</v>
      </c>
      <c r="K12" s="30" t="e">
        <f t="shared" si="2"/>
        <v>#DIV/0!</v>
      </c>
      <c r="L12" s="29" t="e">
        <f>$B$11*L11/100</f>
        <v>#DIV/0!</v>
      </c>
      <c r="M12" s="30" t="e">
        <f t="shared" si="2"/>
        <v>#DIV/0!</v>
      </c>
      <c r="N12" s="29"/>
      <c r="O12" s="30"/>
      <c r="P12" s="29"/>
      <c r="Q12" s="30"/>
    </row>
    <row r="18" spans="1:1" x14ac:dyDescent="0.25">
      <c r="A18" s="19"/>
    </row>
  </sheetData>
  <mergeCells count="12">
    <mergeCell ref="A1:A2"/>
    <mergeCell ref="C1:C2"/>
    <mergeCell ref="J1:K1"/>
    <mergeCell ref="L1:M1"/>
    <mergeCell ref="H1:I1"/>
    <mergeCell ref="F1:G1"/>
    <mergeCell ref="D1:E1"/>
    <mergeCell ref="N1:O1"/>
    <mergeCell ref="P1:Q1"/>
    <mergeCell ref="N2:O2"/>
    <mergeCell ref="P2:Q2"/>
    <mergeCell ref="B1:B2"/>
  </mergeCells>
  <pageMargins left="0.511811024" right="0.511811024" top="0.78740157499999996" bottom="0.78740157499999996" header="0.31496062000000002" footer="0.31496062000000002"/>
  <pageSetup paperSize="9" scale="96" orientation="landscape" r:id="rId1"/>
  <ignoredErrors>
    <ignoredError sqref="K11:K12 I11:I12 G11:G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 Físico e financeiro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kaua vasconcellos</dc:creator>
  <cp:lastModifiedBy>Conrado Vidotte Plaza</cp:lastModifiedBy>
  <cp:lastPrinted>2018-09-24T21:39:06Z</cp:lastPrinted>
  <dcterms:created xsi:type="dcterms:W3CDTF">2018-07-12T12:15:23Z</dcterms:created>
  <dcterms:modified xsi:type="dcterms:W3CDTF">2018-09-25T13:26:22Z</dcterms:modified>
</cp:coreProperties>
</file>